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mc:AlternateContent xmlns:mc="http://schemas.openxmlformats.org/markup-compatibility/2006">
    <mc:Choice Requires="x15">
      <x15ac:absPath xmlns:x15ac="http://schemas.microsoft.com/office/spreadsheetml/2010/11/ac" url="Q:\RKTH\01_Verfahren\03_Rkto\Rkto_2024\02_Rkto_2024_G\01_Rkto_2024_G_Prüftool\"/>
    </mc:Choice>
  </mc:AlternateContent>
  <bookViews>
    <workbookView xWindow="0" yWindow="0" windowWidth="28800" windowHeight="11700" tabRatio="907" activeTab="1"/>
  </bookViews>
  <sheets>
    <sheet name="Ausfüllhilfe" sheetId="26" r:id="rId1"/>
    <sheet name="A_Stammdaten" sheetId="37" r:id="rId2"/>
    <sheet name="A1_GuV" sheetId="3" r:id="rId3"/>
    <sheet name="A1a_Detailabfrage_GuV" sheetId="30" r:id="rId4"/>
    <sheet name="A1b_vorgel_Netzkosten" sheetId="46" r:id="rId5"/>
    <sheet name="B_Messstellenbetrieb" sheetId="6" r:id="rId6"/>
    <sheet name="C1_Treibenergie" sheetId="21" state="hidden" r:id="rId7"/>
    <sheet name="C2_KOLA" sheetId="22" state="hidden" r:id="rId8"/>
    <sheet name="C3_KOMBI" sheetId="32" state="hidden" r:id="rId9"/>
    <sheet name="C4_KOKOS" sheetId="34" state="hidden" r:id="rId10"/>
    <sheet name="C_VOLKER" sheetId="35" r:id="rId11"/>
    <sheet name="D_KKAuf" sheetId="49" r:id="rId12"/>
    <sheet name="E_SAV" sheetId="39" r:id="rId13"/>
    <sheet name="E1_Anl_Spiegel" sheetId="45" r:id="rId14"/>
    <sheet name="E2_BKZ" sheetId="40" r:id="rId15"/>
    <sheet name="E3_WAV" sheetId="41" r:id="rId16"/>
    <sheet name="E4_Anmerkungen" sheetId="42" r:id="rId17"/>
    <sheet name="G_Annuität" sheetId="10" r:id="rId18"/>
    <sheet name="Listen" sheetId="44" state="hidden" r:id="rId19"/>
    <sheet name="KKauf" sheetId="48" state="hidden" r:id="rId20"/>
    <sheet name="Changelog" sheetId="29"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_mdstype___" hidden="1">12</definedName>
    <definedName name="_A100000">#REF!</definedName>
    <definedName name="_A68000">#REF!</definedName>
    <definedName name="_A70000">#REF!</definedName>
    <definedName name="_A72000">#REF!</definedName>
    <definedName name="_A74000">#REF!</definedName>
    <definedName name="_Aaa6500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2" hidden="1">E_SAV!$A$4:$AI$4</definedName>
    <definedName name="_xlnm._FilterDatabase" localSheetId="14" hidden="1">E2_BKZ!$A$4:$P$4</definedName>
    <definedName name="_xlnm._FilterDatabase" localSheetId="15" hidden="1">E3_WAV!$A$4:$AC$4</definedName>
    <definedName name="_xlnm._FilterDatabase" hidden="1">'[1]Betr. Vermögen'!#REF!</definedName>
    <definedName name="_Key1" localSheetId="11" hidden="1">#REF!</definedName>
    <definedName name="_Key1" hidden="1">#REF!</definedName>
    <definedName name="_Key2" localSheetId="11" hidden="1">#REF!</definedName>
    <definedName name="_Key2" hidden="1">#REF!</definedName>
    <definedName name="_ll65563">#REF!</definedName>
    <definedName name="_Order1" hidden="1">255</definedName>
    <definedName name="_Order2" hidden="1">255</definedName>
    <definedName name="_Sort" localSheetId="11" hidden="1">#REF!</definedName>
    <definedName name="_Sort" hidden="1">#REF!</definedName>
    <definedName name="_sort2" localSheetId="11" hidden="1">#REF!</definedName>
    <definedName name="_sort2" hidden="1">#REF!</definedName>
    <definedName name="_Temp" hidden="1">'[1]Betr. Vermögen'!#REF!</definedName>
    <definedName name="_za65000">#REF!</definedName>
    <definedName name="_zz65000">#REF!</definedName>
    <definedName name="a" hidden="1">'[1]Betr. Vermögen'!#REF!</definedName>
    <definedName name="A_dnb">SUM([2]A2_Aufwandsparameter!$AL$23+[2]A2_Aufwandsparameter!$AL$24+[2]A2_Aufwandsparameter!$AL$28)-[2]A2_Aufwandsparameter!$AL$109-[2]A2_Aufwandsparameter!$AL$110-[2]A2_Aufwandsparameter!$AL$131</definedName>
    <definedName name="a10000000">#REF!</definedName>
    <definedName name="Abschreibungsmethode">linear,degressiv</definedName>
    <definedName name="Anlagengruppen">Listen!$A$2:$A$45</definedName>
    <definedName name="Anlagengruppen1">[3]Anlagengruppen!$B$4:$B$40</definedName>
    <definedName name="anscount" hidden="1">1</definedName>
    <definedName name="Antragsjahre" localSheetId="18">Listen!$D$2:$D$6</definedName>
    <definedName name="Antragsjahre">[4]Listen!$D$2:$D$6</definedName>
    <definedName name="asdf" hidden="1">#REF!</definedName>
    <definedName name="Betriebsnummer">#REF!</definedName>
    <definedName name="BNetzA">[5]E4_Durchrechnung!$C$1:$C$65536,[5]E4_Durchrechnung!$E$1:$E$65536,[5]E4_Durchrechnung!$L$1:$L$65536,[5]E4_Durchrechnung!$N$1:$N$65536,[5]E4_Durchrechnung!$U$1:$U$65536,[5]E4_Durchrechnung!$W$1:$W$65536,[5]E4_Durchrechnung!$AG$1:$AG$65536,[5]E4_Durchrechnung!$AI$1:$AI$65536,[5]E4_Durchrechnung!$AP$17:$AP$18</definedName>
    <definedName name="BNum">#REF!</definedName>
    <definedName name="C_dnb">SUM([2]A2_Aufwandsparameter!$AD$23+[2]A2_Aufwandsparameter!$AD$24+[2]A2_Aufwandsparameter!$AD$28)-[2]A2_Aufwandsparameter!$AD$109-[2]A2_Aufwandsparameter!$AD$110-[2]A2_Aufwandsparameter!$AD$131</definedName>
    <definedName name="_xlnm.Print_Area" localSheetId="2">A1_GuV!$A$1:$I$30</definedName>
    <definedName name="_xlnm.Print_Area" localSheetId="5">B_Messstellenbetrieb!$A$1:$E$20</definedName>
    <definedName name="Entgeltarten">Listen!$P$2:$P$5</definedName>
    <definedName name="ff"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hidden="1">'[1]Betr. Vermögen'!#REF!</definedName>
    <definedName name="Investitionsjahre">Listen!$H$2:$H$8</definedName>
    <definedName name="IST">[6]Eingabeformular!$I$3:$I$5</definedName>
    <definedName name="Jahr">#REF!,#REF!,#REF!</definedName>
    <definedName name="KAdnb">#REF!,#REF!,#REF!</definedName>
    <definedName name="Kategorie" localSheetId="11">[7]Listen!$E$2:$E$8</definedName>
    <definedName name="Kategorie">[8]Listen!$E$2:$E$8</definedName>
    <definedName name="lkh"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11">{#N/A,#N/A,TRUE,"Hauptabschlußübersicht";#N/A,#N/A,TRUE,"Bilanz -Einzel-";#N/A,#N/A,TRUE,"Bilanz";#N/A,#N/A,TRUE,"GUV -Einzel-";#N/A,#N/A,TRUE,"GUV"}</definedName>
    <definedName name="löhjlhj" hidden="1">{#N/A,#N/A,TRUE,"Hauptabschlußübersicht";#N/A,#N/A,TRUE,"Bilanz -Einzel-";#N/A,#N/A,TRUE,"Bilanz";#N/A,#N/A,TRUE,"GUV -Einzel-";#N/A,#N/A,TRUE,"GUV"}</definedName>
    <definedName name="M_dnb">SUM([2]A2_Aufwandsparameter!$AH$23+[2]A2_Aufwandsparameter!$AH$24+[2]A2_Aufwandsparameter!$AH$28)-[2]A2_Aufwandsparameter!$AH$109-[2]A2_Aufwandsparameter!$AH$110-[2]A2_Aufwandsparameter!$AH$131</definedName>
    <definedName name="MaxMunk" hidden="1">#REF!</definedName>
    <definedName name="mist"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achfrage">[9]GD_Briefe!#REF!</definedName>
    <definedName name="Netzbetreiberliste">'[10]Auswahl NB'!$B$3:$B$950</definedName>
    <definedName name="NetzID_KKAuf">[11]Zuordnung!$A$5:$A$154</definedName>
    <definedName name="NetzIds">OFFSET(A_Stammdaten!#REF!,0,0,COUNTA(A_Stammdaten!$A$15:$A$106),1)</definedName>
    <definedName name="neu.Bilanzen." localSheetId="11">{"Bilanzen",#N/A,FALSE,"HAÜ lt. Bf."}</definedName>
    <definedName name="neu.Bilanzen." hidden="1">{"Bilanzen",#N/A,FALSE,"HAÜ lt. Bf."}</definedName>
    <definedName name="P_dnb">SUM([2]A2_Aufwandsparameter!$Z$23+[2]A2_Aufwandsparameter!$Z$24+[2]A2_Aufwandsparameter!$Z$28)-[2]A2_Aufwandsparameter!$Z$109-[2]A2_Aufwandsparameter!$Z$110-[2]A2_Aufwandsparameter!$Z$131</definedName>
    <definedName name="PLAN">[6]Eingabeformular!$J$3:$J$4</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Selbst_geschaffene_gewerbliche_Schutzrechte_und_ähnliche_Rechte_und_Werte" localSheetId="18">Listen!$I$2:$I$8</definedName>
    <definedName name="Strom">#REF!</definedName>
    <definedName name="test1"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11">{#N/A,#N/A,TRUE,"Hauptabschlußübersicht";#N/A,#N/A,TRUE,"Bilanz -Einzel-";#N/A,#N/A,TRUE,"Bilanz";#N/A,#N/A,TRUE,"GUV -Einzel-";#N/A,#N/A,TRUE,"GUV"}</definedName>
    <definedName name="uiui" hidden="1">{#N/A,#N/A,TRUE,"Hauptabschlußübersicht";#N/A,#N/A,TRUE,"Bilanz -Einzel-";#N/A,#N/A,TRUE,"Bilanz";#N/A,#N/A,TRUE,"GUV -Einzel-";#N/A,#N/A,TRUE,"GUV"}</definedName>
    <definedName name="üouz"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AV_Positionen">Listen!$E$2:$E$7</definedName>
    <definedName name="Wert">[6]Eingabeformular!$I$2:$J$2</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localSheetId="1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1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1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hidden="1">#REF!,#REF!</definedName>
    <definedName name="Z_303BE211_E20A_11D4_82A3_0050DA45D0C4_.wvu.Cols" hidden="1">#REF!,#REF!</definedName>
    <definedName name="Z_50924363_E148_11D4_8386_00A024B7DCCF_.wvu.Cols" hidden="1">#REF!,#REF!</definedName>
    <definedName name="Z_AC4F8701_E140_11D4_83B5_00A024874AD6_.wvu.Cols" hidden="1">#REF!,#REF!</definedName>
    <definedName name="Z_F8F6F2D1_E161_11D4_82CF_0050DA45CF23_.wvu.Cols" hidden="1">#REF!,#REF!</definedName>
    <definedName name="Zeitreihe_1">Listen!$I$2:$I$8</definedName>
    <definedName name="Zeitreihe_2">Listen!$J$2:$J$14</definedName>
    <definedName name="Zinstabelle">Listen!$E$23:$G$29</definedName>
  </definedNames>
  <calcPr calcId="162913"/>
  <customWorkbookViews>
    <customWorkbookView name="BK9-4 - Persönliche Ansicht" guid="{21DD1AAC-BC09-4161-82EE-F7E1955272A0}" mergeInterval="0" personalView="1" maximized="1" windowWidth="1920" windowHeight="855" tabRatio="873" activeSheetId="1"/>
    <customWorkbookView name="611e - Persönliche Ansicht" guid="{1C86D249-38D6-494B-9A9C-7DB890D2E43B}" mergeInterval="0" personalView="1" maximized="1" windowWidth="3820" windowHeight="801" tabRatio="87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2" i="49" l="1"/>
  <c r="O23" i="49"/>
  <c r="O24" i="49"/>
  <c r="O29" i="49"/>
  <c r="O30" i="49"/>
  <c r="O31" i="49"/>
  <c r="O36" i="49"/>
  <c r="O37" i="49"/>
  <c r="O38" i="49"/>
  <c r="L22" i="49"/>
  <c r="L23" i="49"/>
  <c r="L24" i="49"/>
  <c r="L29" i="49"/>
  <c r="L30" i="49"/>
  <c r="L31" i="49"/>
  <c r="L36" i="49"/>
  <c r="L37" i="49"/>
  <c r="L38" i="49"/>
  <c r="H6" i="40"/>
  <c r="H7" i="40"/>
  <c r="H8" i="40"/>
  <c r="H9" i="40"/>
  <c r="H10" i="40"/>
  <c r="H11" i="40"/>
  <c r="H12" i="40"/>
  <c r="H13" i="40"/>
  <c r="H14" i="40"/>
  <c r="H15" i="40"/>
  <c r="H16" i="40"/>
  <c r="H17" i="40"/>
  <c r="H18" i="40"/>
  <c r="H19" i="40"/>
  <c r="H20" i="40"/>
  <c r="H21" i="40"/>
  <c r="H22" i="40"/>
  <c r="H23" i="40"/>
  <c r="H24" i="40"/>
  <c r="H25" i="40"/>
  <c r="H26" i="40"/>
  <c r="H27" i="40"/>
  <c r="H28" i="40"/>
  <c r="H29" i="40"/>
  <c r="H30" i="40"/>
  <c r="H31" i="40"/>
  <c r="H32" i="40"/>
  <c r="H33" i="40"/>
  <c r="H34" i="40"/>
  <c r="H35" i="40"/>
  <c r="H36" i="40"/>
  <c r="H37" i="40"/>
  <c r="H38" i="40"/>
  <c r="H39" i="40"/>
  <c r="H40" i="40"/>
  <c r="H41" i="40"/>
  <c r="H42" i="40"/>
  <c r="H43" i="40"/>
  <c r="H44" i="40"/>
  <c r="H45" i="40"/>
  <c r="H46" i="40"/>
  <c r="H47" i="40"/>
  <c r="H48" i="40"/>
  <c r="H49" i="40"/>
  <c r="H50" i="40"/>
  <c r="H51" i="40"/>
  <c r="H52" i="40"/>
  <c r="H53" i="40"/>
  <c r="H54" i="40"/>
  <c r="H55" i="40"/>
  <c r="H5" i="40"/>
  <c r="G6" i="40"/>
  <c r="G7" i="40"/>
  <c r="G8" i="40"/>
  <c r="G9" i="40"/>
  <c r="G10" i="40"/>
  <c r="G11" i="40"/>
  <c r="G12" i="40"/>
  <c r="G13" i="40"/>
  <c r="G14" i="40"/>
  <c r="G15" i="40"/>
  <c r="G16" i="40"/>
  <c r="G17" i="40"/>
  <c r="G18" i="40"/>
  <c r="G19" i="40"/>
  <c r="G20" i="40"/>
  <c r="G21" i="40"/>
  <c r="G22" i="40"/>
  <c r="G23" i="40"/>
  <c r="G24" i="40"/>
  <c r="G25" i="40"/>
  <c r="G26" i="40"/>
  <c r="G27" i="40"/>
  <c r="G28" i="40"/>
  <c r="G29" i="40"/>
  <c r="G30" i="40"/>
  <c r="G31" i="40"/>
  <c r="G32" i="40"/>
  <c r="G33" i="40"/>
  <c r="G34" i="40"/>
  <c r="G35" i="40"/>
  <c r="G36" i="40"/>
  <c r="G37" i="40"/>
  <c r="G38" i="40"/>
  <c r="G39" i="40"/>
  <c r="G40" i="40"/>
  <c r="G41" i="40"/>
  <c r="G42" i="40"/>
  <c r="G43" i="40"/>
  <c r="G44" i="40"/>
  <c r="G45" i="40"/>
  <c r="G46" i="40"/>
  <c r="G47" i="40"/>
  <c r="G48" i="40"/>
  <c r="G49" i="40"/>
  <c r="G50" i="40"/>
  <c r="G51" i="40"/>
  <c r="G52" i="40"/>
  <c r="G53" i="40"/>
  <c r="G54" i="40"/>
  <c r="G55" i="40"/>
  <c r="G5" i="40"/>
  <c r="W35" i="49"/>
  <c r="W34" i="49"/>
  <c r="W33" i="49"/>
  <c r="W32" i="49"/>
  <c r="W28" i="49"/>
  <c r="W27" i="49"/>
  <c r="W26" i="49"/>
  <c r="W25" i="49"/>
  <c r="W21" i="49"/>
  <c r="W20" i="49"/>
  <c r="W19" i="49"/>
  <c r="W18" i="49"/>
  <c r="V18" i="49"/>
  <c r="V35" i="49"/>
  <c r="V34" i="49"/>
  <c r="V33" i="49"/>
  <c r="V32" i="49"/>
  <c r="V28" i="49"/>
  <c r="V27" i="49"/>
  <c r="V26" i="49"/>
  <c r="V25" i="49"/>
  <c r="V21" i="49"/>
  <c r="V20" i="49"/>
  <c r="V19" i="49"/>
  <c r="I40" i="44"/>
  <c r="I39" i="44"/>
  <c r="I38" i="44"/>
  <c r="I37" i="44"/>
  <c r="I36" i="44"/>
  <c r="I35" i="44"/>
  <c r="I34" i="44"/>
  <c r="I33" i="44"/>
  <c r="R4" i="41" l="1"/>
  <c r="P4" i="41"/>
  <c r="I4" i="41"/>
  <c r="Q9" i="41"/>
  <c r="Q10" i="41"/>
  <c r="Q11" i="41"/>
  <c r="Q12" i="41"/>
  <c r="Q13" i="41"/>
  <c r="Q14" i="41"/>
  <c r="Q15" i="41"/>
  <c r="Q16" i="41"/>
  <c r="Q17" i="41"/>
  <c r="Q18" i="41"/>
  <c r="Q19" i="41"/>
  <c r="Q20" i="41"/>
  <c r="Q21" i="41"/>
  <c r="Q22" i="41"/>
  <c r="Q23" i="41"/>
  <c r="Q24" i="41"/>
  <c r="Q25" i="41"/>
  <c r="Q26" i="41"/>
  <c r="Q27" i="41"/>
  <c r="Q28" i="41"/>
  <c r="Q29" i="41"/>
  <c r="Q30" i="41"/>
  <c r="Q31" i="41"/>
  <c r="Q32" i="41"/>
  <c r="Q33" i="41"/>
  <c r="Q34" i="41"/>
  <c r="Q35" i="41"/>
  <c r="Q36" i="41"/>
  <c r="Q37" i="41"/>
  <c r="Q38" i="41"/>
  <c r="Q39" i="41"/>
  <c r="Q40" i="41"/>
  <c r="Q41" i="41"/>
  <c r="Q42" i="41"/>
  <c r="Q43" i="41"/>
  <c r="Q44" i="41"/>
  <c r="Q45" i="41"/>
  <c r="Q46" i="41"/>
  <c r="Q47" i="41"/>
  <c r="Q48" i="41"/>
  <c r="Q49" i="41"/>
  <c r="Q50" i="41"/>
  <c r="Q51" i="41"/>
  <c r="Q52" i="41"/>
  <c r="Q53" i="41"/>
  <c r="Q54" i="41"/>
  <c r="Q55" i="41"/>
  <c r="Q56" i="41"/>
  <c r="Q57" i="41"/>
  <c r="Q58" i="41"/>
  <c r="Q105" i="41"/>
  <c r="O4" i="41"/>
  <c r="I5" i="41"/>
  <c r="M5" i="41" s="1"/>
  <c r="I6" i="41"/>
  <c r="M6" i="41" s="1"/>
  <c r="I7" i="41"/>
  <c r="M7" i="41" s="1"/>
  <c r="I8" i="41"/>
  <c r="M8" i="41" s="1"/>
  <c r="I9" i="41"/>
  <c r="M9" i="41"/>
  <c r="I10" i="41"/>
  <c r="M10" i="41"/>
  <c r="I11" i="41"/>
  <c r="M11" i="41"/>
  <c r="I12" i="41"/>
  <c r="M12" i="41"/>
  <c r="I13" i="41"/>
  <c r="M13" i="41"/>
  <c r="I14" i="41"/>
  <c r="M14" i="41"/>
  <c r="I15" i="41"/>
  <c r="M15" i="41"/>
  <c r="I16" i="41"/>
  <c r="M16" i="41"/>
  <c r="I17" i="41"/>
  <c r="M17" i="41"/>
  <c r="I18" i="41"/>
  <c r="M18" i="41"/>
  <c r="I19" i="41"/>
  <c r="M19" i="41"/>
  <c r="I20" i="41"/>
  <c r="M20" i="41"/>
  <c r="I21" i="41"/>
  <c r="M21" i="41"/>
  <c r="I22" i="41"/>
  <c r="M22" i="41"/>
  <c r="I23" i="41"/>
  <c r="M23" i="41"/>
  <c r="I24" i="41"/>
  <c r="M24" i="41"/>
  <c r="I25" i="41"/>
  <c r="M25" i="41"/>
  <c r="I26" i="41"/>
  <c r="M26" i="41"/>
  <c r="I27" i="41"/>
  <c r="M27" i="41"/>
  <c r="I28" i="41"/>
  <c r="M28" i="41"/>
  <c r="I29" i="41"/>
  <c r="M29" i="41"/>
  <c r="I30" i="41"/>
  <c r="M30" i="41"/>
  <c r="I31" i="41"/>
  <c r="M31" i="41"/>
  <c r="I32" i="41"/>
  <c r="M32" i="41"/>
  <c r="I33" i="41"/>
  <c r="M33" i="41"/>
  <c r="I34" i="41"/>
  <c r="M34" i="41"/>
  <c r="I35" i="41"/>
  <c r="M35" i="41"/>
  <c r="I36" i="41"/>
  <c r="M36" i="41"/>
  <c r="I37" i="41"/>
  <c r="M37" i="41"/>
  <c r="I38" i="41"/>
  <c r="M38" i="41"/>
  <c r="I39" i="41"/>
  <c r="M39" i="41"/>
  <c r="I40" i="41"/>
  <c r="M40" i="41"/>
  <c r="I41" i="41"/>
  <c r="M41" i="41"/>
  <c r="I42" i="41"/>
  <c r="M42" i="41"/>
  <c r="I43" i="41"/>
  <c r="M43" i="41"/>
  <c r="I44" i="41"/>
  <c r="M44" i="41"/>
  <c r="I45" i="41"/>
  <c r="M45" i="41"/>
  <c r="I46" i="41"/>
  <c r="M46" i="41"/>
  <c r="I47" i="41"/>
  <c r="M47" i="41"/>
  <c r="I48" i="41"/>
  <c r="M48" i="41"/>
  <c r="I49" i="41"/>
  <c r="M49" i="41"/>
  <c r="I50" i="41"/>
  <c r="M50" i="41"/>
  <c r="I51" i="41"/>
  <c r="M51" i="41"/>
  <c r="I52" i="41"/>
  <c r="M52" i="41"/>
  <c r="I53" i="41"/>
  <c r="M53" i="41"/>
  <c r="I54" i="41"/>
  <c r="M54" i="41"/>
  <c r="I55" i="41"/>
  <c r="M55" i="41"/>
  <c r="I56" i="41"/>
  <c r="M56" i="41"/>
  <c r="I57" i="41"/>
  <c r="M57" i="41"/>
  <c r="I58" i="41"/>
  <c r="M58" i="41"/>
  <c r="I59" i="41"/>
  <c r="M59" i="41"/>
  <c r="I60" i="41"/>
  <c r="M60" i="41" s="1"/>
  <c r="I61" i="41"/>
  <c r="M61" i="41"/>
  <c r="I62" i="41"/>
  <c r="M62" i="41" s="1"/>
  <c r="I63" i="41"/>
  <c r="M63" i="41"/>
  <c r="I64" i="41"/>
  <c r="M64" i="41" s="1"/>
  <c r="I65" i="41"/>
  <c r="M65" i="41"/>
  <c r="I66" i="41"/>
  <c r="M66" i="41" s="1"/>
  <c r="I67" i="41"/>
  <c r="M67" i="41"/>
  <c r="I68" i="41"/>
  <c r="M68" i="41" s="1"/>
  <c r="I69" i="41"/>
  <c r="M69" i="41"/>
  <c r="I70" i="41"/>
  <c r="M70" i="41" s="1"/>
  <c r="I71" i="41"/>
  <c r="M71" i="41"/>
  <c r="I72" i="41"/>
  <c r="M72" i="41" s="1"/>
  <c r="M76" i="41"/>
  <c r="M80" i="41"/>
  <c r="M84" i="41"/>
  <c r="M88" i="41"/>
  <c r="M92" i="41"/>
  <c r="M96" i="41"/>
  <c r="M100" i="41"/>
  <c r="M104" i="41"/>
  <c r="M105" i="41"/>
  <c r="I74" i="41"/>
  <c r="M74" i="41" s="1"/>
  <c r="I75" i="41"/>
  <c r="M75" i="41" s="1"/>
  <c r="I76" i="41"/>
  <c r="I77" i="41"/>
  <c r="M77" i="41" s="1"/>
  <c r="I78" i="41"/>
  <c r="M78" i="41" s="1"/>
  <c r="I79" i="41"/>
  <c r="M79" i="41" s="1"/>
  <c r="I80" i="41"/>
  <c r="I81" i="41"/>
  <c r="M81" i="41" s="1"/>
  <c r="I82" i="41"/>
  <c r="M82" i="41" s="1"/>
  <c r="I83" i="41"/>
  <c r="M83" i="41" s="1"/>
  <c r="I84" i="41"/>
  <c r="I85" i="41"/>
  <c r="M85" i="41" s="1"/>
  <c r="I86" i="41"/>
  <c r="M86" i="41" s="1"/>
  <c r="I87" i="41"/>
  <c r="M87" i="41" s="1"/>
  <c r="I88" i="41"/>
  <c r="I89" i="41"/>
  <c r="M89" i="41" s="1"/>
  <c r="I90" i="41"/>
  <c r="M90" i="41" s="1"/>
  <c r="I91" i="41"/>
  <c r="M91" i="41" s="1"/>
  <c r="I92" i="41"/>
  <c r="I93" i="41"/>
  <c r="M93" i="41" s="1"/>
  <c r="I94" i="41"/>
  <c r="M94" i="41" s="1"/>
  <c r="I95" i="41"/>
  <c r="M95" i="41" s="1"/>
  <c r="I96" i="41"/>
  <c r="I97" i="41"/>
  <c r="M97" i="41" s="1"/>
  <c r="I98" i="41"/>
  <c r="M98" i="41" s="1"/>
  <c r="I99" i="41"/>
  <c r="M99" i="41" s="1"/>
  <c r="I100" i="41"/>
  <c r="I101" i="41"/>
  <c r="M101" i="41" s="1"/>
  <c r="I102" i="41"/>
  <c r="M102" i="41" s="1"/>
  <c r="I103" i="41"/>
  <c r="M103" i="41" s="1"/>
  <c r="I104" i="41"/>
  <c r="I105" i="41"/>
  <c r="I73" i="41"/>
  <c r="M73" i="41" s="1"/>
  <c r="M4" i="41"/>
  <c r="Q4" i="41"/>
  <c r="C25" i="10"/>
  <c r="E3" i="10"/>
  <c r="F6" i="40"/>
  <c r="F7" i="40"/>
  <c r="F8" i="40"/>
  <c r="F9" i="40"/>
  <c r="F10" i="40"/>
  <c r="F11" i="40"/>
  <c r="F12" i="40"/>
  <c r="F13" i="40"/>
  <c r="F14" i="40"/>
  <c r="F15" i="40"/>
  <c r="F16" i="40"/>
  <c r="F17" i="40"/>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F52" i="40"/>
  <c r="F53" i="40"/>
  <c r="F54" i="40"/>
  <c r="F55" i="40"/>
  <c r="F5" i="40"/>
  <c r="P4" i="40"/>
  <c r="H4" i="40"/>
  <c r="G4" i="40"/>
  <c r="F4" i="40"/>
  <c r="AE3" i="45"/>
  <c r="Q3" i="45"/>
  <c r="C3" i="45"/>
  <c r="N22" i="49"/>
  <c r="N23" i="49"/>
  <c r="N24" i="49"/>
  <c r="N29" i="49"/>
  <c r="N30" i="49"/>
  <c r="N31" i="49"/>
  <c r="N36" i="49"/>
  <c r="N37" i="49"/>
  <c r="N38" i="49"/>
  <c r="K22" i="49"/>
  <c r="K23" i="49"/>
  <c r="K24" i="49"/>
  <c r="K29" i="49"/>
  <c r="K30" i="49"/>
  <c r="K31" i="49"/>
  <c r="K36" i="49"/>
  <c r="K37" i="49"/>
  <c r="K38" i="49"/>
  <c r="I38" i="49"/>
  <c r="I37" i="49"/>
  <c r="I36" i="49"/>
  <c r="I31" i="49"/>
  <c r="I30" i="49"/>
  <c r="I29" i="49"/>
  <c r="I24" i="49"/>
  <c r="I23" i="49"/>
  <c r="I22" i="49"/>
  <c r="M38" i="49"/>
  <c r="M37" i="49"/>
  <c r="M36" i="49"/>
  <c r="M31" i="49"/>
  <c r="M30" i="49"/>
  <c r="M29" i="49"/>
  <c r="M24" i="49"/>
  <c r="M23" i="49"/>
  <c r="M22" i="49"/>
  <c r="J22" i="49"/>
  <c r="J23" i="49"/>
  <c r="J24" i="49"/>
  <c r="J29" i="49"/>
  <c r="J30" i="49"/>
  <c r="J31" i="49"/>
  <c r="J36" i="49"/>
  <c r="J37" i="49"/>
  <c r="J38" i="49"/>
  <c r="H38" i="49"/>
  <c r="H37" i="49"/>
  <c r="H36" i="49"/>
  <c r="H31" i="49"/>
  <c r="H30" i="49"/>
  <c r="H29" i="49"/>
  <c r="H24" i="49"/>
  <c r="H23" i="49"/>
  <c r="H22" i="49"/>
  <c r="Y1006" i="39"/>
  <c r="X1006" i="39" s="1"/>
  <c r="Y4" i="39"/>
  <c r="X4" i="39"/>
  <c r="W4" i="39"/>
  <c r="M4" i="39"/>
  <c r="I6" i="39" l="1"/>
  <c r="I7" i="39"/>
  <c r="I8" i="39"/>
  <c r="I9" i="39"/>
  <c r="I10" i="39"/>
  <c r="I11" i="39"/>
  <c r="I12" i="39"/>
  <c r="I13" i="39"/>
  <c r="I14" i="39"/>
  <c r="I15" i="39"/>
  <c r="I16" i="39"/>
  <c r="I17" i="39"/>
  <c r="I18" i="39"/>
  <c r="I19" i="39"/>
  <c r="I20" i="39"/>
  <c r="I21" i="39"/>
  <c r="I22" i="39"/>
  <c r="I23" i="39"/>
  <c r="I24" i="39"/>
  <c r="I25" i="39"/>
  <c r="I26" i="39"/>
  <c r="I27" i="39"/>
  <c r="I28" i="39"/>
  <c r="I29" i="39"/>
  <c r="I30" i="39"/>
  <c r="I31" i="39"/>
  <c r="I32" i="39"/>
  <c r="I33" i="39"/>
  <c r="I34" i="39"/>
  <c r="I35" i="39"/>
  <c r="I36" i="39"/>
  <c r="I37" i="39"/>
  <c r="I38" i="39"/>
  <c r="I39" i="39"/>
  <c r="I40" i="39"/>
  <c r="I41" i="39"/>
  <c r="I42" i="39"/>
  <c r="I43" i="39"/>
  <c r="I44" i="39"/>
  <c r="I45" i="39"/>
  <c r="I46" i="39"/>
  <c r="I47" i="39"/>
  <c r="I48" i="39"/>
  <c r="I49" i="39"/>
  <c r="I50" i="39"/>
  <c r="I51" i="39"/>
  <c r="I52" i="39"/>
  <c r="I53" i="39"/>
  <c r="I54" i="39"/>
  <c r="I55" i="39"/>
  <c r="I56" i="39"/>
  <c r="I57" i="39"/>
  <c r="I58" i="39"/>
  <c r="I59" i="39"/>
  <c r="I60" i="39"/>
  <c r="I61" i="39"/>
  <c r="I62" i="39"/>
  <c r="I63" i="39"/>
  <c r="I64" i="39"/>
  <c r="I65" i="39"/>
  <c r="I66" i="39"/>
  <c r="I67" i="39"/>
  <c r="I68" i="39"/>
  <c r="I69" i="39"/>
  <c r="I70" i="39"/>
  <c r="I71" i="39"/>
  <c r="I72" i="39"/>
  <c r="I73" i="39"/>
  <c r="I74" i="39"/>
  <c r="I75" i="39"/>
  <c r="I76" i="39"/>
  <c r="I77" i="39"/>
  <c r="I78" i="39"/>
  <c r="I79" i="39"/>
  <c r="I80" i="39"/>
  <c r="I81" i="39"/>
  <c r="I82" i="39"/>
  <c r="I83" i="39"/>
  <c r="I84" i="39"/>
  <c r="I85" i="39"/>
  <c r="I86" i="39"/>
  <c r="I87" i="39"/>
  <c r="I88" i="39"/>
  <c r="I89" i="39"/>
  <c r="I90" i="39"/>
  <c r="I91" i="39"/>
  <c r="I92" i="39"/>
  <c r="I93" i="39"/>
  <c r="I94" i="39"/>
  <c r="I95" i="39"/>
  <c r="I96" i="39"/>
  <c r="I97" i="39"/>
  <c r="I98" i="39"/>
  <c r="I99" i="39"/>
  <c r="I100" i="39"/>
  <c r="I101" i="39"/>
  <c r="I102" i="39"/>
  <c r="I103" i="39"/>
  <c r="I104" i="39"/>
  <c r="I105" i="39"/>
  <c r="I106" i="39"/>
  <c r="I107" i="39"/>
  <c r="I108" i="39"/>
  <c r="I109" i="39"/>
  <c r="I110" i="39"/>
  <c r="I111" i="39"/>
  <c r="I112" i="39"/>
  <c r="I113" i="39"/>
  <c r="I114" i="39"/>
  <c r="I115" i="39"/>
  <c r="I116" i="39"/>
  <c r="I117" i="39"/>
  <c r="I118" i="39"/>
  <c r="I119" i="39"/>
  <c r="I120" i="39"/>
  <c r="I121" i="39"/>
  <c r="I122" i="39"/>
  <c r="I123" i="39"/>
  <c r="I124" i="39"/>
  <c r="I125" i="39"/>
  <c r="I126" i="39"/>
  <c r="I127" i="39"/>
  <c r="I128" i="39"/>
  <c r="I129" i="39"/>
  <c r="I130" i="39"/>
  <c r="I131" i="39"/>
  <c r="I132" i="39"/>
  <c r="I133" i="39"/>
  <c r="I134" i="39"/>
  <c r="I135" i="39"/>
  <c r="I136" i="39"/>
  <c r="I137" i="39"/>
  <c r="I138" i="39"/>
  <c r="I139" i="39"/>
  <c r="I140" i="39"/>
  <c r="I141" i="39"/>
  <c r="I142" i="39"/>
  <c r="I143" i="39"/>
  <c r="I144" i="39"/>
  <c r="I145" i="39"/>
  <c r="I146" i="39"/>
  <c r="I147" i="39"/>
  <c r="I148" i="39"/>
  <c r="I149" i="39"/>
  <c r="I150" i="39"/>
  <c r="I151" i="39"/>
  <c r="I152" i="39"/>
  <c r="I153" i="39"/>
  <c r="I154" i="39"/>
  <c r="I155" i="39"/>
  <c r="I156" i="39"/>
  <c r="I157" i="39"/>
  <c r="I158" i="39"/>
  <c r="I159" i="39"/>
  <c r="I160" i="39"/>
  <c r="I161" i="39"/>
  <c r="I162" i="39"/>
  <c r="I163" i="39"/>
  <c r="I164" i="39"/>
  <c r="I165" i="39"/>
  <c r="I166" i="39"/>
  <c r="I167" i="39"/>
  <c r="I168" i="39"/>
  <c r="I169" i="39"/>
  <c r="I170" i="39"/>
  <c r="I171" i="39"/>
  <c r="I172" i="39"/>
  <c r="I173" i="39"/>
  <c r="I174" i="39"/>
  <c r="I175" i="39"/>
  <c r="I176" i="39"/>
  <c r="I177" i="39"/>
  <c r="I178" i="39"/>
  <c r="I179" i="39"/>
  <c r="I180" i="39"/>
  <c r="I181" i="39"/>
  <c r="I182" i="39"/>
  <c r="I183" i="39"/>
  <c r="I184" i="39"/>
  <c r="I185" i="39"/>
  <c r="I186" i="39"/>
  <c r="I187" i="39"/>
  <c r="I188" i="39"/>
  <c r="I189" i="39"/>
  <c r="I190" i="39"/>
  <c r="I191" i="39"/>
  <c r="I192" i="39"/>
  <c r="I193" i="39"/>
  <c r="I194" i="39"/>
  <c r="I195" i="39"/>
  <c r="I196" i="39"/>
  <c r="I197" i="39"/>
  <c r="I198" i="39"/>
  <c r="I199" i="39"/>
  <c r="I200" i="39"/>
  <c r="I201" i="39"/>
  <c r="I202" i="39"/>
  <c r="I203" i="39"/>
  <c r="I204" i="39"/>
  <c r="I205" i="39"/>
  <c r="I206" i="39"/>
  <c r="I207" i="39"/>
  <c r="I208" i="39"/>
  <c r="I209" i="39"/>
  <c r="I210" i="39"/>
  <c r="I211" i="39"/>
  <c r="I212" i="39"/>
  <c r="I213" i="39"/>
  <c r="I214" i="39"/>
  <c r="I215" i="39"/>
  <c r="I216" i="39"/>
  <c r="I217" i="39"/>
  <c r="I218" i="39"/>
  <c r="I219" i="39"/>
  <c r="I220" i="39"/>
  <c r="I221" i="39"/>
  <c r="I222" i="39"/>
  <c r="I223" i="39"/>
  <c r="I224" i="39"/>
  <c r="I225" i="39"/>
  <c r="I226" i="39"/>
  <c r="I227" i="39"/>
  <c r="I228" i="39"/>
  <c r="I229" i="39"/>
  <c r="I230" i="39"/>
  <c r="I231" i="39"/>
  <c r="I232" i="39"/>
  <c r="I233" i="39"/>
  <c r="I234" i="39"/>
  <c r="I235" i="39"/>
  <c r="I236" i="39"/>
  <c r="I237" i="39"/>
  <c r="I238" i="39"/>
  <c r="I239" i="39"/>
  <c r="I240" i="39"/>
  <c r="I241" i="39"/>
  <c r="I242" i="39"/>
  <c r="I243" i="39"/>
  <c r="I244" i="39"/>
  <c r="I245" i="39"/>
  <c r="I246" i="39"/>
  <c r="I247" i="39"/>
  <c r="I248" i="39"/>
  <c r="I249" i="39"/>
  <c r="I250" i="39"/>
  <c r="I251" i="39"/>
  <c r="I252" i="39"/>
  <c r="I253" i="39"/>
  <c r="I254" i="39"/>
  <c r="I255" i="39"/>
  <c r="I256" i="39"/>
  <c r="I257" i="39"/>
  <c r="I258" i="39"/>
  <c r="I259" i="39"/>
  <c r="I260" i="39"/>
  <c r="I261" i="39"/>
  <c r="I262" i="39"/>
  <c r="I263" i="39"/>
  <c r="I264" i="39"/>
  <c r="I265" i="39"/>
  <c r="I266" i="39"/>
  <c r="I267" i="39"/>
  <c r="I268" i="39"/>
  <c r="I269" i="39"/>
  <c r="I270" i="39"/>
  <c r="I271" i="39"/>
  <c r="I272" i="39"/>
  <c r="I273" i="39"/>
  <c r="I274" i="39"/>
  <c r="I275" i="39"/>
  <c r="I276" i="39"/>
  <c r="I277" i="39"/>
  <c r="I278" i="39"/>
  <c r="I279" i="39"/>
  <c r="I280" i="39"/>
  <c r="I281" i="39"/>
  <c r="I282" i="39"/>
  <c r="I283" i="39"/>
  <c r="I284" i="39"/>
  <c r="I285" i="39"/>
  <c r="I286" i="39"/>
  <c r="I287" i="39"/>
  <c r="I288" i="39"/>
  <c r="I289" i="39"/>
  <c r="I290" i="39"/>
  <c r="I291" i="39"/>
  <c r="I292" i="39"/>
  <c r="I293" i="39"/>
  <c r="I294" i="39"/>
  <c r="I295" i="39"/>
  <c r="I296" i="39"/>
  <c r="I297" i="39"/>
  <c r="I298" i="39"/>
  <c r="I299" i="39"/>
  <c r="I300" i="39"/>
  <c r="I301" i="39"/>
  <c r="I302" i="39"/>
  <c r="I303" i="39"/>
  <c r="I304" i="39"/>
  <c r="I305" i="39"/>
  <c r="I306" i="39"/>
  <c r="I307" i="39"/>
  <c r="I308" i="39"/>
  <c r="I309" i="39"/>
  <c r="I310" i="39"/>
  <c r="I311" i="39"/>
  <c r="I312" i="39"/>
  <c r="I313" i="39"/>
  <c r="I314" i="39"/>
  <c r="I315" i="39"/>
  <c r="I316" i="39"/>
  <c r="I317" i="39"/>
  <c r="I318" i="39"/>
  <c r="I319" i="39"/>
  <c r="I320" i="39"/>
  <c r="I321" i="39"/>
  <c r="I322" i="39"/>
  <c r="I323" i="39"/>
  <c r="I324" i="39"/>
  <c r="I325" i="39"/>
  <c r="I326" i="39"/>
  <c r="I327" i="39"/>
  <c r="I328" i="39"/>
  <c r="I329" i="39"/>
  <c r="I330" i="39"/>
  <c r="I331" i="39"/>
  <c r="I332" i="39"/>
  <c r="I333" i="39"/>
  <c r="I334" i="39"/>
  <c r="I335" i="39"/>
  <c r="I336" i="39"/>
  <c r="I337" i="39"/>
  <c r="I338" i="39"/>
  <c r="I339" i="39"/>
  <c r="I340" i="39"/>
  <c r="I341" i="39"/>
  <c r="I342" i="39"/>
  <c r="I343" i="39"/>
  <c r="I344" i="39"/>
  <c r="I345" i="39"/>
  <c r="I346" i="39"/>
  <c r="I347" i="39"/>
  <c r="I348" i="39"/>
  <c r="I349" i="39"/>
  <c r="I350" i="39"/>
  <c r="I351" i="39"/>
  <c r="I352" i="39"/>
  <c r="I353" i="39"/>
  <c r="I354" i="39"/>
  <c r="I355" i="39"/>
  <c r="I356" i="39"/>
  <c r="I357" i="39"/>
  <c r="I358" i="39"/>
  <c r="I359" i="39"/>
  <c r="I360" i="39"/>
  <c r="I361" i="39"/>
  <c r="I362" i="39"/>
  <c r="I363" i="39"/>
  <c r="I364" i="39"/>
  <c r="I365" i="39"/>
  <c r="I366" i="39"/>
  <c r="I367" i="39"/>
  <c r="I368" i="39"/>
  <c r="I369" i="39"/>
  <c r="I370" i="39"/>
  <c r="I371" i="39"/>
  <c r="I372" i="39"/>
  <c r="I373" i="39"/>
  <c r="I374" i="39"/>
  <c r="I375" i="39"/>
  <c r="I376" i="39"/>
  <c r="I377" i="39"/>
  <c r="I378" i="39"/>
  <c r="I379" i="39"/>
  <c r="I380" i="39"/>
  <c r="I381" i="39"/>
  <c r="I382" i="39"/>
  <c r="I383" i="39"/>
  <c r="I384" i="39"/>
  <c r="I385" i="39"/>
  <c r="I386" i="39"/>
  <c r="I387" i="39"/>
  <c r="I388" i="39"/>
  <c r="I389" i="39"/>
  <c r="I390" i="39"/>
  <c r="I391" i="39"/>
  <c r="I392" i="39"/>
  <c r="I393" i="39"/>
  <c r="I394" i="39"/>
  <c r="I395" i="39"/>
  <c r="I396" i="39"/>
  <c r="I397" i="39"/>
  <c r="I398" i="39"/>
  <c r="I399" i="39"/>
  <c r="I400" i="39"/>
  <c r="I401" i="39"/>
  <c r="I402" i="39"/>
  <c r="I403" i="39"/>
  <c r="I404" i="39"/>
  <c r="I405" i="39"/>
  <c r="I406" i="39"/>
  <c r="I407" i="39"/>
  <c r="I408" i="39"/>
  <c r="I409" i="39"/>
  <c r="I410" i="39"/>
  <c r="I411" i="39"/>
  <c r="I412" i="39"/>
  <c r="I413" i="39"/>
  <c r="I414" i="39"/>
  <c r="I415" i="39"/>
  <c r="I416" i="39"/>
  <c r="I417" i="39"/>
  <c r="I418" i="39"/>
  <c r="I419" i="39"/>
  <c r="I420" i="39"/>
  <c r="I421" i="39"/>
  <c r="I422" i="39"/>
  <c r="I423" i="39"/>
  <c r="I424" i="39"/>
  <c r="I425" i="39"/>
  <c r="I426" i="39"/>
  <c r="I427" i="39"/>
  <c r="I428" i="39"/>
  <c r="I429" i="39"/>
  <c r="I430" i="39"/>
  <c r="I431" i="39"/>
  <c r="I432" i="39"/>
  <c r="I433" i="39"/>
  <c r="I434" i="39"/>
  <c r="I435" i="39"/>
  <c r="I436" i="39"/>
  <c r="I437" i="39"/>
  <c r="I438" i="39"/>
  <c r="I439" i="39"/>
  <c r="I440" i="39"/>
  <c r="I441" i="39"/>
  <c r="I442" i="39"/>
  <c r="I443" i="39"/>
  <c r="I444" i="39"/>
  <c r="I445" i="39"/>
  <c r="I446" i="39"/>
  <c r="I447" i="39"/>
  <c r="I448" i="39"/>
  <c r="I449" i="39"/>
  <c r="I450" i="39"/>
  <c r="I451" i="39"/>
  <c r="I452" i="39"/>
  <c r="I453" i="39"/>
  <c r="I454" i="39"/>
  <c r="I455" i="39"/>
  <c r="I456" i="39"/>
  <c r="I457" i="39"/>
  <c r="I458" i="39"/>
  <c r="I459" i="39"/>
  <c r="I460" i="39"/>
  <c r="I461" i="39"/>
  <c r="I462" i="39"/>
  <c r="I463" i="39"/>
  <c r="I464" i="39"/>
  <c r="I465" i="39"/>
  <c r="I466" i="39"/>
  <c r="I467" i="39"/>
  <c r="I468" i="39"/>
  <c r="I469" i="39"/>
  <c r="I470" i="39"/>
  <c r="I471" i="39"/>
  <c r="I472" i="39"/>
  <c r="I473" i="39"/>
  <c r="I474" i="39"/>
  <c r="I475" i="39"/>
  <c r="I476" i="39"/>
  <c r="I477" i="39"/>
  <c r="I478" i="39"/>
  <c r="I479" i="39"/>
  <c r="I480" i="39"/>
  <c r="I481" i="39"/>
  <c r="I482" i="39"/>
  <c r="I483" i="39"/>
  <c r="I484" i="39"/>
  <c r="I485" i="39"/>
  <c r="I486" i="39"/>
  <c r="I487" i="39"/>
  <c r="I488" i="39"/>
  <c r="I489" i="39"/>
  <c r="I490" i="39"/>
  <c r="I491" i="39"/>
  <c r="I492" i="39"/>
  <c r="I493" i="39"/>
  <c r="I494" i="39"/>
  <c r="I495" i="39"/>
  <c r="I496" i="39"/>
  <c r="I497" i="39"/>
  <c r="I498" i="39"/>
  <c r="I499" i="39"/>
  <c r="I500" i="39"/>
  <c r="I501" i="39"/>
  <c r="I502" i="39"/>
  <c r="I503" i="39"/>
  <c r="I504" i="39"/>
  <c r="I505" i="39"/>
  <c r="I506" i="39"/>
  <c r="I507" i="39"/>
  <c r="I508" i="39"/>
  <c r="I509" i="39"/>
  <c r="I510" i="39"/>
  <c r="I511" i="39"/>
  <c r="I512" i="39"/>
  <c r="I513" i="39"/>
  <c r="I514" i="39"/>
  <c r="I515" i="39"/>
  <c r="I516" i="39"/>
  <c r="I517" i="39"/>
  <c r="I518" i="39"/>
  <c r="I519" i="39"/>
  <c r="I520" i="39"/>
  <c r="I521" i="39"/>
  <c r="I522" i="39"/>
  <c r="I523" i="39"/>
  <c r="I524" i="39"/>
  <c r="I525" i="39"/>
  <c r="I526" i="39"/>
  <c r="I527" i="39"/>
  <c r="I528" i="39"/>
  <c r="I529" i="39"/>
  <c r="I530" i="39"/>
  <c r="I531" i="39"/>
  <c r="I532" i="39"/>
  <c r="I533" i="39"/>
  <c r="I534" i="39"/>
  <c r="I535" i="39"/>
  <c r="I536" i="39"/>
  <c r="I537" i="39"/>
  <c r="I538" i="39"/>
  <c r="I539" i="39"/>
  <c r="I540" i="39"/>
  <c r="I541" i="39"/>
  <c r="I542" i="39"/>
  <c r="I543" i="39"/>
  <c r="I544" i="39"/>
  <c r="I545" i="39"/>
  <c r="I546" i="39"/>
  <c r="I547" i="39"/>
  <c r="I548" i="39"/>
  <c r="I549" i="39"/>
  <c r="I550" i="39"/>
  <c r="I551" i="39"/>
  <c r="I552" i="39"/>
  <c r="I553" i="39"/>
  <c r="I554" i="39"/>
  <c r="I555" i="39"/>
  <c r="I556" i="39"/>
  <c r="I557" i="39"/>
  <c r="I558" i="39"/>
  <c r="I559" i="39"/>
  <c r="I560" i="39"/>
  <c r="I561" i="39"/>
  <c r="I562" i="39"/>
  <c r="I563" i="39"/>
  <c r="I564" i="39"/>
  <c r="I565" i="39"/>
  <c r="I566" i="39"/>
  <c r="I567" i="39"/>
  <c r="I568" i="39"/>
  <c r="I569" i="39"/>
  <c r="I570" i="39"/>
  <c r="I571" i="39"/>
  <c r="I572" i="39"/>
  <c r="I573" i="39"/>
  <c r="I574" i="39"/>
  <c r="I575" i="39"/>
  <c r="I576" i="39"/>
  <c r="I577" i="39"/>
  <c r="I578" i="39"/>
  <c r="I579" i="39"/>
  <c r="I580" i="39"/>
  <c r="I581" i="39"/>
  <c r="I582" i="39"/>
  <c r="I583" i="39"/>
  <c r="I584" i="39"/>
  <c r="I585" i="39"/>
  <c r="I586" i="39"/>
  <c r="I587" i="39"/>
  <c r="I588" i="39"/>
  <c r="I589" i="39"/>
  <c r="I590" i="39"/>
  <c r="I591" i="39"/>
  <c r="I592" i="39"/>
  <c r="I593" i="39"/>
  <c r="I594" i="39"/>
  <c r="I595" i="39"/>
  <c r="I596" i="39"/>
  <c r="I597" i="39"/>
  <c r="I598" i="39"/>
  <c r="I599" i="39"/>
  <c r="I600" i="39"/>
  <c r="I601" i="39"/>
  <c r="I602" i="39"/>
  <c r="I603" i="39"/>
  <c r="I604" i="39"/>
  <c r="I605" i="39"/>
  <c r="I606" i="39"/>
  <c r="I607" i="39"/>
  <c r="I608" i="39"/>
  <c r="I609" i="39"/>
  <c r="I610" i="39"/>
  <c r="I611" i="39"/>
  <c r="I612" i="39"/>
  <c r="I613" i="39"/>
  <c r="I614" i="39"/>
  <c r="I615" i="39"/>
  <c r="I616" i="39"/>
  <c r="I617" i="39"/>
  <c r="I618" i="39"/>
  <c r="I619" i="39"/>
  <c r="I620" i="39"/>
  <c r="I621" i="39"/>
  <c r="I622" i="39"/>
  <c r="I623" i="39"/>
  <c r="I624" i="39"/>
  <c r="I625" i="39"/>
  <c r="I626" i="39"/>
  <c r="I627" i="39"/>
  <c r="I628" i="39"/>
  <c r="I629" i="39"/>
  <c r="I630" i="39"/>
  <c r="I631" i="39"/>
  <c r="I632" i="39"/>
  <c r="I633" i="39"/>
  <c r="I634" i="39"/>
  <c r="I635" i="39"/>
  <c r="I636" i="39"/>
  <c r="I637" i="39"/>
  <c r="I638" i="39"/>
  <c r="I639" i="39"/>
  <c r="I640" i="39"/>
  <c r="I641" i="39"/>
  <c r="I642" i="39"/>
  <c r="I643" i="39"/>
  <c r="I644" i="39"/>
  <c r="I645" i="39"/>
  <c r="I646" i="39"/>
  <c r="I647" i="39"/>
  <c r="I648" i="39"/>
  <c r="I649" i="39"/>
  <c r="I650" i="39"/>
  <c r="I651" i="39"/>
  <c r="I652" i="39"/>
  <c r="I653" i="39"/>
  <c r="I654" i="39"/>
  <c r="I655" i="39"/>
  <c r="I656" i="39"/>
  <c r="I657" i="39"/>
  <c r="I658" i="39"/>
  <c r="I659" i="39"/>
  <c r="I660" i="39"/>
  <c r="I661" i="39"/>
  <c r="I662" i="39"/>
  <c r="I663" i="39"/>
  <c r="I664" i="39"/>
  <c r="I665" i="39"/>
  <c r="I666" i="39"/>
  <c r="I667" i="39"/>
  <c r="I668" i="39"/>
  <c r="I669" i="39"/>
  <c r="I670" i="39"/>
  <c r="I671" i="39"/>
  <c r="I672" i="39"/>
  <c r="I673" i="39"/>
  <c r="I674" i="39"/>
  <c r="I675" i="39"/>
  <c r="I676" i="39"/>
  <c r="I677" i="39"/>
  <c r="I678" i="39"/>
  <c r="I679" i="39"/>
  <c r="I680" i="39"/>
  <c r="I681" i="39"/>
  <c r="I682" i="39"/>
  <c r="I683" i="39"/>
  <c r="I684" i="39"/>
  <c r="I685" i="39"/>
  <c r="I686" i="39"/>
  <c r="I687" i="39"/>
  <c r="I688" i="39"/>
  <c r="I689" i="39"/>
  <c r="I690" i="39"/>
  <c r="I691" i="39"/>
  <c r="I692" i="39"/>
  <c r="I693" i="39"/>
  <c r="I694" i="39"/>
  <c r="I695" i="39"/>
  <c r="I696" i="39"/>
  <c r="I697" i="39"/>
  <c r="I698" i="39"/>
  <c r="I699" i="39"/>
  <c r="I700" i="39"/>
  <c r="I701" i="39"/>
  <c r="I702" i="39"/>
  <c r="I703" i="39"/>
  <c r="I704" i="39"/>
  <c r="I705" i="39"/>
  <c r="I706" i="39"/>
  <c r="I707" i="39"/>
  <c r="I708" i="39"/>
  <c r="I709" i="39"/>
  <c r="I710" i="39"/>
  <c r="I711" i="39"/>
  <c r="I712" i="39"/>
  <c r="I713" i="39"/>
  <c r="I714" i="39"/>
  <c r="I715" i="39"/>
  <c r="I716" i="39"/>
  <c r="I717" i="39"/>
  <c r="I718" i="39"/>
  <c r="I719" i="39"/>
  <c r="I720" i="39"/>
  <c r="I721" i="39"/>
  <c r="I722" i="39"/>
  <c r="I723" i="39"/>
  <c r="I724" i="39"/>
  <c r="I725" i="39"/>
  <c r="I726" i="39"/>
  <c r="I727" i="39"/>
  <c r="I728" i="39"/>
  <c r="I729" i="39"/>
  <c r="I730" i="39"/>
  <c r="I731" i="39"/>
  <c r="I732" i="39"/>
  <c r="I733" i="39"/>
  <c r="I734" i="39"/>
  <c r="I735" i="39"/>
  <c r="I736" i="39"/>
  <c r="I737" i="39"/>
  <c r="I738" i="39"/>
  <c r="I739" i="39"/>
  <c r="I740" i="39"/>
  <c r="I741" i="39"/>
  <c r="I742" i="39"/>
  <c r="I743" i="39"/>
  <c r="I744" i="39"/>
  <c r="I745" i="39"/>
  <c r="I746" i="39"/>
  <c r="I747" i="39"/>
  <c r="I748" i="39"/>
  <c r="I749" i="39"/>
  <c r="I750" i="39"/>
  <c r="I751" i="39"/>
  <c r="I752" i="39"/>
  <c r="I753" i="39"/>
  <c r="I754" i="39"/>
  <c r="I755" i="39"/>
  <c r="I756" i="39"/>
  <c r="I757" i="39"/>
  <c r="I758" i="39"/>
  <c r="I759" i="39"/>
  <c r="I760" i="39"/>
  <c r="I761" i="39"/>
  <c r="I762" i="39"/>
  <c r="I763" i="39"/>
  <c r="I764" i="39"/>
  <c r="I765" i="39"/>
  <c r="I766" i="39"/>
  <c r="I767" i="39"/>
  <c r="I768" i="39"/>
  <c r="I769" i="39"/>
  <c r="I770" i="39"/>
  <c r="I771" i="39"/>
  <c r="I772" i="39"/>
  <c r="I773" i="39"/>
  <c r="I774" i="39"/>
  <c r="I775" i="39"/>
  <c r="I776" i="39"/>
  <c r="I777" i="39"/>
  <c r="I778" i="39"/>
  <c r="I779" i="39"/>
  <c r="I780" i="39"/>
  <c r="I781" i="39"/>
  <c r="I782" i="39"/>
  <c r="I783" i="39"/>
  <c r="I784" i="39"/>
  <c r="I785" i="39"/>
  <c r="I786" i="39"/>
  <c r="I787" i="39"/>
  <c r="I788" i="39"/>
  <c r="I789" i="39"/>
  <c r="I790" i="39"/>
  <c r="I791" i="39"/>
  <c r="I792" i="39"/>
  <c r="I793" i="39"/>
  <c r="I794" i="39"/>
  <c r="I795" i="39"/>
  <c r="I796" i="39"/>
  <c r="I797" i="39"/>
  <c r="I798" i="39"/>
  <c r="I799" i="39"/>
  <c r="I800" i="39"/>
  <c r="I801" i="39"/>
  <c r="I802" i="39"/>
  <c r="I803" i="39"/>
  <c r="I804" i="39"/>
  <c r="I805" i="39"/>
  <c r="I806" i="39"/>
  <c r="I807" i="39"/>
  <c r="I808" i="39"/>
  <c r="I809" i="39"/>
  <c r="I810" i="39"/>
  <c r="I811" i="39"/>
  <c r="I812" i="39"/>
  <c r="I813" i="39"/>
  <c r="I814" i="39"/>
  <c r="I815" i="39"/>
  <c r="I816" i="39"/>
  <c r="I817" i="39"/>
  <c r="I818" i="39"/>
  <c r="I819" i="39"/>
  <c r="I820" i="39"/>
  <c r="I821" i="39"/>
  <c r="I822" i="39"/>
  <c r="I823" i="39"/>
  <c r="I824" i="39"/>
  <c r="I825" i="39"/>
  <c r="I826" i="39"/>
  <c r="I827" i="39"/>
  <c r="I828" i="39"/>
  <c r="I829" i="39"/>
  <c r="I830" i="39"/>
  <c r="I831" i="39"/>
  <c r="I832" i="39"/>
  <c r="I833" i="39"/>
  <c r="I834" i="39"/>
  <c r="I835" i="39"/>
  <c r="I836" i="39"/>
  <c r="I837" i="39"/>
  <c r="I838" i="39"/>
  <c r="I839" i="39"/>
  <c r="I840" i="39"/>
  <c r="I841" i="39"/>
  <c r="I842" i="39"/>
  <c r="I843" i="39"/>
  <c r="I844" i="39"/>
  <c r="I845" i="39"/>
  <c r="I846" i="39"/>
  <c r="I847" i="39"/>
  <c r="I848" i="39"/>
  <c r="I849" i="39"/>
  <c r="I850" i="39"/>
  <c r="I851" i="39"/>
  <c r="I852" i="39"/>
  <c r="I853" i="39"/>
  <c r="I854" i="39"/>
  <c r="I855" i="39"/>
  <c r="I856" i="39"/>
  <c r="I857" i="39"/>
  <c r="I858" i="39"/>
  <c r="I859" i="39"/>
  <c r="I860" i="39"/>
  <c r="I861" i="39"/>
  <c r="I862" i="39"/>
  <c r="I863" i="39"/>
  <c r="I864" i="39"/>
  <c r="I865" i="39"/>
  <c r="I866" i="39"/>
  <c r="I867" i="39"/>
  <c r="I868" i="39"/>
  <c r="I869" i="39"/>
  <c r="I870" i="39"/>
  <c r="I871" i="39"/>
  <c r="I872" i="39"/>
  <c r="I873" i="39"/>
  <c r="I874" i="39"/>
  <c r="I875" i="39"/>
  <c r="I876" i="39"/>
  <c r="I877" i="39"/>
  <c r="I878" i="39"/>
  <c r="I879" i="39"/>
  <c r="I880" i="39"/>
  <c r="I881" i="39"/>
  <c r="I882" i="39"/>
  <c r="I883" i="39"/>
  <c r="I884" i="39"/>
  <c r="I885" i="39"/>
  <c r="I886" i="39"/>
  <c r="I887" i="39"/>
  <c r="I888" i="39"/>
  <c r="I889" i="39"/>
  <c r="I890" i="39"/>
  <c r="I891" i="39"/>
  <c r="I892" i="39"/>
  <c r="I893" i="39"/>
  <c r="I894" i="39"/>
  <c r="I895" i="39"/>
  <c r="I896" i="39"/>
  <c r="I897" i="39"/>
  <c r="I898" i="39"/>
  <c r="I899" i="39"/>
  <c r="I900" i="39"/>
  <c r="I901" i="39"/>
  <c r="I902" i="39"/>
  <c r="I903" i="39"/>
  <c r="I904" i="39"/>
  <c r="I905" i="39"/>
  <c r="I906" i="39"/>
  <c r="I907" i="39"/>
  <c r="I908" i="39"/>
  <c r="I909" i="39"/>
  <c r="I910" i="39"/>
  <c r="I911" i="39"/>
  <c r="I912" i="39"/>
  <c r="I913" i="39"/>
  <c r="I914" i="39"/>
  <c r="I915" i="39"/>
  <c r="I916" i="39"/>
  <c r="I917" i="39"/>
  <c r="I918" i="39"/>
  <c r="I919" i="39"/>
  <c r="I920" i="39"/>
  <c r="I921" i="39"/>
  <c r="I922" i="39"/>
  <c r="I923" i="39"/>
  <c r="I924" i="39"/>
  <c r="I925" i="39"/>
  <c r="I926" i="39"/>
  <c r="I927" i="39"/>
  <c r="I928" i="39"/>
  <c r="I929" i="39"/>
  <c r="I930" i="39"/>
  <c r="I931" i="39"/>
  <c r="I932" i="39"/>
  <c r="I933" i="39"/>
  <c r="I934" i="39"/>
  <c r="I935" i="39"/>
  <c r="I936" i="39"/>
  <c r="I937" i="39"/>
  <c r="I938" i="39"/>
  <c r="I939" i="39"/>
  <c r="I940" i="39"/>
  <c r="I941" i="39"/>
  <c r="I942" i="39"/>
  <c r="I943" i="39"/>
  <c r="I944" i="39"/>
  <c r="I945" i="39"/>
  <c r="I946" i="39"/>
  <c r="I947" i="39"/>
  <c r="I948" i="39"/>
  <c r="I949" i="39"/>
  <c r="I950" i="39"/>
  <c r="I951" i="39"/>
  <c r="I952" i="39"/>
  <c r="I953" i="39"/>
  <c r="I954" i="39"/>
  <c r="I955" i="39"/>
  <c r="I956" i="39"/>
  <c r="I957" i="39"/>
  <c r="I958" i="39"/>
  <c r="I959" i="39"/>
  <c r="I960" i="39"/>
  <c r="I961" i="39"/>
  <c r="I962" i="39"/>
  <c r="I963" i="39"/>
  <c r="I964" i="39"/>
  <c r="I965" i="39"/>
  <c r="I966" i="39"/>
  <c r="I967" i="39"/>
  <c r="I968" i="39"/>
  <c r="I969" i="39"/>
  <c r="I970" i="39"/>
  <c r="I971" i="39"/>
  <c r="I972" i="39"/>
  <c r="I973" i="39"/>
  <c r="I974" i="39"/>
  <c r="I975" i="39"/>
  <c r="I976" i="39"/>
  <c r="I977" i="39"/>
  <c r="I978" i="39"/>
  <c r="I979" i="39"/>
  <c r="I980" i="39"/>
  <c r="I981" i="39"/>
  <c r="I982" i="39"/>
  <c r="I983" i="39"/>
  <c r="I984" i="39"/>
  <c r="I985" i="39"/>
  <c r="I986" i="39"/>
  <c r="I987" i="39"/>
  <c r="I988" i="39"/>
  <c r="I989" i="39"/>
  <c r="I990" i="39"/>
  <c r="I991" i="39"/>
  <c r="I992" i="39"/>
  <c r="I993" i="39"/>
  <c r="I994" i="39"/>
  <c r="I995" i="39"/>
  <c r="I996" i="39"/>
  <c r="I997" i="39"/>
  <c r="I998" i="39"/>
  <c r="I999" i="39"/>
  <c r="I1000" i="39"/>
  <c r="I1001" i="39"/>
  <c r="I1002" i="39"/>
  <c r="I1003" i="39"/>
  <c r="I1004" i="39"/>
  <c r="I1005" i="39"/>
  <c r="I5" i="39"/>
  <c r="M5" i="39" s="1"/>
  <c r="E38" i="49"/>
  <c r="E37" i="49"/>
  <c r="E36" i="49"/>
  <c r="E35" i="49"/>
  <c r="E34" i="49"/>
  <c r="E33" i="49"/>
  <c r="E31" i="49"/>
  <c r="E30" i="49"/>
  <c r="E29" i="49"/>
  <c r="E28" i="49"/>
  <c r="E27" i="49"/>
  <c r="E26" i="49"/>
  <c r="E24" i="49"/>
  <c r="E23" i="49"/>
  <c r="E22" i="49"/>
  <c r="E21" i="49"/>
  <c r="E20" i="49"/>
  <c r="E19" i="49"/>
  <c r="W38" i="49" l="1"/>
  <c r="P38" i="49"/>
  <c r="G38" i="49"/>
  <c r="C38" i="49"/>
  <c r="W37" i="49"/>
  <c r="C37" i="49"/>
  <c r="W36" i="49"/>
  <c r="C36" i="49"/>
  <c r="C35" i="49"/>
  <c r="C34" i="49"/>
  <c r="C33" i="49"/>
  <c r="C32" i="49"/>
  <c r="W31" i="49"/>
  <c r="C31" i="49"/>
  <c r="W30" i="49"/>
  <c r="C30" i="49"/>
  <c r="W29" i="49"/>
  <c r="C29" i="49"/>
  <c r="C28" i="49"/>
  <c r="C27" i="49"/>
  <c r="C26" i="49"/>
  <c r="C25" i="49"/>
  <c r="W24" i="49"/>
  <c r="G24" i="49"/>
  <c r="C24" i="49"/>
  <c r="W23" i="49"/>
  <c r="G23" i="49"/>
  <c r="C23" i="49"/>
  <c r="W22" i="49"/>
  <c r="C22" i="49"/>
  <c r="C21" i="49"/>
  <c r="C20" i="49"/>
  <c r="C19" i="49"/>
  <c r="C18" i="49"/>
  <c r="F14" i="49"/>
  <c r="F13" i="49"/>
  <c r="F12" i="49"/>
  <c r="M9" i="49"/>
  <c r="J9" i="49"/>
  <c r="O21" i="49" l="1"/>
  <c r="L21" i="49"/>
  <c r="L26" i="49"/>
  <c r="O26" i="49"/>
  <c r="O20" i="49"/>
  <c r="L20" i="49"/>
  <c r="O27" i="49"/>
  <c r="L27" i="49"/>
  <c r="O32" i="49"/>
  <c r="L32" i="49"/>
  <c r="O33" i="49"/>
  <c r="L33" i="49"/>
  <c r="O18" i="49"/>
  <c r="L18" i="49"/>
  <c r="L25" i="49"/>
  <c r="O25" i="49"/>
  <c r="L34" i="49"/>
  <c r="O34" i="49"/>
  <c r="L28" i="49"/>
  <c r="O28" i="49"/>
  <c r="O19" i="49"/>
  <c r="L19" i="49"/>
  <c r="O35" i="49"/>
  <c r="L35" i="49"/>
  <c r="J28" i="49"/>
  <c r="M28" i="49"/>
  <c r="H28" i="49"/>
  <c r="H27" i="49"/>
  <c r="M27" i="49"/>
  <c r="J27" i="49"/>
  <c r="N32" i="49"/>
  <c r="K32" i="49"/>
  <c r="I32" i="49"/>
  <c r="H21" i="49"/>
  <c r="N21" i="49"/>
  <c r="K21" i="49"/>
  <c r="I21" i="49"/>
  <c r="M21" i="49"/>
  <c r="J21" i="49"/>
  <c r="N33" i="49"/>
  <c r="K33" i="49"/>
  <c r="I33" i="49"/>
  <c r="N25" i="49"/>
  <c r="K25" i="49"/>
  <c r="I25" i="49"/>
  <c r="I34" i="49"/>
  <c r="N34" i="49"/>
  <c r="K34" i="49"/>
  <c r="K19" i="49"/>
  <c r="I19" i="49"/>
  <c r="N19" i="49"/>
  <c r="I26" i="49"/>
  <c r="N26" i="49"/>
  <c r="K26" i="49"/>
  <c r="K35" i="49"/>
  <c r="I35" i="49"/>
  <c r="J35" i="49"/>
  <c r="M35" i="49"/>
  <c r="N35" i="49"/>
  <c r="H35" i="49"/>
  <c r="G29" i="49"/>
  <c r="G37" i="49"/>
  <c r="G31" i="49"/>
  <c r="P31" i="49"/>
  <c r="R31" i="49" s="1"/>
  <c r="P37" i="49"/>
  <c r="R37" i="49" s="1"/>
  <c r="G36" i="49"/>
  <c r="P36" i="49"/>
  <c r="Q36" i="49" s="1"/>
  <c r="P24" i="49"/>
  <c r="Q24" i="49" s="1"/>
  <c r="P23" i="49"/>
  <c r="R23" i="49" s="1"/>
  <c r="G22" i="49"/>
  <c r="P22" i="49"/>
  <c r="Q22" i="49" s="1"/>
  <c r="P29" i="49"/>
  <c r="Q38" i="49"/>
  <c r="R38" i="49"/>
  <c r="G30" i="49"/>
  <c r="P30" i="49"/>
  <c r="G35" i="49" l="1"/>
  <c r="G21" i="49"/>
  <c r="P35" i="49"/>
  <c r="Q35" i="49" s="1"/>
  <c r="P21" i="49"/>
  <c r="Q21" i="49" s="1"/>
  <c r="Q37" i="49"/>
  <c r="S37" i="49" s="1"/>
  <c r="R24" i="49"/>
  <c r="S24" i="49" s="1"/>
  <c r="Q31" i="49"/>
  <c r="S31" i="49" s="1"/>
  <c r="Q23" i="49"/>
  <c r="S23" i="49" s="1"/>
  <c r="R22" i="49"/>
  <c r="S22" i="49" s="1"/>
  <c r="S38" i="49"/>
  <c r="R36" i="49"/>
  <c r="S36" i="49" s="1"/>
  <c r="N14" i="49"/>
  <c r="Q30" i="49"/>
  <c r="R30" i="49"/>
  <c r="L13" i="49"/>
  <c r="K14" i="49"/>
  <c r="L11" i="49"/>
  <c r="L12" i="49"/>
  <c r="R29" i="49"/>
  <c r="Q29" i="49"/>
  <c r="I14" i="49"/>
  <c r="O14" i="49"/>
  <c r="O11" i="49"/>
  <c r="O12" i="49"/>
  <c r="L14" i="49"/>
  <c r="O13" i="49"/>
  <c r="R35" i="49" l="1"/>
  <c r="S35" i="49" s="1"/>
  <c r="R21" i="49"/>
  <c r="S21" i="49" s="1"/>
  <c r="S30" i="49"/>
  <c r="S29" i="49"/>
  <c r="B18" i="6" l="1"/>
  <c r="B6" i="3"/>
  <c r="B7" i="3"/>
  <c r="L10" i="44" l="1"/>
  <c r="L7" i="44"/>
  <c r="L6" i="44"/>
  <c r="D5" i="3" l="1"/>
  <c r="D4" i="3" s="1"/>
  <c r="O58" i="46" l="1"/>
  <c r="S58" i="46" s="1"/>
  <c r="N58" i="46"/>
  <c r="L58" i="46"/>
  <c r="J58" i="46"/>
  <c r="O57" i="46"/>
  <c r="S57" i="46" s="1"/>
  <c r="N57" i="46"/>
  <c r="L57" i="46"/>
  <c r="J57" i="46"/>
  <c r="O56" i="46"/>
  <c r="S56" i="46" s="1"/>
  <c r="N56" i="46"/>
  <c r="L56" i="46"/>
  <c r="J56" i="46"/>
  <c r="O55" i="46"/>
  <c r="S55" i="46" s="1"/>
  <c r="N55" i="46"/>
  <c r="L55" i="46"/>
  <c r="J55" i="46"/>
  <c r="O54" i="46"/>
  <c r="S54" i="46" s="1"/>
  <c r="N54" i="46"/>
  <c r="L54" i="46"/>
  <c r="J54" i="46"/>
  <c r="O53" i="46"/>
  <c r="S53" i="46" s="1"/>
  <c r="N53" i="46"/>
  <c r="L53" i="46"/>
  <c r="J53" i="46"/>
  <c r="O52" i="46"/>
  <c r="S52" i="46" s="1"/>
  <c r="N52" i="46"/>
  <c r="L52" i="46"/>
  <c r="J52" i="46"/>
  <c r="O51" i="46"/>
  <c r="S51" i="46" s="1"/>
  <c r="N51" i="46"/>
  <c r="L51" i="46"/>
  <c r="J51" i="46"/>
  <c r="O50" i="46"/>
  <c r="S50" i="46" s="1"/>
  <c r="N50" i="46"/>
  <c r="L50" i="46"/>
  <c r="J50" i="46"/>
  <c r="O49" i="46"/>
  <c r="S49" i="46" s="1"/>
  <c r="N49" i="46"/>
  <c r="L49" i="46"/>
  <c r="J49" i="46"/>
  <c r="O48" i="46"/>
  <c r="S48" i="46" s="1"/>
  <c r="N48" i="46"/>
  <c r="L48" i="46"/>
  <c r="J48" i="46"/>
  <c r="O47" i="46"/>
  <c r="S47" i="46" s="1"/>
  <c r="N47" i="46"/>
  <c r="L47" i="46"/>
  <c r="J47" i="46"/>
  <c r="O46" i="46"/>
  <c r="S46" i="46" s="1"/>
  <c r="N46" i="46"/>
  <c r="L46" i="46"/>
  <c r="J46" i="46"/>
  <c r="O45" i="46"/>
  <c r="S45" i="46" s="1"/>
  <c r="N45" i="46"/>
  <c r="L45" i="46"/>
  <c r="J45" i="46"/>
  <c r="O44" i="46"/>
  <c r="S44" i="46" s="1"/>
  <c r="N44" i="46"/>
  <c r="L44" i="46"/>
  <c r="J44" i="46"/>
  <c r="O43" i="46"/>
  <c r="S43" i="46" s="1"/>
  <c r="N43" i="46"/>
  <c r="L43" i="46"/>
  <c r="J43" i="46"/>
  <c r="O42" i="46"/>
  <c r="S42" i="46" s="1"/>
  <c r="N42" i="46"/>
  <c r="L42" i="46"/>
  <c r="J42" i="46"/>
  <c r="O41" i="46"/>
  <c r="S41" i="46" s="1"/>
  <c r="N41" i="46"/>
  <c r="L41" i="46"/>
  <c r="J41" i="46"/>
  <c r="O40" i="46"/>
  <c r="S40" i="46" s="1"/>
  <c r="N40" i="46"/>
  <c r="L40" i="46"/>
  <c r="J40" i="46"/>
  <c r="O39" i="46"/>
  <c r="S39" i="46" s="1"/>
  <c r="N39" i="46"/>
  <c r="L39" i="46"/>
  <c r="J39" i="46"/>
  <c r="O38" i="46"/>
  <c r="S38" i="46" s="1"/>
  <c r="N38" i="46"/>
  <c r="L38" i="46"/>
  <c r="J38" i="46"/>
  <c r="O37" i="46"/>
  <c r="S37" i="46" s="1"/>
  <c r="N37" i="46"/>
  <c r="L37" i="46"/>
  <c r="J37" i="46"/>
  <c r="O36" i="46"/>
  <c r="S36" i="46" s="1"/>
  <c r="N36" i="46"/>
  <c r="L36" i="46"/>
  <c r="J36" i="46"/>
  <c r="O35" i="46"/>
  <c r="S35" i="46" s="1"/>
  <c r="N35" i="46"/>
  <c r="L35" i="46"/>
  <c r="J35" i="46"/>
  <c r="O34" i="46"/>
  <c r="S34" i="46" s="1"/>
  <c r="N34" i="46"/>
  <c r="L34" i="46"/>
  <c r="J34" i="46"/>
  <c r="O33" i="46"/>
  <c r="S33" i="46" s="1"/>
  <c r="N33" i="46"/>
  <c r="L33" i="46"/>
  <c r="J33" i="46"/>
  <c r="O32" i="46"/>
  <c r="S32" i="46" s="1"/>
  <c r="N32" i="46"/>
  <c r="L32" i="46"/>
  <c r="J32" i="46"/>
  <c r="O31" i="46"/>
  <c r="S31" i="46" s="1"/>
  <c r="N31" i="46"/>
  <c r="L31" i="46"/>
  <c r="J31" i="46"/>
  <c r="O30" i="46"/>
  <c r="S30" i="46" s="1"/>
  <c r="N30" i="46"/>
  <c r="L30" i="46"/>
  <c r="J30" i="46"/>
  <c r="O29" i="46"/>
  <c r="S29" i="46" s="1"/>
  <c r="N29" i="46"/>
  <c r="L29" i="46"/>
  <c r="J29" i="46"/>
  <c r="O28" i="46"/>
  <c r="S28" i="46" s="1"/>
  <c r="N28" i="46"/>
  <c r="L28" i="46"/>
  <c r="J28" i="46"/>
  <c r="O27" i="46"/>
  <c r="S27" i="46" s="1"/>
  <c r="N27" i="46"/>
  <c r="L27" i="46"/>
  <c r="J27" i="46"/>
  <c r="O26" i="46"/>
  <c r="S26" i="46" s="1"/>
  <c r="N26" i="46"/>
  <c r="L26" i="46"/>
  <c r="J26" i="46"/>
  <c r="O25" i="46"/>
  <c r="S25" i="46" s="1"/>
  <c r="N25" i="46"/>
  <c r="L25" i="46"/>
  <c r="J25" i="46"/>
  <c r="O24" i="46"/>
  <c r="S24" i="46" s="1"/>
  <c r="N24" i="46"/>
  <c r="L24" i="46"/>
  <c r="J24" i="46"/>
  <c r="O23" i="46"/>
  <c r="S23" i="46" s="1"/>
  <c r="N23" i="46"/>
  <c r="L23" i="46"/>
  <c r="J23" i="46"/>
  <c r="O22" i="46"/>
  <c r="S22" i="46" s="1"/>
  <c r="N22" i="46"/>
  <c r="L22" i="46"/>
  <c r="J22" i="46"/>
  <c r="O21" i="46"/>
  <c r="S21" i="46" s="1"/>
  <c r="N21" i="46"/>
  <c r="L21" i="46"/>
  <c r="J21" i="46"/>
  <c r="O20" i="46"/>
  <c r="S20" i="46" s="1"/>
  <c r="N20" i="46"/>
  <c r="L20" i="46"/>
  <c r="J20" i="46"/>
  <c r="O19" i="46"/>
  <c r="S19" i="46" s="1"/>
  <c r="N19" i="46"/>
  <c r="L19" i="46"/>
  <c r="J19" i="46"/>
  <c r="O18" i="46"/>
  <c r="S18" i="46" s="1"/>
  <c r="N18" i="46"/>
  <c r="L18" i="46"/>
  <c r="J18" i="46"/>
  <c r="O17" i="46"/>
  <c r="S17" i="46" s="1"/>
  <c r="N17" i="46"/>
  <c r="L17" i="46"/>
  <c r="J17" i="46"/>
  <c r="O16" i="46"/>
  <c r="S16" i="46" s="1"/>
  <c r="N16" i="46"/>
  <c r="L16" i="46"/>
  <c r="J16" i="46"/>
  <c r="O15" i="46"/>
  <c r="S15" i="46" s="1"/>
  <c r="N15" i="46"/>
  <c r="L15" i="46"/>
  <c r="J15" i="46"/>
  <c r="O14" i="46"/>
  <c r="S14" i="46" s="1"/>
  <c r="N14" i="46"/>
  <c r="L14" i="46"/>
  <c r="J14" i="46"/>
  <c r="O13" i="46"/>
  <c r="S13" i="46" s="1"/>
  <c r="N13" i="46"/>
  <c r="L13" i="46"/>
  <c r="J13" i="46"/>
  <c r="O12" i="46"/>
  <c r="S12" i="46" s="1"/>
  <c r="N12" i="46"/>
  <c r="L12" i="46"/>
  <c r="J12" i="46"/>
  <c r="O11" i="46"/>
  <c r="S11" i="46" s="1"/>
  <c r="N11" i="46"/>
  <c r="L11" i="46"/>
  <c r="J11" i="46"/>
  <c r="O10" i="46"/>
  <c r="S10" i="46" s="1"/>
  <c r="N10" i="46"/>
  <c r="L10" i="46"/>
  <c r="J10" i="46"/>
  <c r="O9" i="46"/>
  <c r="S9" i="46" s="1"/>
  <c r="N9" i="46"/>
  <c r="L9" i="46"/>
  <c r="J9" i="46"/>
  <c r="O8" i="46"/>
  <c r="S8" i="46" s="1"/>
  <c r="N8" i="46"/>
  <c r="L8" i="46"/>
  <c r="J8" i="46"/>
  <c r="R7" i="46"/>
  <c r="Q7" i="46"/>
  <c r="P7" i="46"/>
  <c r="S7" i="46" l="1"/>
  <c r="O7" i="46"/>
  <c r="E6" i="10" l="1"/>
  <c r="D23" i="3"/>
  <c r="A2" i="3" l="1"/>
  <c r="E13" i="10" l="1"/>
  <c r="I9" i="40" l="1"/>
  <c r="J9" i="40"/>
  <c r="K9" i="40"/>
  <c r="L9" i="40"/>
  <c r="M9" i="40"/>
  <c r="N9" i="40"/>
  <c r="O9" i="40"/>
  <c r="I10" i="40"/>
  <c r="J10" i="40"/>
  <c r="K10" i="40"/>
  <c r="L10" i="40"/>
  <c r="M10" i="40"/>
  <c r="N10" i="40"/>
  <c r="O10" i="40"/>
  <c r="I11" i="40"/>
  <c r="J11" i="40"/>
  <c r="K11" i="40"/>
  <c r="L11" i="40"/>
  <c r="M11" i="40"/>
  <c r="N11" i="40"/>
  <c r="O11" i="40"/>
  <c r="I12" i="40"/>
  <c r="J12" i="40"/>
  <c r="K12" i="40"/>
  <c r="L12" i="40"/>
  <c r="M12" i="40"/>
  <c r="N12" i="40"/>
  <c r="O12" i="40"/>
  <c r="I13" i="40"/>
  <c r="J13" i="40"/>
  <c r="K13" i="40"/>
  <c r="L13" i="40"/>
  <c r="M13" i="40"/>
  <c r="N13" i="40"/>
  <c r="O13" i="40"/>
  <c r="I14" i="40"/>
  <c r="J14" i="40"/>
  <c r="K14" i="40"/>
  <c r="L14" i="40"/>
  <c r="M14" i="40"/>
  <c r="N14" i="40"/>
  <c r="O14" i="40"/>
  <c r="I15" i="40"/>
  <c r="J15" i="40"/>
  <c r="K15" i="40"/>
  <c r="L15" i="40"/>
  <c r="M15" i="40"/>
  <c r="N15" i="40"/>
  <c r="O15" i="40"/>
  <c r="I16" i="40"/>
  <c r="J16" i="40"/>
  <c r="K16" i="40"/>
  <c r="L16" i="40"/>
  <c r="M16" i="40"/>
  <c r="N16" i="40"/>
  <c r="O16" i="40"/>
  <c r="I17" i="40"/>
  <c r="J17" i="40"/>
  <c r="K17" i="40"/>
  <c r="L17" i="40"/>
  <c r="M17" i="40"/>
  <c r="N17" i="40"/>
  <c r="O17" i="40"/>
  <c r="I18" i="40"/>
  <c r="J18" i="40"/>
  <c r="K18" i="40"/>
  <c r="L18" i="40"/>
  <c r="M18" i="40"/>
  <c r="N18" i="40"/>
  <c r="O18" i="40"/>
  <c r="I19" i="40"/>
  <c r="J19" i="40"/>
  <c r="K19" i="40"/>
  <c r="L19" i="40"/>
  <c r="M19" i="40"/>
  <c r="N19" i="40"/>
  <c r="O19" i="40"/>
  <c r="I20" i="40"/>
  <c r="J20" i="40"/>
  <c r="K20" i="40"/>
  <c r="L20" i="40"/>
  <c r="M20" i="40"/>
  <c r="N20" i="40"/>
  <c r="O20" i="40"/>
  <c r="I21" i="40"/>
  <c r="J21" i="40"/>
  <c r="K21" i="40"/>
  <c r="L21" i="40"/>
  <c r="M21" i="40"/>
  <c r="N21" i="40"/>
  <c r="O21" i="40"/>
  <c r="I22" i="40"/>
  <c r="J22" i="40"/>
  <c r="K22" i="40"/>
  <c r="L22" i="40"/>
  <c r="M22" i="40"/>
  <c r="N22" i="40"/>
  <c r="O22" i="40"/>
  <c r="I23" i="40"/>
  <c r="J23" i="40"/>
  <c r="K23" i="40"/>
  <c r="L23" i="40"/>
  <c r="M23" i="40"/>
  <c r="N23" i="40"/>
  <c r="O23" i="40"/>
  <c r="I24" i="40"/>
  <c r="J24" i="40"/>
  <c r="K24" i="40"/>
  <c r="L24" i="40"/>
  <c r="M24" i="40"/>
  <c r="N24" i="40"/>
  <c r="O24" i="40"/>
  <c r="I25" i="40"/>
  <c r="J25" i="40"/>
  <c r="K25" i="40"/>
  <c r="L25" i="40"/>
  <c r="M25" i="40"/>
  <c r="N25" i="40"/>
  <c r="O25" i="40"/>
  <c r="I26" i="40"/>
  <c r="J26" i="40"/>
  <c r="K26" i="40"/>
  <c r="L26" i="40"/>
  <c r="M26" i="40"/>
  <c r="N26" i="40"/>
  <c r="O26" i="40"/>
  <c r="I27" i="40"/>
  <c r="J27" i="40"/>
  <c r="K27" i="40"/>
  <c r="L27" i="40"/>
  <c r="M27" i="40"/>
  <c r="N27" i="40"/>
  <c r="O27" i="40"/>
  <c r="I28" i="40"/>
  <c r="J28" i="40"/>
  <c r="K28" i="40"/>
  <c r="L28" i="40"/>
  <c r="M28" i="40"/>
  <c r="N28" i="40"/>
  <c r="O28" i="40"/>
  <c r="I29" i="40"/>
  <c r="J29" i="40"/>
  <c r="K29" i="40"/>
  <c r="L29" i="40"/>
  <c r="M29" i="40"/>
  <c r="N29" i="40"/>
  <c r="O29" i="40"/>
  <c r="I30" i="40"/>
  <c r="J30" i="40"/>
  <c r="K30" i="40"/>
  <c r="L30" i="40"/>
  <c r="M30" i="40"/>
  <c r="N30" i="40"/>
  <c r="O30" i="40"/>
  <c r="I31" i="40"/>
  <c r="J31" i="40"/>
  <c r="K31" i="40"/>
  <c r="L31" i="40"/>
  <c r="M31" i="40"/>
  <c r="N31" i="40"/>
  <c r="O31" i="40"/>
  <c r="I32" i="40"/>
  <c r="J32" i="40"/>
  <c r="K32" i="40"/>
  <c r="L32" i="40"/>
  <c r="M32" i="40"/>
  <c r="N32" i="40"/>
  <c r="O32" i="40"/>
  <c r="I33" i="40"/>
  <c r="J33" i="40"/>
  <c r="K33" i="40"/>
  <c r="L33" i="40"/>
  <c r="M33" i="40"/>
  <c r="N33" i="40"/>
  <c r="O33" i="40"/>
  <c r="I34" i="40"/>
  <c r="J34" i="40"/>
  <c r="K34" i="40"/>
  <c r="L34" i="40"/>
  <c r="M34" i="40"/>
  <c r="N34" i="40"/>
  <c r="O34" i="40"/>
  <c r="I35" i="40"/>
  <c r="J35" i="40"/>
  <c r="K35" i="40"/>
  <c r="L35" i="40"/>
  <c r="M35" i="40"/>
  <c r="N35" i="40"/>
  <c r="O35" i="40"/>
  <c r="I36" i="40"/>
  <c r="J36" i="40"/>
  <c r="K36" i="40"/>
  <c r="L36" i="40"/>
  <c r="M36" i="40"/>
  <c r="N36" i="40"/>
  <c r="O36" i="40"/>
  <c r="I37" i="40"/>
  <c r="J37" i="40"/>
  <c r="K37" i="40"/>
  <c r="L37" i="40"/>
  <c r="M37" i="40"/>
  <c r="N37" i="40"/>
  <c r="O37" i="40"/>
  <c r="I38" i="40"/>
  <c r="J38" i="40"/>
  <c r="K38" i="40"/>
  <c r="L38" i="40"/>
  <c r="M38" i="40"/>
  <c r="N38" i="40"/>
  <c r="O38" i="40"/>
  <c r="I39" i="40"/>
  <c r="J39" i="40"/>
  <c r="K39" i="40"/>
  <c r="L39" i="40"/>
  <c r="M39" i="40"/>
  <c r="N39" i="40"/>
  <c r="O39" i="40"/>
  <c r="I40" i="40"/>
  <c r="J40" i="40"/>
  <c r="K40" i="40"/>
  <c r="L40" i="40"/>
  <c r="M40" i="40"/>
  <c r="N40" i="40"/>
  <c r="O40" i="40"/>
  <c r="I41" i="40"/>
  <c r="J41" i="40"/>
  <c r="K41" i="40"/>
  <c r="L41" i="40"/>
  <c r="M41" i="40"/>
  <c r="N41" i="40"/>
  <c r="O41" i="40"/>
  <c r="I42" i="40"/>
  <c r="J42" i="40"/>
  <c r="K42" i="40"/>
  <c r="L42" i="40"/>
  <c r="M42" i="40"/>
  <c r="N42" i="40"/>
  <c r="O42" i="40"/>
  <c r="I43" i="40"/>
  <c r="J43" i="40"/>
  <c r="K43" i="40"/>
  <c r="L43" i="40"/>
  <c r="M43" i="40"/>
  <c r="N43" i="40"/>
  <c r="O43" i="40"/>
  <c r="I44" i="40"/>
  <c r="J44" i="40"/>
  <c r="K44" i="40"/>
  <c r="L44" i="40"/>
  <c r="M44" i="40"/>
  <c r="N44" i="40"/>
  <c r="O44" i="40"/>
  <c r="I45" i="40"/>
  <c r="J45" i="40"/>
  <c r="K45" i="40"/>
  <c r="L45" i="40"/>
  <c r="M45" i="40"/>
  <c r="N45" i="40"/>
  <c r="O45" i="40"/>
  <c r="I46" i="40"/>
  <c r="J46" i="40"/>
  <c r="K46" i="40"/>
  <c r="L46" i="40"/>
  <c r="M46" i="40"/>
  <c r="N46" i="40"/>
  <c r="O46" i="40"/>
  <c r="I47" i="40"/>
  <c r="J47" i="40"/>
  <c r="K47" i="40"/>
  <c r="L47" i="40"/>
  <c r="M47" i="40"/>
  <c r="N47" i="40"/>
  <c r="O47" i="40"/>
  <c r="I48" i="40"/>
  <c r="J48" i="40"/>
  <c r="K48" i="40"/>
  <c r="L48" i="40"/>
  <c r="M48" i="40"/>
  <c r="N48" i="40"/>
  <c r="O48" i="40"/>
  <c r="I49" i="40"/>
  <c r="J49" i="40"/>
  <c r="K49" i="40"/>
  <c r="L49" i="40"/>
  <c r="M49" i="40"/>
  <c r="N49" i="40"/>
  <c r="O49" i="40"/>
  <c r="I50" i="40"/>
  <c r="J50" i="40"/>
  <c r="K50" i="40"/>
  <c r="L50" i="40"/>
  <c r="M50" i="40"/>
  <c r="N50" i="40"/>
  <c r="O50" i="40"/>
  <c r="I51" i="40"/>
  <c r="J51" i="40"/>
  <c r="K51" i="40"/>
  <c r="L51" i="40"/>
  <c r="M51" i="40"/>
  <c r="N51" i="40"/>
  <c r="O51" i="40"/>
  <c r="I52" i="40"/>
  <c r="J52" i="40"/>
  <c r="K52" i="40"/>
  <c r="L52" i="40"/>
  <c r="M52" i="40"/>
  <c r="N52" i="40"/>
  <c r="O52" i="40"/>
  <c r="I53" i="40"/>
  <c r="J53" i="40"/>
  <c r="K53" i="40"/>
  <c r="L53" i="40"/>
  <c r="M53" i="40"/>
  <c r="N53" i="40"/>
  <c r="O53" i="40"/>
  <c r="I54" i="40"/>
  <c r="J54" i="40"/>
  <c r="K54" i="40"/>
  <c r="L54" i="40"/>
  <c r="M54" i="40"/>
  <c r="N54" i="40"/>
  <c r="O54" i="40"/>
  <c r="A12" i="6" l="1"/>
  <c r="E35" i="10" l="1"/>
  <c r="B33" i="10" l="1"/>
  <c r="F35" i="10"/>
  <c r="D35" i="10"/>
  <c r="AP136" i="45" l="1"/>
  <c r="AI136" i="45"/>
  <c r="AB136" i="45"/>
  <c r="U136" i="45"/>
  <c r="N136" i="45"/>
  <c r="G136" i="45"/>
  <c r="AP135" i="45"/>
  <c r="AI135" i="45"/>
  <c r="AB135" i="45"/>
  <c r="U135" i="45"/>
  <c r="N135" i="45"/>
  <c r="G135" i="45"/>
  <c r="AP134" i="45"/>
  <c r="AI134" i="45"/>
  <c r="AB134" i="45"/>
  <c r="U134" i="45"/>
  <c r="N134" i="45"/>
  <c r="G134" i="45"/>
  <c r="AP133" i="45"/>
  <c r="AI133" i="45"/>
  <c r="AB133" i="45"/>
  <c r="U133" i="45"/>
  <c r="N133" i="45"/>
  <c r="G133" i="45"/>
  <c r="AP132" i="45"/>
  <c r="AI132" i="45"/>
  <c r="AB132" i="45"/>
  <c r="U132" i="45"/>
  <c r="N132" i="45"/>
  <c r="G132" i="45"/>
  <c r="AP131" i="45"/>
  <c r="AI131" i="45"/>
  <c r="AB131" i="45"/>
  <c r="U131" i="45"/>
  <c r="N131" i="45"/>
  <c r="G131" i="45"/>
  <c r="G130" i="45" s="1"/>
  <c r="AR130" i="45"/>
  <c r="AQ130" i="45"/>
  <c r="AO130" i="45"/>
  <c r="AN130" i="45"/>
  <c r="AM130" i="45"/>
  <c r="AL130" i="45"/>
  <c r="AK130" i="45"/>
  <c r="AJ130" i="45"/>
  <c r="AH130" i="45"/>
  <c r="AG130" i="45"/>
  <c r="AF130" i="45"/>
  <c r="AE130" i="45"/>
  <c r="AD130" i="45"/>
  <c r="AC130" i="45"/>
  <c r="AA130" i="45"/>
  <c r="Z130" i="45"/>
  <c r="Y130" i="45"/>
  <c r="X130" i="45"/>
  <c r="W130" i="45"/>
  <c r="V130" i="45"/>
  <c r="T130" i="45"/>
  <c r="S130" i="45"/>
  <c r="R130" i="45"/>
  <c r="Q130" i="45"/>
  <c r="P130" i="45"/>
  <c r="O130" i="45"/>
  <c r="M130" i="45"/>
  <c r="L130" i="45"/>
  <c r="K130" i="45"/>
  <c r="J130" i="45"/>
  <c r="I130" i="45"/>
  <c r="H130" i="45"/>
  <c r="F130" i="45"/>
  <c r="E130" i="45"/>
  <c r="D130" i="45"/>
  <c r="C130" i="45"/>
  <c r="AP129" i="45"/>
  <c r="AI129" i="45"/>
  <c r="AB129" i="45"/>
  <c r="U129" i="45"/>
  <c r="N129" i="45"/>
  <c r="G129" i="45"/>
  <c r="AP128" i="45"/>
  <c r="AI128" i="45"/>
  <c r="AB128" i="45"/>
  <c r="U128" i="45"/>
  <c r="N128" i="45"/>
  <c r="G128" i="45"/>
  <c r="AP127" i="45"/>
  <c r="AI127" i="45"/>
  <c r="AB127" i="45"/>
  <c r="U127" i="45"/>
  <c r="N127" i="45"/>
  <c r="G127" i="45"/>
  <c r="AP126" i="45"/>
  <c r="AI126" i="45"/>
  <c r="AB126" i="45"/>
  <c r="U126" i="45"/>
  <c r="N126" i="45"/>
  <c r="G126" i="45"/>
  <c r="AR125" i="45"/>
  <c r="AQ125" i="45"/>
  <c r="AO125" i="45"/>
  <c r="AN125" i="45"/>
  <c r="AM125" i="45"/>
  <c r="AL125" i="45"/>
  <c r="AK125" i="45"/>
  <c r="AJ125" i="45"/>
  <c r="AH125" i="45"/>
  <c r="AG125" i="45"/>
  <c r="AF125" i="45"/>
  <c r="AE125" i="45"/>
  <c r="AD125" i="45"/>
  <c r="AC125" i="45"/>
  <c r="AA125" i="45"/>
  <c r="Z125" i="45"/>
  <c r="Y125" i="45"/>
  <c r="X125" i="45"/>
  <c r="W125" i="45"/>
  <c r="V125" i="45"/>
  <c r="T125" i="45"/>
  <c r="S125" i="45"/>
  <c r="R125" i="45"/>
  <c r="Q125" i="45"/>
  <c r="P125" i="45"/>
  <c r="O125" i="45"/>
  <c r="M125" i="45"/>
  <c r="L125" i="45"/>
  <c r="K125" i="45"/>
  <c r="J125" i="45"/>
  <c r="I125" i="45"/>
  <c r="H125" i="45"/>
  <c r="F125" i="45"/>
  <c r="E125" i="45"/>
  <c r="D125" i="45"/>
  <c r="C125" i="45"/>
  <c r="AP124" i="45"/>
  <c r="AI124" i="45"/>
  <c r="AB124" i="45"/>
  <c r="U124" i="45"/>
  <c r="N124" i="45"/>
  <c r="G124" i="45"/>
  <c r="AP123" i="45"/>
  <c r="AI123" i="45"/>
  <c r="AB123" i="45"/>
  <c r="U123" i="45"/>
  <c r="N123" i="45"/>
  <c r="G123" i="45"/>
  <c r="AP122" i="45"/>
  <c r="AI122" i="45"/>
  <c r="AB122" i="45"/>
  <c r="U122" i="45"/>
  <c r="N122" i="45"/>
  <c r="G122" i="45"/>
  <c r="AR121" i="45"/>
  <c r="AQ121" i="45"/>
  <c r="AQ120" i="45" s="1"/>
  <c r="AO121" i="45"/>
  <c r="AO120" i="45" s="1"/>
  <c r="AN121" i="45"/>
  <c r="AM121" i="45"/>
  <c r="AL121" i="45"/>
  <c r="AK121" i="45"/>
  <c r="AJ121" i="45"/>
  <c r="AH121" i="45"/>
  <c r="AG121" i="45"/>
  <c r="AF121" i="45"/>
  <c r="AE121" i="45"/>
  <c r="AD121" i="45"/>
  <c r="AC121" i="45"/>
  <c r="AC120" i="45" s="1"/>
  <c r="AA121" i="45"/>
  <c r="AA120" i="45" s="1"/>
  <c r="Z121" i="45"/>
  <c r="Y121" i="45"/>
  <c r="X121" i="45"/>
  <c r="W121" i="45"/>
  <c r="W120" i="45" s="1"/>
  <c r="V121" i="45"/>
  <c r="T121" i="45"/>
  <c r="S121" i="45"/>
  <c r="R121" i="45"/>
  <c r="Q121" i="45"/>
  <c r="P121" i="45"/>
  <c r="O121" i="45"/>
  <c r="O120" i="45" s="1"/>
  <c r="M121" i="45"/>
  <c r="M120" i="45" s="1"/>
  <c r="L121" i="45"/>
  <c r="K121" i="45"/>
  <c r="J121" i="45"/>
  <c r="J120" i="45" s="1"/>
  <c r="I121" i="45"/>
  <c r="I120" i="45" s="1"/>
  <c r="H121" i="45"/>
  <c r="F121" i="45"/>
  <c r="E121" i="45"/>
  <c r="D121" i="45"/>
  <c r="D120" i="45" s="1"/>
  <c r="C121" i="45"/>
  <c r="B119" i="45"/>
  <c r="AP117" i="45"/>
  <c r="AI117" i="45"/>
  <c r="AB117" i="45"/>
  <c r="U117" i="45"/>
  <c r="N117" i="45"/>
  <c r="G117" i="45"/>
  <c r="AP116" i="45"/>
  <c r="AI116" i="45"/>
  <c r="AB116" i="45"/>
  <c r="U116" i="45"/>
  <c r="N116" i="45"/>
  <c r="G116" i="45"/>
  <c r="AP115" i="45"/>
  <c r="AI115" i="45"/>
  <c r="AB115" i="45"/>
  <c r="U115" i="45"/>
  <c r="N115" i="45"/>
  <c r="G115" i="45"/>
  <c r="AP114" i="45"/>
  <c r="AI114" i="45"/>
  <c r="AB114" i="45"/>
  <c r="U114" i="45"/>
  <c r="N114" i="45"/>
  <c r="G114" i="45"/>
  <c r="AP113" i="45"/>
  <c r="AI113" i="45"/>
  <c r="AB113" i="45"/>
  <c r="U113" i="45"/>
  <c r="N113" i="45"/>
  <c r="G113" i="45"/>
  <c r="AP112" i="45"/>
  <c r="AI112" i="45"/>
  <c r="AB112" i="45"/>
  <c r="U112" i="45"/>
  <c r="N112" i="45"/>
  <c r="G112" i="45"/>
  <c r="AR111" i="45"/>
  <c r="AQ111" i="45"/>
  <c r="AO111" i="45"/>
  <c r="AN111" i="45"/>
  <c r="AM111" i="45"/>
  <c r="AL111" i="45"/>
  <c r="AK111" i="45"/>
  <c r="AJ111" i="45"/>
  <c r="AH111" i="45"/>
  <c r="AG111" i="45"/>
  <c r="AF111" i="45"/>
  <c r="AE111" i="45"/>
  <c r="AD111" i="45"/>
  <c r="AC111" i="45"/>
  <c r="AA111" i="45"/>
  <c r="Z111" i="45"/>
  <c r="Y111" i="45"/>
  <c r="X111" i="45"/>
  <c r="W111" i="45"/>
  <c r="V111" i="45"/>
  <c r="T111" i="45"/>
  <c r="S111" i="45"/>
  <c r="R111" i="45"/>
  <c r="Q111" i="45"/>
  <c r="P111" i="45"/>
  <c r="O111" i="45"/>
  <c r="M111" i="45"/>
  <c r="L111" i="45"/>
  <c r="K111" i="45"/>
  <c r="J111" i="45"/>
  <c r="I111" i="45"/>
  <c r="H111" i="45"/>
  <c r="F111" i="45"/>
  <c r="E111" i="45"/>
  <c r="D111" i="45"/>
  <c r="C111" i="45"/>
  <c r="AP110" i="45"/>
  <c r="AI110" i="45"/>
  <c r="AB110" i="45"/>
  <c r="U110" i="45"/>
  <c r="N110" i="45"/>
  <c r="G110" i="45"/>
  <c r="AP109" i="45"/>
  <c r="AI109" i="45"/>
  <c r="AB109" i="45"/>
  <c r="U109" i="45"/>
  <c r="N109" i="45"/>
  <c r="G109" i="45"/>
  <c r="AP108" i="45"/>
  <c r="AI108" i="45"/>
  <c r="AB108" i="45"/>
  <c r="U108" i="45"/>
  <c r="N108" i="45"/>
  <c r="G108" i="45"/>
  <c r="AP107" i="45"/>
  <c r="AI107" i="45"/>
  <c r="AB107" i="45"/>
  <c r="U107" i="45"/>
  <c r="N107" i="45"/>
  <c r="G107" i="45"/>
  <c r="AR106" i="45"/>
  <c r="AQ106" i="45"/>
  <c r="AO106" i="45"/>
  <c r="AN106" i="45"/>
  <c r="AM106" i="45"/>
  <c r="AL106" i="45"/>
  <c r="AK106" i="45"/>
  <c r="AJ106" i="45"/>
  <c r="AH106" i="45"/>
  <c r="AG106" i="45"/>
  <c r="AF106" i="45"/>
  <c r="AE106" i="45"/>
  <c r="AD106" i="45"/>
  <c r="AD101" i="45" s="1"/>
  <c r="AC106" i="45"/>
  <c r="AA106" i="45"/>
  <c r="Z106" i="45"/>
  <c r="Y106" i="45"/>
  <c r="X106" i="45"/>
  <c r="W106" i="45"/>
  <c r="V106" i="45"/>
  <c r="T106" i="45"/>
  <c r="S106" i="45"/>
  <c r="R106" i="45"/>
  <c r="Q106" i="45"/>
  <c r="P106" i="45"/>
  <c r="O106" i="45"/>
  <c r="M106" i="45"/>
  <c r="L106" i="45"/>
  <c r="K106" i="45"/>
  <c r="J106" i="45"/>
  <c r="I106" i="45"/>
  <c r="H106" i="45"/>
  <c r="F106" i="45"/>
  <c r="E106" i="45"/>
  <c r="D106" i="45"/>
  <c r="C106" i="45"/>
  <c r="AP105" i="45"/>
  <c r="AI105" i="45"/>
  <c r="AB105" i="45"/>
  <c r="U105" i="45"/>
  <c r="N105" i="45"/>
  <c r="G105" i="45"/>
  <c r="AP104" i="45"/>
  <c r="AI104" i="45"/>
  <c r="AB104" i="45"/>
  <c r="U104" i="45"/>
  <c r="N104" i="45"/>
  <c r="G104" i="45"/>
  <c r="AP103" i="45"/>
  <c r="AI103" i="45"/>
  <c r="AB103" i="45"/>
  <c r="U103" i="45"/>
  <c r="N103" i="45"/>
  <c r="G103" i="45"/>
  <c r="AR102" i="45"/>
  <c r="AQ102" i="45"/>
  <c r="AO102" i="45"/>
  <c r="AN102" i="45"/>
  <c r="AM102" i="45"/>
  <c r="AL102" i="45"/>
  <c r="AK102" i="45"/>
  <c r="AJ102" i="45"/>
  <c r="AH102" i="45"/>
  <c r="AG102" i="45"/>
  <c r="AF102" i="45"/>
  <c r="AE102" i="45"/>
  <c r="AD102" i="45"/>
  <c r="AC102" i="45"/>
  <c r="AA102" i="45"/>
  <c r="AA101" i="45" s="1"/>
  <c r="Z102" i="45"/>
  <c r="Y102" i="45"/>
  <c r="X102" i="45"/>
  <c r="W102" i="45"/>
  <c r="W101" i="45" s="1"/>
  <c r="V102" i="45"/>
  <c r="T102" i="45"/>
  <c r="S102" i="45"/>
  <c r="R102" i="45"/>
  <c r="Q102" i="45"/>
  <c r="P102" i="45"/>
  <c r="O102" i="45"/>
  <c r="M102" i="45"/>
  <c r="M101" i="45" s="1"/>
  <c r="L102" i="45"/>
  <c r="K102" i="45"/>
  <c r="J102" i="45"/>
  <c r="I102" i="45"/>
  <c r="I101" i="45" s="1"/>
  <c r="H102" i="45"/>
  <c r="F102" i="45"/>
  <c r="E102" i="45"/>
  <c r="D102" i="45"/>
  <c r="C102" i="45"/>
  <c r="B100" i="45"/>
  <c r="AP98" i="45"/>
  <c r="AI98" i="45"/>
  <c r="AB98" i="45"/>
  <c r="U98" i="45"/>
  <c r="N98" i="45"/>
  <c r="G98" i="45"/>
  <c r="AP97" i="45"/>
  <c r="AI97" i="45"/>
  <c r="AB97" i="45"/>
  <c r="U97" i="45"/>
  <c r="N97" i="45"/>
  <c r="G97" i="45"/>
  <c r="AP96" i="45"/>
  <c r="AI96" i="45"/>
  <c r="AB96" i="45"/>
  <c r="U96" i="45"/>
  <c r="N96" i="45"/>
  <c r="G96" i="45"/>
  <c r="AP95" i="45"/>
  <c r="AI95" i="45"/>
  <c r="AB95" i="45"/>
  <c r="U95" i="45"/>
  <c r="N95" i="45"/>
  <c r="G95" i="45"/>
  <c r="AP94" i="45"/>
  <c r="AI94" i="45"/>
  <c r="AB94" i="45"/>
  <c r="U94" i="45"/>
  <c r="N94" i="45"/>
  <c r="G94" i="45"/>
  <c r="AP93" i="45"/>
  <c r="AI93" i="45"/>
  <c r="AB93" i="45"/>
  <c r="U93" i="45"/>
  <c r="N93" i="45"/>
  <c r="G93" i="45"/>
  <c r="AR92" i="45"/>
  <c r="AQ92" i="45"/>
  <c r="AO92" i="45"/>
  <c r="AN92" i="45"/>
  <c r="AM92" i="45"/>
  <c r="AL92" i="45"/>
  <c r="AK92" i="45"/>
  <c r="AJ92" i="45"/>
  <c r="AH92" i="45"/>
  <c r="AG92" i="45"/>
  <c r="AF92" i="45"/>
  <c r="AE92" i="45"/>
  <c r="AD92" i="45"/>
  <c r="AC92" i="45"/>
  <c r="AA92" i="45"/>
  <c r="Z92" i="45"/>
  <c r="Y92" i="45"/>
  <c r="X92" i="45"/>
  <c r="W92" i="45"/>
  <c r="V92" i="45"/>
  <c r="T92" i="45"/>
  <c r="S92" i="45"/>
  <c r="R92" i="45"/>
  <c r="Q92" i="45"/>
  <c r="P92" i="45"/>
  <c r="O92" i="45"/>
  <c r="M92" i="45"/>
  <c r="L92" i="45"/>
  <c r="K92" i="45"/>
  <c r="J92" i="45"/>
  <c r="I92" i="45"/>
  <c r="H92" i="45"/>
  <c r="F92" i="45"/>
  <c r="E92" i="45"/>
  <c r="D92" i="45"/>
  <c r="C92" i="45"/>
  <c r="AP91" i="45"/>
  <c r="AI91" i="45"/>
  <c r="AB91" i="45"/>
  <c r="U91" i="45"/>
  <c r="N91" i="45"/>
  <c r="G91" i="45"/>
  <c r="AP90" i="45"/>
  <c r="AI90" i="45"/>
  <c r="AB90" i="45"/>
  <c r="U90" i="45"/>
  <c r="N90" i="45"/>
  <c r="G90" i="45"/>
  <c r="AP89" i="45"/>
  <c r="AI89" i="45"/>
  <c r="AB89" i="45"/>
  <c r="U89" i="45"/>
  <c r="N89" i="45"/>
  <c r="G89" i="45"/>
  <c r="AP88" i="45"/>
  <c r="AI88" i="45"/>
  <c r="AB88" i="45"/>
  <c r="U88" i="45"/>
  <c r="N88" i="45"/>
  <c r="G88" i="45"/>
  <c r="AR87" i="45"/>
  <c r="AQ87" i="45"/>
  <c r="AO87" i="45"/>
  <c r="AN87" i="45"/>
  <c r="AM87" i="45"/>
  <c r="AL87" i="45"/>
  <c r="AK87" i="45"/>
  <c r="AJ87" i="45"/>
  <c r="AH87" i="45"/>
  <c r="AG87" i="45"/>
  <c r="AF87" i="45"/>
  <c r="AE87" i="45"/>
  <c r="AD87" i="45"/>
  <c r="AC87" i="45"/>
  <c r="AA87" i="45"/>
  <c r="Z87" i="45"/>
  <c r="Y87" i="45"/>
  <c r="X87" i="45"/>
  <c r="W87" i="45"/>
  <c r="V87" i="45"/>
  <c r="T87" i="45"/>
  <c r="S87" i="45"/>
  <c r="R87" i="45"/>
  <c r="Q87" i="45"/>
  <c r="P87" i="45"/>
  <c r="O87" i="45"/>
  <c r="M87" i="45"/>
  <c r="L87" i="45"/>
  <c r="K87" i="45"/>
  <c r="J87" i="45"/>
  <c r="I87" i="45"/>
  <c r="H87" i="45"/>
  <c r="F87" i="45"/>
  <c r="E87" i="45"/>
  <c r="D87" i="45"/>
  <c r="C87" i="45"/>
  <c r="AP86" i="45"/>
  <c r="AI86" i="45"/>
  <c r="AB86" i="45"/>
  <c r="U86" i="45"/>
  <c r="N86" i="45"/>
  <c r="G86" i="45"/>
  <c r="AP85" i="45"/>
  <c r="AI85" i="45"/>
  <c r="AB85" i="45"/>
  <c r="U85" i="45"/>
  <c r="N85" i="45"/>
  <c r="G85" i="45"/>
  <c r="AP84" i="45"/>
  <c r="AI84" i="45"/>
  <c r="AB84" i="45"/>
  <c r="U84" i="45"/>
  <c r="N84" i="45"/>
  <c r="G84" i="45"/>
  <c r="AR83" i="45"/>
  <c r="AQ83" i="45"/>
  <c r="AQ82" i="45" s="1"/>
  <c r="AO83" i="45"/>
  <c r="AN83" i="45"/>
  <c r="AM83" i="45"/>
  <c r="AL83" i="45"/>
  <c r="AK83" i="45"/>
  <c r="AJ83" i="45"/>
  <c r="AH83" i="45"/>
  <c r="AG83" i="45"/>
  <c r="AF83" i="45"/>
  <c r="AE83" i="45"/>
  <c r="AD83" i="45"/>
  <c r="AC83" i="45"/>
  <c r="AA83" i="45"/>
  <c r="Z83" i="45"/>
  <c r="Y83" i="45"/>
  <c r="X83" i="45"/>
  <c r="W83" i="45"/>
  <c r="V83" i="45"/>
  <c r="T83" i="45"/>
  <c r="S83" i="45"/>
  <c r="R83" i="45"/>
  <c r="Q83" i="45"/>
  <c r="P83" i="45"/>
  <c r="O83" i="45"/>
  <c r="M83" i="45"/>
  <c r="L83" i="45"/>
  <c r="K83" i="45"/>
  <c r="J83" i="45"/>
  <c r="I83" i="45"/>
  <c r="H83" i="45"/>
  <c r="F83" i="45"/>
  <c r="E83" i="45"/>
  <c r="D83" i="45"/>
  <c r="C83" i="45"/>
  <c r="B81" i="45"/>
  <c r="AP79" i="45"/>
  <c r="AI79" i="45"/>
  <c r="AB79" i="45"/>
  <c r="U79" i="45"/>
  <c r="N79" i="45"/>
  <c r="G79" i="45"/>
  <c r="AP78" i="45"/>
  <c r="AI78" i="45"/>
  <c r="AB78" i="45"/>
  <c r="U78" i="45"/>
  <c r="N78" i="45"/>
  <c r="G78" i="45"/>
  <c r="AP77" i="45"/>
  <c r="AI77" i="45"/>
  <c r="AB77" i="45"/>
  <c r="U77" i="45"/>
  <c r="N77" i="45"/>
  <c r="G77" i="45"/>
  <c r="AP76" i="45"/>
  <c r="AI76" i="45"/>
  <c r="AB76" i="45"/>
  <c r="U76" i="45"/>
  <c r="N76" i="45"/>
  <c r="G76" i="45"/>
  <c r="AP75" i="45"/>
  <c r="AI75" i="45"/>
  <c r="AB75" i="45"/>
  <c r="U75" i="45"/>
  <c r="N75" i="45"/>
  <c r="G75" i="45"/>
  <c r="AP74" i="45"/>
  <c r="AI74" i="45"/>
  <c r="AB74" i="45"/>
  <c r="U74" i="45"/>
  <c r="N74" i="45"/>
  <c r="G74" i="45"/>
  <c r="AR73" i="45"/>
  <c r="AQ73" i="45"/>
  <c r="AO73" i="45"/>
  <c r="AN73" i="45"/>
  <c r="AM73" i="45"/>
  <c r="AL73" i="45"/>
  <c r="AK73" i="45"/>
  <c r="AJ73" i="45"/>
  <c r="AH73" i="45"/>
  <c r="AG73" i="45"/>
  <c r="AF73" i="45"/>
  <c r="AE73" i="45"/>
  <c r="AD73" i="45"/>
  <c r="AC73" i="45"/>
  <c r="AA73" i="45"/>
  <c r="Z73" i="45"/>
  <c r="Y73" i="45"/>
  <c r="X73" i="45"/>
  <c r="W73" i="45"/>
  <c r="V73" i="45"/>
  <c r="T73" i="45"/>
  <c r="S73" i="45"/>
  <c r="R73" i="45"/>
  <c r="Q73" i="45"/>
  <c r="P73" i="45"/>
  <c r="O73" i="45"/>
  <c r="M73" i="45"/>
  <c r="L73" i="45"/>
  <c r="K73" i="45"/>
  <c r="J73" i="45"/>
  <c r="I73" i="45"/>
  <c r="H73" i="45"/>
  <c r="F73" i="45"/>
  <c r="E73" i="45"/>
  <c r="D73" i="45"/>
  <c r="C73" i="45"/>
  <c r="AP72" i="45"/>
  <c r="AI72" i="45"/>
  <c r="AB72" i="45"/>
  <c r="U72" i="45"/>
  <c r="N72" i="45"/>
  <c r="G72" i="45"/>
  <c r="AP71" i="45"/>
  <c r="AI71" i="45"/>
  <c r="AB71" i="45"/>
  <c r="U71" i="45"/>
  <c r="N71" i="45"/>
  <c r="G71" i="45"/>
  <c r="AP70" i="45"/>
  <c r="AI70" i="45"/>
  <c r="AB70" i="45"/>
  <c r="U70" i="45"/>
  <c r="N70" i="45"/>
  <c r="N68" i="45" s="1"/>
  <c r="G70" i="45"/>
  <c r="AP69" i="45"/>
  <c r="AI69" i="45"/>
  <c r="AB69" i="45"/>
  <c r="AB68" i="45" s="1"/>
  <c r="U69" i="45"/>
  <c r="N69" i="45"/>
  <c r="G69" i="45"/>
  <c r="AR68" i="45"/>
  <c r="AQ68" i="45"/>
  <c r="AO68" i="45"/>
  <c r="AN68" i="45"/>
  <c r="AM68" i="45"/>
  <c r="AM63" i="45" s="1"/>
  <c r="AL68" i="45"/>
  <c r="AK68" i="45"/>
  <c r="AJ68" i="45"/>
  <c r="AJ63" i="45" s="1"/>
  <c r="AH68" i="45"/>
  <c r="AG68" i="45"/>
  <c r="AF68" i="45"/>
  <c r="AE68" i="45"/>
  <c r="AD68" i="45"/>
  <c r="AD63" i="45" s="1"/>
  <c r="AC68" i="45"/>
  <c r="AA68" i="45"/>
  <c r="Z68" i="45"/>
  <c r="Y68" i="45"/>
  <c r="X68" i="45"/>
  <c r="W68" i="45"/>
  <c r="V68" i="45"/>
  <c r="V63" i="45" s="1"/>
  <c r="T68" i="45"/>
  <c r="S68" i="45"/>
  <c r="R68" i="45"/>
  <c r="Q68" i="45"/>
  <c r="P68" i="45"/>
  <c r="O68" i="45"/>
  <c r="M68" i="45"/>
  <c r="L68" i="45"/>
  <c r="K68" i="45"/>
  <c r="J68" i="45"/>
  <c r="I68" i="45"/>
  <c r="H68" i="45"/>
  <c r="F68" i="45"/>
  <c r="E68" i="45"/>
  <c r="D68" i="45"/>
  <c r="C68" i="45"/>
  <c r="AP67" i="45"/>
  <c r="AI67" i="45"/>
  <c r="AB67" i="45"/>
  <c r="U67" i="45"/>
  <c r="N67" i="45"/>
  <c r="G67" i="45"/>
  <c r="AP66" i="45"/>
  <c r="AI66" i="45"/>
  <c r="AB66" i="45"/>
  <c r="U66" i="45"/>
  <c r="N66" i="45"/>
  <c r="G66" i="45"/>
  <c r="AP65" i="45"/>
  <c r="AI65" i="45"/>
  <c r="AB65" i="45"/>
  <c r="U65" i="45"/>
  <c r="N65" i="45"/>
  <c r="G65" i="45"/>
  <c r="AR64" i="45"/>
  <c r="AQ64" i="45"/>
  <c r="AO64" i="45"/>
  <c r="AN64" i="45"/>
  <c r="AM64" i="45"/>
  <c r="AL64" i="45"/>
  <c r="AK64" i="45"/>
  <c r="AJ64" i="45"/>
  <c r="AH64" i="45"/>
  <c r="AG64" i="45"/>
  <c r="AF64" i="45"/>
  <c r="AE64" i="45"/>
  <c r="AD64" i="45"/>
  <c r="AC64" i="45"/>
  <c r="AA64" i="45"/>
  <c r="Z64" i="45"/>
  <c r="Y64" i="45"/>
  <c r="X64" i="45"/>
  <c r="W64" i="45"/>
  <c r="V64" i="45"/>
  <c r="T64" i="45"/>
  <c r="S64" i="45"/>
  <c r="R64" i="45"/>
  <c r="Q64" i="45"/>
  <c r="P64" i="45"/>
  <c r="O64" i="45"/>
  <c r="M64" i="45"/>
  <c r="L64" i="45"/>
  <c r="K64" i="45"/>
  <c r="J64" i="45"/>
  <c r="I64" i="45"/>
  <c r="H64" i="45"/>
  <c r="F64" i="45"/>
  <c r="E64" i="45"/>
  <c r="D64" i="45"/>
  <c r="C64" i="45"/>
  <c r="B62" i="45"/>
  <c r="AP60" i="45"/>
  <c r="AI60" i="45"/>
  <c r="AB60" i="45"/>
  <c r="U60" i="45"/>
  <c r="N60" i="45"/>
  <c r="G60" i="45"/>
  <c r="AP59" i="45"/>
  <c r="AI59" i="45"/>
  <c r="AB59" i="45"/>
  <c r="U59" i="45"/>
  <c r="N59" i="45"/>
  <c r="G59" i="45"/>
  <c r="AP58" i="45"/>
  <c r="AI58" i="45"/>
  <c r="AB58" i="45"/>
  <c r="U58" i="45"/>
  <c r="N58" i="45"/>
  <c r="G58" i="45"/>
  <c r="AP57" i="45"/>
  <c r="AI57" i="45"/>
  <c r="AB57" i="45"/>
  <c r="U57" i="45"/>
  <c r="N57" i="45"/>
  <c r="G57" i="45"/>
  <c r="AP56" i="45"/>
  <c r="AI56" i="45"/>
  <c r="AB56" i="45"/>
  <c r="U56" i="45"/>
  <c r="N56" i="45"/>
  <c r="G56" i="45"/>
  <c r="AP55" i="45"/>
  <c r="AI55" i="45"/>
  <c r="AB55" i="45"/>
  <c r="U55" i="45"/>
  <c r="N55" i="45"/>
  <c r="G55" i="45"/>
  <c r="AR54" i="45"/>
  <c r="AQ54" i="45"/>
  <c r="AO54" i="45"/>
  <c r="AN54" i="45"/>
  <c r="AM54" i="45"/>
  <c r="AL54" i="45"/>
  <c r="AK54" i="45"/>
  <c r="AJ54" i="45"/>
  <c r="AH54" i="45"/>
  <c r="AG54" i="45"/>
  <c r="AF54" i="45"/>
  <c r="AE54" i="45"/>
  <c r="AD54" i="45"/>
  <c r="AC54" i="45"/>
  <c r="AA54" i="45"/>
  <c r="Z54" i="45"/>
  <c r="Y54" i="45"/>
  <c r="X54" i="45"/>
  <c r="W54" i="45"/>
  <c r="V54" i="45"/>
  <c r="T54" i="45"/>
  <c r="S54" i="45"/>
  <c r="R54" i="45"/>
  <c r="Q54" i="45"/>
  <c r="P54" i="45"/>
  <c r="O54" i="45"/>
  <c r="M54" i="45"/>
  <c r="L54" i="45"/>
  <c r="K54" i="45"/>
  <c r="J54" i="45"/>
  <c r="I54" i="45"/>
  <c r="H54" i="45"/>
  <c r="F54" i="45"/>
  <c r="E54" i="45"/>
  <c r="D54" i="45"/>
  <c r="C54" i="45"/>
  <c r="AP53" i="45"/>
  <c r="AI53" i="45"/>
  <c r="AB53" i="45"/>
  <c r="U53" i="45"/>
  <c r="N53" i="45"/>
  <c r="G53" i="45"/>
  <c r="AP52" i="45"/>
  <c r="AI52" i="45"/>
  <c r="AB52" i="45"/>
  <c r="U52" i="45"/>
  <c r="N52" i="45"/>
  <c r="G52" i="45"/>
  <c r="AP51" i="45"/>
  <c r="AI51" i="45"/>
  <c r="AB51" i="45"/>
  <c r="U51" i="45"/>
  <c r="N51" i="45"/>
  <c r="G51" i="45"/>
  <c r="AP50" i="45"/>
  <c r="AI50" i="45"/>
  <c r="AB50" i="45"/>
  <c r="U50" i="45"/>
  <c r="N50" i="45"/>
  <c r="G50" i="45"/>
  <c r="AR49" i="45"/>
  <c r="AQ49" i="45"/>
  <c r="AO49" i="45"/>
  <c r="AN49" i="45"/>
  <c r="AM49" i="45"/>
  <c r="AL49" i="45"/>
  <c r="AK49" i="45"/>
  <c r="AJ49" i="45"/>
  <c r="AH49" i="45"/>
  <c r="AG49" i="45"/>
  <c r="AF49" i="45"/>
  <c r="AF44" i="45" s="1"/>
  <c r="AE49" i="45"/>
  <c r="AD49" i="45"/>
  <c r="AC49" i="45"/>
  <c r="AA49" i="45"/>
  <c r="Z49" i="45"/>
  <c r="Y49" i="45"/>
  <c r="X49" i="45"/>
  <c r="W49" i="45"/>
  <c r="V49" i="45"/>
  <c r="T49" i="45"/>
  <c r="S49" i="45"/>
  <c r="R49" i="45"/>
  <c r="Q49" i="45"/>
  <c r="P49" i="45"/>
  <c r="O49" i="45"/>
  <c r="M49" i="45"/>
  <c r="L49" i="45"/>
  <c r="K49" i="45"/>
  <c r="J49" i="45"/>
  <c r="I49" i="45"/>
  <c r="H49" i="45"/>
  <c r="F49" i="45"/>
  <c r="E49" i="45"/>
  <c r="D49" i="45"/>
  <c r="C49" i="45"/>
  <c r="AP48" i="45"/>
  <c r="AI48" i="45"/>
  <c r="AB48" i="45"/>
  <c r="U48" i="45"/>
  <c r="N48" i="45"/>
  <c r="G48" i="45"/>
  <c r="AP47" i="45"/>
  <c r="AI47" i="45"/>
  <c r="AB47" i="45"/>
  <c r="U47" i="45"/>
  <c r="N47" i="45"/>
  <c r="G47" i="45"/>
  <c r="AP46" i="45"/>
  <c r="AI46" i="45"/>
  <c r="AB46" i="45"/>
  <c r="U46" i="45"/>
  <c r="N46" i="45"/>
  <c r="G46" i="45"/>
  <c r="AR45" i="45"/>
  <c r="AQ45" i="45"/>
  <c r="AO45" i="45"/>
  <c r="AN45" i="45"/>
  <c r="AM45" i="45"/>
  <c r="AL45" i="45"/>
  <c r="AK45" i="45"/>
  <c r="AJ45" i="45"/>
  <c r="AH45" i="45"/>
  <c r="AG45" i="45"/>
  <c r="AF45" i="45"/>
  <c r="AE45" i="45"/>
  <c r="AD45" i="45"/>
  <c r="AD44" i="45" s="1"/>
  <c r="AC45" i="45"/>
  <c r="AA45" i="45"/>
  <c r="Z45" i="45"/>
  <c r="Y45" i="45"/>
  <c r="X45" i="45"/>
  <c r="W45" i="45"/>
  <c r="V45" i="45"/>
  <c r="T45" i="45"/>
  <c r="S45" i="45"/>
  <c r="R45" i="45"/>
  <c r="Q45" i="45"/>
  <c r="P45" i="45"/>
  <c r="P44" i="45" s="1"/>
  <c r="O45" i="45"/>
  <c r="M45" i="45"/>
  <c r="L45" i="45"/>
  <c r="K45" i="45"/>
  <c r="J45" i="45"/>
  <c r="I45" i="45"/>
  <c r="H45" i="45"/>
  <c r="F45" i="45"/>
  <c r="E45" i="45"/>
  <c r="D45" i="45"/>
  <c r="C45" i="45"/>
  <c r="AK44" i="45"/>
  <c r="AJ44" i="45"/>
  <c r="B43" i="45"/>
  <c r="AP41" i="45"/>
  <c r="AI41" i="45"/>
  <c r="AB41" i="45"/>
  <c r="U41" i="45"/>
  <c r="N41" i="45"/>
  <c r="G41" i="45"/>
  <c r="AP40" i="45"/>
  <c r="AI40" i="45"/>
  <c r="AB40" i="45"/>
  <c r="U40" i="45"/>
  <c r="N40" i="45"/>
  <c r="G40" i="45"/>
  <c r="AP39" i="45"/>
  <c r="AI39" i="45"/>
  <c r="AB39" i="45"/>
  <c r="U39" i="45"/>
  <c r="N39" i="45"/>
  <c r="G39" i="45"/>
  <c r="AP38" i="45"/>
  <c r="AI38" i="45"/>
  <c r="AB38" i="45"/>
  <c r="U38" i="45"/>
  <c r="N38" i="45"/>
  <c r="G38" i="45"/>
  <c r="AP37" i="45"/>
  <c r="AI37" i="45"/>
  <c r="AB37" i="45"/>
  <c r="U37" i="45"/>
  <c r="N37" i="45"/>
  <c r="G37" i="45"/>
  <c r="AP36" i="45"/>
  <c r="AI36" i="45"/>
  <c r="AB36" i="45"/>
  <c r="U36" i="45"/>
  <c r="N36" i="45"/>
  <c r="G36" i="45"/>
  <c r="AR35" i="45"/>
  <c r="AQ35" i="45"/>
  <c r="AO35" i="45"/>
  <c r="AN35" i="45"/>
  <c r="AM35" i="45"/>
  <c r="AL35" i="45"/>
  <c r="AK35" i="45"/>
  <c r="AJ35" i="45"/>
  <c r="AH35" i="45"/>
  <c r="AG35" i="45"/>
  <c r="AF35" i="45"/>
  <c r="AE35" i="45"/>
  <c r="AD35" i="45"/>
  <c r="AC35" i="45"/>
  <c r="AA35" i="45"/>
  <c r="Z35" i="45"/>
  <c r="Y35" i="45"/>
  <c r="X35" i="45"/>
  <c r="W35" i="45"/>
  <c r="V35" i="45"/>
  <c r="T35" i="45"/>
  <c r="S35" i="45"/>
  <c r="R35" i="45"/>
  <c r="Q35" i="45"/>
  <c r="P35" i="45"/>
  <c r="O35" i="45"/>
  <c r="M35" i="45"/>
  <c r="L35" i="45"/>
  <c r="K35" i="45"/>
  <c r="J35" i="45"/>
  <c r="I35" i="45"/>
  <c r="H35" i="45"/>
  <c r="F35" i="45"/>
  <c r="E35" i="45"/>
  <c r="D35" i="45"/>
  <c r="C35" i="45"/>
  <c r="AP34" i="45"/>
  <c r="AI34" i="45"/>
  <c r="AB34" i="45"/>
  <c r="U34" i="45"/>
  <c r="N34" i="45"/>
  <c r="G34" i="45"/>
  <c r="AP33" i="45"/>
  <c r="AI33" i="45"/>
  <c r="AB33" i="45"/>
  <c r="U33" i="45"/>
  <c r="N33" i="45"/>
  <c r="G33" i="45"/>
  <c r="AP32" i="45"/>
  <c r="AP30" i="45" s="1"/>
  <c r="AI32" i="45"/>
  <c r="AB32" i="45"/>
  <c r="U32" i="45"/>
  <c r="N32" i="45"/>
  <c r="G32" i="45"/>
  <c r="AP31" i="45"/>
  <c r="AI31" i="45"/>
  <c r="AB31" i="45"/>
  <c r="U31" i="45"/>
  <c r="N31" i="45"/>
  <c r="G31" i="45"/>
  <c r="AR30" i="45"/>
  <c r="AQ30" i="45"/>
  <c r="AO30" i="45"/>
  <c r="AN30" i="45"/>
  <c r="AM30" i="45"/>
  <c r="AL30" i="45"/>
  <c r="AK30" i="45"/>
  <c r="AJ30" i="45"/>
  <c r="AH30" i="45"/>
  <c r="AG30" i="45"/>
  <c r="AF30" i="45"/>
  <c r="AE30" i="45"/>
  <c r="AD30" i="45"/>
  <c r="AC30" i="45"/>
  <c r="AA30" i="45"/>
  <c r="Z30" i="45"/>
  <c r="Y30" i="45"/>
  <c r="X30" i="45"/>
  <c r="W30" i="45"/>
  <c r="V30" i="45"/>
  <c r="T30" i="45"/>
  <c r="S30" i="45"/>
  <c r="R30" i="45"/>
  <c r="Q30" i="45"/>
  <c r="P30" i="45"/>
  <c r="O30" i="45"/>
  <c r="M30" i="45"/>
  <c r="L30" i="45"/>
  <c r="K30" i="45"/>
  <c r="J30" i="45"/>
  <c r="I30" i="45"/>
  <c r="H30" i="45"/>
  <c r="F30" i="45"/>
  <c r="E30" i="45"/>
  <c r="D30" i="45"/>
  <c r="C30" i="45"/>
  <c r="AP29" i="45"/>
  <c r="AI29" i="45"/>
  <c r="AB29" i="45"/>
  <c r="U29" i="45"/>
  <c r="N29" i="45"/>
  <c r="G29" i="45"/>
  <c r="AP28" i="45"/>
  <c r="AI28" i="45"/>
  <c r="AB28" i="45"/>
  <c r="U28" i="45"/>
  <c r="N28" i="45"/>
  <c r="G28" i="45"/>
  <c r="AP27" i="45"/>
  <c r="AI27" i="45"/>
  <c r="AB27" i="45"/>
  <c r="U27" i="45"/>
  <c r="N27" i="45"/>
  <c r="G27" i="45"/>
  <c r="AR26" i="45"/>
  <c r="AQ26" i="45"/>
  <c r="AO26" i="45"/>
  <c r="AN26" i="45"/>
  <c r="AN25" i="45" s="1"/>
  <c r="AM26" i="45"/>
  <c r="AL26" i="45"/>
  <c r="AK26" i="45"/>
  <c r="AJ26" i="45"/>
  <c r="AH26" i="45"/>
  <c r="AG26" i="45"/>
  <c r="AF26" i="45"/>
  <c r="AF25" i="45" s="1"/>
  <c r="AE26" i="45"/>
  <c r="AD26" i="45"/>
  <c r="AC26" i="45"/>
  <c r="AA26" i="45"/>
  <c r="Z26" i="45"/>
  <c r="Z25" i="45" s="1"/>
  <c r="Y26" i="45"/>
  <c r="X26" i="45"/>
  <c r="W26" i="45"/>
  <c r="V26" i="45"/>
  <c r="T26" i="45"/>
  <c r="S26" i="45"/>
  <c r="R26" i="45"/>
  <c r="Q26" i="45"/>
  <c r="P26" i="45"/>
  <c r="O26" i="45"/>
  <c r="M26" i="45"/>
  <c r="L26" i="45"/>
  <c r="L25" i="45" s="1"/>
  <c r="K26" i="45"/>
  <c r="J26" i="45"/>
  <c r="I26" i="45"/>
  <c r="H26" i="45"/>
  <c r="H25" i="45" s="1"/>
  <c r="F26" i="45"/>
  <c r="E26" i="45"/>
  <c r="D26" i="45"/>
  <c r="C26" i="45"/>
  <c r="B24" i="45"/>
  <c r="AP22" i="45"/>
  <c r="AI22" i="45"/>
  <c r="AB22" i="45"/>
  <c r="U22" i="45"/>
  <c r="N22" i="45"/>
  <c r="G22" i="45"/>
  <c r="AP21" i="45"/>
  <c r="AI21" i="45"/>
  <c r="AB21" i="45"/>
  <c r="U21" i="45"/>
  <c r="N21" i="45"/>
  <c r="G21" i="45"/>
  <c r="AP20" i="45"/>
  <c r="AI20" i="45"/>
  <c r="AB20" i="45"/>
  <c r="U20" i="45"/>
  <c r="N20" i="45"/>
  <c r="G20" i="45"/>
  <c r="AP19" i="45"/>
  <c r="AI19" i="45"/>
  <c r="AB19" i="45"/>
  <c r="U19" i="45"/>
  <c r="N19" i="45"/>
  <c r="G19" i="45"/>
  <c r="AP18" i="45"/>
  <c r="AI18" i="45"/>
  <c r="AB18" i="45"/>
  <c r="U18" i="45"/>
  <c r="N18" i="45"/>
  <c r="G18" i="45"/>
  <c r="AP17" i="45"/>
  <c r="AI17" i="45"/>
  <c r="AB17" i="45"/>
  <c r="U17" i="45"/>
  <c r="N17" i="45"/>
  <c r="G17" i="45"/>
  <c r="AR16" i="45"/>
  <c r="AQ16" i="45"/>
  <c r="AO16" i="45"/>
  <c r="AN16" i="45"/>
  <c r="AM16" i="45"/>
  <c r="AL16" i="45"/>
  <c r="AK16" i="45"/>
  <c r="AJ16" i="45"/>
  <c r="AH16" i="45"/>
  <c r="AG16" i="45"/>
  <c r="AF16" i="45"/>
  <c r="AE16" i="45"/>
  <c r="AD16" i="45"/>
  <c r="AC16" i="45"/>
  <c r="AA16" i="45"/>
  <c r="Z16" i="45"/>
  <c r="Y16" i="45"/>
  <c r="X16" i="45"/>
  <c r="W16" i="45"/>
  <c r="V16" i="45"/>
  <c r="T16" i="45"/>
  <c r="S16" i="45"/>
  <c r="R16" i="45"/>
  <c r="Q16" i="45"/>
  <c r="P16" i="45"/>
  <c r="O16" i="45"/>
  <c r="M16" i="45"/>
  <c r="L16" i="45"/>
  <c r="K16" i="45"/>
  <c r="J16" i="45"/>
  <c r="I16" i="45"/>
  <c r="H16" i="45"/>
  <c r="F16" i="45"/>
  <c r="E16" i="45"/>
  <c r="D16" i="45"/>
  <c r="C16" i="45"/>
  <c r="AP15" i="45"/>
  <c r="AI15" i="45"/>
  <c r="AB15" i="45"/>
  <c r="U15" i="45"/>
  <c r="N15" i="45"/>
  <c r="G15" i="45"/>
  <c r="AP14" i="45"/>
  <c r="AI14" i="45"/>
  <c r="AB14" i="45"/>
  <c r="U14" i="45"/>
  <c r="N14" i="45"/>
  <c r="G14" i="45"/>
  <c r="AP13" i="45"/>
  <c r="AI13" i="45"/>
  <c r="AI11" i="45" s="1"/>
  <c r="AB13" i="45"/>
  <c r="U13" i="45"/>
  <c r="N13" i="45"/>
  <c r="G13" i="45"/>
  <c r="AP12" i="45"/>
  <c r="AI12" i="45"/>
  <c r="AB12" i="45"/>
  <c r="U12" i="45"/>
  <c r="N12" i="45"/>
  <c r="G12" i="45"/>
  <c r="AR11" i="45"/>
  <c r="AQ11" i="45"/>
  <c r="AO11" i="45"/>
  <c r="AN11" i="45"/>
  <c r="AM11" i="45"/>
  <c r="AL11" i="45"/>
  <c r="AK11" i="45"/>
  <c r="AJ11" i="45"/>
  <c r="AH11" i="45"/>
  <c r="AG11" i="45"/>
  <c r="AF11" i="45"/>
  <c r="AE11" i="45"/>
  <c r="AD11" i="45"/>
  <c r="AC11" i="45"/>
  <c r="AA11" i="45"/>
  <c r="Z11" i="45"/>
  <c r="Y11" i="45"/>
  <c r="X11" i="45"/>
  <c r="W11" i="45"/>
  <c r="V11" i="45"/>
  <c r="T11" i="45"/>
  <c r="S11" i="45"/>
  <c r="R11" i="45"/>
  <c r="Q11" i="45"/>
  <c r="P11" i="45"/>
  <c r="O11" i="45"/>
  <c r="M11" i="45"/>
  <c r="L11" i="45"/>
  <c r="K11" i="45"/>
  <c r="J11" i="45"/>
  <c r="I11" i="45"/>
  <c r="H11" i="45"/>
  <c r="F11" i="45"/>
  <c r="E11" i="45"/>
  <c r="D11" i="45"/>
  <c r="C11" i="45"/>
  <c r="AP10" i="45"/>
  <c r="AI10" i="45"/>
  <c r="AB10" i="45"/>
  <c r="U10" i="45"/>
  <c r="N10" i="45"/>
  <c r="G10" i="45"/>
  <c r="AP9" i="45"/>
  <c r="AI9" i="45"/>
  <c r="AB9" i="45"/>
  <c r="U9" i="45"/>
  <c r="N9" i="45"/>
  <c r="G9" i="45"/>
  <c r="AP8" i="45"/>
  <c r="AI8" i="45"/>
  <c r="AB8" i="45"/>
  <c r="U8" i="45"/>
  <c r="N8" i="45"/>
  <c r="G8" i="45"/>
  <c r="AR7" i="45"/>
  <c r="AQ7" i="45"/>
  <c r="AO7" i="45"/>
  <c r="AN7" i="45"/>
  <c r="AM7" i="45"/>
  <c r="AL7" i="45"/>
  <c r="AK7" i="45"/>
  <c r="AJ7" i="45"/>
  <c r="AH7" i="45"/>
  <c r="AG7" i="45"/>
  <c r="AF7" i="45"/>
  <c r="AE7" i="45"/>
  <c r="AD7" i="45"/>
  <c r="AC7" i="45"/>
  <c r="AA7" i="45"/>
  <c r="Z7" i="45"/>
  <c r="Y7" i="45"/>
  <c r="X7" i="45"/>
  <c r="W7" i="45"/>
  <c r="V7" i="45"/>
  <c r="T7" i="45"/>
  <c r="S7" i="45"/>
  <c r="R7" i="45"/>
  <c r="Q7" i="45"/>
  <c r="P7" i="45"/>
  <c r="O7" i="45"/>
  <c r="M7" i="45"/>
  <c r="L7" i="45"/>
  <c r="K7" i="45"/>
  <c r="J7" i="45"/>
  <c r="I7" i="45"/>
  <c r="H7" i="45"/>
  <c r="F7" i="45"/>
  <c r="E7" i="45"/>
  <c r="D7" i="45"/>
  <c r="C7" i="45"/>
  <c r="C6" i="45" s="1"/>
  <c r="B5" i="45"/>
  <c r="D63" i="45" l="1"/>
  <c r="I63" i="45"/>
  <c r="M63" i="45"/>
  <c r="R63" i="45"/>
  <c r="AA63" i="45"/>
  <c r="AF63" i="45"/>
  <c r="E63" i="45"/>
  <c r="J63" i="45"/>
  <c r="S63" i="45"/>
  <c r="X63" i="45"/>
  <c r="AG63" i="45"/>
  <c r="J101" i="45"/>
  <c r="O101" i="45"/>
  <c r="X101" i="45"/>
  <c r="AC101" i="45"/>
  <c r="AQ101" i="45"/>
  <c r="AA6" i="45"/>
  <c r="AF6" i="45"/>
  <c r="F101" i="45"/>
  <c r="P101" i="45"/>
  <c r="T101" i="45"/>
  <c r="AB102" i="45"/>
  <c r="I44" i="45"/>
  <c r="M44" i="45"/>
  <c r="R44" i="45"/>
  <c r="W44" i="45"/>
  <c r="AO44" i="45"/>
  <c r="N45" i="45"/>
  <c r="G16" i="45"/>
  <c r="F63" i="45"/>
  <c r="K63" i="45"/>
  <c r="Q120" i="45"/>
  <c r="AN120" i="45"/>
  <c r="AB16" i="45"/>
  <c r="E6" i="45"/>
  <c r="J6" i="45"/>
  <c r="AC6" i="45"/>
  <c r="AQ6" i="45"/>
  <c r="S25" i="45"/>
  <c r="AQ25" i="45"/>
  <c r="F6" i="45"/>
  <c r="P6" i="45"/>
  <c r="T6" i="45"/>
  <c r="AD6" i="45"/>
  <c r="AH6" i="45"/>
  <c r="AM6" i="45"/>
  <c r="AM25" i="45"/>
  <c r="C44" i="45"/>
  <c r="L44" i="45"/>
  <c r="AE44" i="45"/>
  <c r="AI45" i="45"/>
  <c r="S44" i="45"/>
  <c r="C63" i="45"/>
  <c r="Z63" i="45"/>
  <c r="AE63" i="45"/>
  <c r="AN63" i="45"/>
  <c r="G64" i="45"/>
  <c r="AK63" i="45"/>
  <c r="AP73" i="45"/>
  <c r="AB73" i="45"/>
  <c r="P82" i="45"/>
  <c r="Y82" i="45"/>
  <c r="AM82" i="45"/>
  <c r="I82" i="45"/>
  <c r="AK82" i="45"/>
  <c r="AJ101" i="45"/>
  <c r="P120" i="45"/>
  <c r="T120" i="45"/>
  <c r="AD120" i="45"/>
  <c r="AH120" i="45"/>
  <c r="AP64" i="45"/>
  <c r="AB64" i="45"/>
  <c r="O63" i="45"/>
  <c r="H82" i="45"/>
  <c r="L82" i="45"/>
  <c r="V82" i="45"/>
  <c r="Z82" i="45"/>
  <c r="G83" i="45"/>
  <c r="S82" i="45"/>
  <c r="AA82" i="45"/>
  <c r="AN101" i="45"/>
  <c r="T82" i="45"/>
  <c r="AH82" i="45"/>
  <c r="E82" i="45"/>
  <c r="O82" i="45"/>
  <c r="AC82" i="45"/>
  <c r="AG82" i="45"/>
  <c r="AI83" i="45"/>
  <c r="AE82" i="45"/>
  <c r="AK101" i="45"/>
  <c r="AO101" i="45"/>
  <c r="S101" i="45"/>
  <c r="Y120" i="45"/>
  <c r="C101" i="45"/>
  <c r="H101" i="45"/>
  <c r="Q101" i="45"/>
  <c r="V101" i="45"/>
  <c r="AH101" i="45"/>
  <c r="AR101" i="45"/>
  <c r="C120" i="45"/>
  <c r="H120" i="45"/>
  <c r="V120" i="45"/>
  <c r="AJ120" i="45"/>
  <c r="N121" i="45"/>
  <c r="R120" i="45"/>
  <c r="U125" i="45"/>
  <c r="G125" i="45"/>
  <c r="AI130" i="45"/>
  <c r="U130" i="45"/>
  <c r="E120" i="45"/>
  <c r="AP11" i="45"/>
  <c r="W6" i="45"/>
  <c r="AE6" i="45"/>
  <c r="AB11" i="45"/>
  <c r="AG6" i="45"/>
  <c r="AL6" i="45"/>
  <c r="D6" i="45"/>
  <c r="AP26" i="45"/>
  <c r="AB30" i="45"/>
  <c r="AR25" i="45"/>
  <c r="H6" i="45"/>
  <c r="V6" i="45"/>
  <c r="AK6" i="45"/>
  <c r="AE25" i="45"/>
  <c r="X6" i="45"/>
  <c r="N16" i="45"/>
  <c r="L6" i="45"/>
  <c r="AJ6" i="45"/>
  <c r="AI7" i="45"/>
  <c r="U7" i="45"/>
  <c r="AO6" i="45"/>
  <c r="G11" i="45"/>
  <c r="AR6" i="45"/>
  <c r="AQ44" i="45"/>
  <c r="F44" i="45"/>
  <c r="J44" i="45"/>
  <c r="O44" i="45"/>
  <c r="AC44" i="45"/>
  <c r="AP45" i="45"/>
  <c r="AP44" i="45" s="1"/>
  <c r="AP7" i="45"/>
  <c r="O6" i="45"/>
  <c r="I6" i="45"/>
  <c r="S6" i="45"/>
  <c r="Z6" i="45"/>
  <c r="P25" i="45"/>
  <c r="N7" i="45"/>
  <c r="AB7" i="45"/>
  <c r="AB6" i="45" s="1"/>
  <c r="Q6" i="45"/>
  <c r="Y6" i="45"/>
  <c r="M6" i="45"/>
  <c r="K6" i="45"/>
  <c r="R6" i="45"/>
  <c r="AN6" i="45"/>
  <c r="AP16" i="45"/>
  <c r="F25" i="45"/>
  <c r="M25" i="45"/>
  <c r="T25" i="45"/>
  <c r="AA25" i="45"/>
  <c r="AH25" i="45"/>
  <c r="AB45" i="45"/>
  <c r="U16" i="45"/>
  <c r="AI16" i="45"/>
  <c r="AC25" i="45"/>
  <c r="AJ25" i="45"/>
  <c r="AI35" i="45"/>
  <c r="G7" i="45"/>
  <c r="G6" i="45" s="1"/>
  <c r="J25" i="45"/>
  <c r="Q25" i="45"/>
  <c r="X25" i="45"/>
  <c r="AL25" i="45"/>
  <c r="E44" i="45"/>
  <c r="Z44" i="45"/>
  <c r="AG44" i="45"/>
  <c r="AM44" i="45"/>
  <c r="AG25" i="45"/>
  <c r="AI30" i="45"/>
  <c r="N64" i="45"/>
  <c r="G54" i="45"/>
  <c r="AQ63" i="45"/>
  <c r="AI73" i="45"/>
  <c r="F82" i="45"/>
  <c r="AO82" i="45"/>
  <c r="G45" i="45"/>
  <c r="N54" i="45"/>
  <c r="AP54" i="45"/>
  <c r="L63" i="45"/>
  <c r="AH63" i="45"/>
  <c r="AG101" i="45"/>
  <c r="W82" i="45"/>
  <c r="U106" i="45"/>
  <c r="G106" i="45"/>
  <c r="X82" i="45"/>
  <c r="AL82" i="45"/>
  <c r="E101" i="45"/>
  <c r="L101" i="45"/>
  <c r="Z101" i="45"/>
  <c r="AF101" i="45"/>
  <c r="AM101" i="45"/>
  <c r="D82" i="45"/>
  <c r="K82" i="45"/>
  <c r="R82" i="45"/>
  <c r="U87" i="45"/>
  <c r="AI92" i="45"/>
  <c r="D101" i="45"/>
  <c r="K101" i="45"/>
  <c r="R101" i="45"/>
  <c r="Y101" i="45"/>
  <c r="AE101" i="45"/>
  <c r="AL101" i="45"/>
  <c r="F120" i="45"/>
  <c r="S120" i="45"/>
  <c r="Z120" i="45"/>
  <c r="AG120" i="45"/>
  <c r="AI125" i="45"/>
  <c r="AB121" i="45"/>
  <c r="L120" i="45"/>
  <c r="AF120" i="45"/>
  <c r="AM120" i="45"/>
  <c r="K120" i="45"/>
  <c r="X120" i="45"/>
  <c r="AE120" i="45"/>
  <c r="N11" i="45"/>
  <c r="N6" i="45" s="1"/>
  <c r="U11" i="45"/>
  <c r="U6" i="45" s="1"/>
  <c r="O25" i="45"/>
  <c r="V25" i="45"/>
  <c r="AK25" i="45"/>
  <c r="I25" i="45"/>
  <c r="AD25" i="45"/>
  <c r="N26" i="45"/>
  <c r="G26" i="45"/>
  <c r="AI26" i="45"/>
  <c r="D25" i="45"/>
  <c r="R25" i="45"/>
  <c r="Y25" i="45"/>
  <c r="U35" i="45"/>
  <c r="G35" i="45"/>
  <c r="D44" i="45"/>
  <c r="C25" i="45"/>
  <c r="AP49" i="45"/>
  <c r="H63" i="45"/>
  <c r="T63" i="45"/>
  <c r="U73" i="45"/>
  <c r="G73" i="45"/>
  <c r="G49" i="45"/>
  <c r="AB54" i="45"/>
  <c r="AP68" i="45"/>
  <c r="C82" i="45"/>
  <c r="J82" i="45"/>
  <c r="Q82" i="45"/>
  <c r="N49" i="45"/>
  <c r="AB49" i="45"/>
  <c r="H44" i="45"/>
  <c r="T44" i="45"/>
  <c r="AI54" i="45"/>
  <c r="AF82" i="45"/>
  <c r="X44" i="45"/>
  <c r="AR63" i="45"/>
  <c r="U68" i="45"/>
  <c r="G68" i="45"/>
  <c r="U83" i="45"/>
  <c r="Y63" i="45"/>
  <c r="AL63" i="45"/>
  <c r="U64" i="45"/>
  <c r="AI64" i="45"/>
  <c r="M82" i="45"/>
  <c r="AP83" i="45"/>
  <c r="AI87" i="45"/>
  <c r="AP87" i="45"/>
  <c r="AN82" i="45"/>
  <c r="AP92" i="45"/>
  <c r="N87" i="45"/>
  <c r="AB87" i="45"/>
  <c r="N102" i="45"/>
  <c r="AP102" i="45"/>
  <c r="AI102" i="45"/>
  <c r="AI121" i="45"/>
  <c r="U121" i="45"/>
  <c r="U120" i="45" s="1"/>
  <c r="AP106" i="45"/>
  <c r="AP111" i="45"/>
  <c r="AB111" i="45"/>
  <c r="G121" i="45"/>
  <c r="N125" i="45"/>
  <c r="AP125" i="45"/>
  <c r="AK120" i="45"/>
  <c r="AR120" i="45"/>
  <c r="AL120" i="45"/>
  <c r="AP121" i="45"/>
  <c r="AP130" i="45"/>
  <c r="AI111" i="45"/>
  <c r="AI106" i="45"/>
  <c r="AR82" i="45"/>
  <c r="AJ82" i="45"/>
  <c r="AO63" i="45"/>
  <c r="AI68" i="45"/>
  <c r="AI49" i="45"/>
  <c r="AN44" i="45"/>
  <c r="AL44" i="45"/>
  <c r="AR44" i="45"/>
  <c r="AH44" i="45"/>
  <c r="AB130" i="45"/>
  <c r="N130" i="45"/>
  <c r="G111" i="45"/>
  <c r="U111" i="45"/>
  <c r="U102" i="45"/>
  <c r="AB106" i="45"/>
  <c r="N106" i="45"/>
  <c r="N111" i="45"/>
  <c r="AD82" i="45"/>
  <c r="AB83" i="45"/>
  <c r="G87" i="45"/>
  <c r="G92" i="45"/>
  <c r="U92" i="45"/>
  <c r="N92" i="45"/>
  <c r="AB92" i="45"/>
  <c r="P63" i="45"/>
  <c r="W63" i="45"/>
  <c r="AC63" i="45"/>
  <c r="N73" i="45"/>
  <c r="N63" i="45" s="1"/>
  <c r="Q63" i="45"/>
  <c r="AB63" i="45"/>
  <c r="N44" i="45"/>
  <c r="U45" i="45"/>
  <c r="K44" i="45"/>
  <c r="Q44" i="45"/>
  <c r="AA44" i="45"/>
  <c r="V44" i="45"/>
  <c r="Y44" i="45"/>
  <c r="E25" i="45"/>
  <c r="K25" i="45"/>
  <c r="N30" i="45"/>
  <c r="W25" i="45"/>
  <c r="U26" i="45"/>
  <c r="G30" i="45"/>
  <c r="U30" i="45"/>
  <c r="AB35" i="45"/>
  <c r="N35" i="45"/>
  <c r="AO25" i="45"/>
  <c r="AB26" i="45"/>
  <c r="AP35" i="45"/>
  <c r="U54" i="45"/>
  <c r="U49" i="45"/>
  <c r="N83" i="45"/>
  <c r="G102" i="45"/>
  <c r="AB125" i="45"/>
  <c r="AP63" i="45" l="1"/>
  <c r="G120" i="45"/>
  <c r="AI120" i="45"/>
  <c r="G44" i="45"/>
  <c r="AP25" i="45"/>
  <c r="N82" i="45"/>
  <c r="AI44" i="45"/>
  <c r="AI82" i="45"/>
  <c r="AB44" i="45"/>
  <c r="AI25" i="45"/>
  <c r="G25" i="45"/>
  <c r="AB101" i="45"/>
  <c r="AP82" i="45"/>
  <c r="U82" i="45"/>
  <c r="AI6" i="45"/>
  <c r="AB120" i="45"/>
  <c r="AP6" i="45"/>
  <c r="AI63" i="45"/>
  <c r="G63" i="45"/>
  <c r="G101" i="45"/>
  <c r="AB82" i="45"/>
  <c r="N120" i="45"/>
  <c r="G82" i="45"/>
  <c r="N25" i="45"/>
  <c r="AI101" i="45"/>
  <c r="U63" i="45"/>
  <c r="AP120" i="45"/>
  <c r="U44" i="45"/>
  <c r="AP101" i="45"/>
  <c r="N101" i="45"/>
  <c r="U101" i="45"/>
  <c r="AB25" i="45"/>
  <c r="U25" i="45"/>
  <c r="O1005" i="39" l="1"/>
  <c r="N1005" i="39"/>
  <c r="O1004" i="39"/>
  <c r="N1004" i="39"/>
  <c r="O1003" i="39"/>
  <c r="N1003" i="39"/>
  <c r="O1002" i="39"/>
  <c r="N1002" i="39"/>
  <c r="O1001" i="39"/>
  <c r="N1001" i="39"/>
  <c r="O1000" i="39"/>
  <c r="N1000" i="39"/>
  <c r="O999" i="39"/>
  <c r="N999" i="39"/>
  <c r="O998" i="39"/>
  <c r="N998" i="39"/>
  <c r="O997" i="39"/>
  <c r="N997" i="39"/>
  <c r="O996" i="39"/>
  <c r="N996" i="39"/>
  <c r="O995" i="39"/>
  <c r="N995" i="39"/>
  <c r="O994" i="39"/>
  <c r="N994" i="39"/>
  <c r="O993" i="39"/>
  <c r="N993" i="39"/>
  <c r="O992" i="39"/>
  <c r="N992" i="39"/>
  <c r="O991" i="39"/>
  <c r="N991" i="39"/>
  <c r="O990" i="39"/>
  <c r="N990" i="39"/>
  <c r="O989" i="39"/>
  <c r="N989" i="39"/>
  <c r="O988" i="39"/>
  <c r="N988" i="39"/>
  <c r="O987" i="39"/>
  <c r="N987" i="39"/>
  <c r="O986" i="39"/>
  <c r="N986" i="39"/>
  <c r="O985" i="39"/>
  <c r="N985" i="39"/>
  <c r="O984" i="39"/>
  <c r="N984" i="39"/>
  <c r="O983" i="39"/>
  <c r="N983" i="39"/>
  <c r="O982" i="39"/>
  <c r="N982" i="39"/>
  <c r="O981" i="39"/>
  <c r="N981" i="39"/>
  <c r="O980" i="39"/>
  <c r="N980" i="39"/>
  <c r="O979" i="39"/>
  <c r="N979" i="39"/>
  <c r="O978" i="39"/>
  <c r="N978" i="39"/>
  <c r="O977" i="39"/>
  <c r="N977" i="39"/>
  <c r="O976" i="39"/>
  <c r="N976" i="39"/>
  <c r="O975" i="39"/>
  <c r="N975" i="39"/>
  <c r="O974" i="39"/>
  <c r="N974" i="39"/>
  <c r="O973" i="39"/>
  <c r="N973" i="39"/>
  <c r="O972" i="39"/>
  <c r="N972" i="39"/>
  <c r="O971" i="39"/>
  <c r="N971" i="39"/>
  <c r="O970" i="39"/>
  <c r="N970" i="39"/>
  <c r="O969" i="39"/>
  <c r="N969" i="39"/>
  <c r="O968" i="39"/>
  <c r="N968" i="39"/>
  <c r="O967" i="39"/>
  <c r="N967" i="39"/>
  <c r="O966" i="39"/>
  <c r="N966" i="39"/>
  <c r="O965" i="39"/>
  <c r="N965" i="39"/>
  <c r="O964" i="39"/>
  <c r="N964" i="39"/>
  <c r="O963" i="39"/>
  <c r="N963" i="39"/>
  <c r="O962" i="39"/>
  <c r="N962" i="39"/>
  <c r="O961" i="39"/>
  <c r="N961" i="39"/>
  <c r="O960" i="39"/>
  <c r="N960" i="39"/>
  <c r="O959" i="39"/>
  <c r="N959" i="39"/>
  <c r="O958" i="39"/>
  <c r="N958" i="39"/>
  <c r="O957" i="39"/>
  <c r="N957" i="39"/>
  <c r="O956" i="39"/>
  <c r="N956" i="39"/>
  <c r="O955" i="39"/>
  <c r="N955" i="39"/>
  <c r="O954" i="39"/>
  <c r="N954" i="39"/>
  <c r="O953" i="39"/>
  <c r="N953" i="39"/>
  <c r="O952" i="39"/>
  <c r="N952" i="39"/>
  <c r="O951" i="39"/>
  <c r="N951" i="39"/>
  <c r="O950" i="39"/>
  <c r="N950" i="39"/>
  <c r="O949" i="39"/>
  <c r="N949" i="39"/>
  <c r="O948" i="39"/>
  <c r="N948" i="39"/>
  <c r="O947" i="39"/>
  <c r="N947" i="39"/>
  <c r="O946" i="39"/>
  <c r="N946" i="39"/>
  <c r="O945" i="39"/>
  <c r="N945" i="39"/>
  <c r="O944" i="39"/>
  <c r="N944" i="39"/>
  <c r="O943" i="39"/>
  <c r="N943" i="39"/>
  <c r="O942" i="39"/>
  <c r="N942" i="39"/>
  <c r="O941" i="39"/>
  <c r="N941" i="39"/>
  <c r="O940" i="39"/>
  <c r="N940" i="39"/>
  <c r="O939" i="39"/>
  <c r="N939" i="39"/>
  <c r="O938" i="39"/>
  <c r="N938" i="39"/>
  <c r="O937" i="39"/>
  <c r="N937" i="39"/>
  <c r="O936" i="39"/>
  <c r="N936" i="39"/>
  <c r="O935" i="39"/>
  <c r="N935" i="39"/>
  <c r="O934" i="39"/>
  <c r="N934" i="39"/>
  <c r="O933" i="39"/>
  <c r="N933" i="39"/>
  <c r="O932" i="39"/>
  <c r="N932" i="39"/>
  <c r="O931" i="39"/>
  <c r="N931" i="39"/>
  <c r="O930" i="39"/>
  <c r="N930" i="39"/>
  <c r="O929" i="39"/>
  <c r="N929" i="39"/>
  <c r="O928" i="39"/>
  <c r="N928" i="39"/>
  <c r="O927" i="39"/>
  <c r="N927" i="39"/>
  <c r="O926" i="39"/>
  <c r="N926" i="39"/>
  <c r="O925" i="39"/>
  <c r="N925" i="39"/>
  <c r="O924" i="39"/>
  <c r="N924" i="39"/>
  <c r="O923" i="39"/>
  <c r="N923" i="39"/>
  <c r="O922" i="39"/>
  <c r="N922" i="39"/>
  <c r="O921" i="39"/>
  <c r="N921" i="39"/>
  <c r="O920" i="39"/>
  <c r="N920" i="39"/>
  <c r="O919" i="39"/>
  <c r="N919" i="39"/>
  <c r="O918" i="39"/>
  <c r="N918" i="39"/>
  <c r="O917" i="39"/>
  <c r="N917" i="39"/>
  <c r="O916" i="39"/>
  <c r="N916" i="39"/>
  <c r="O915" i="39"/>
  <c r="N915" i="39"/>
  <c r="O914" i="39"/>
  <c r="N914" i="39"/>
  <c r="O913" i="39"/>
  <c r="N913" i="39"/>
  <c r="O912" i="39"/>
  <c r="N912" i="39"/>
  <c r="O911" i="39"/>
  <c r="N911" i="39"/>
  <c r="O910" i="39"/>
  <c r="N910" i="39"/>
  <c r="O909" i="39"/>
  <c r="N909" i="39"/>
  <c r="O908" i="39"/>
  <c r="N908" i="39"/>
  <c r="O907" i="39"/>
  <c r="N907" i="39"/>
  <c r="O906" i="39"/>
  <c r="N906" i="39"/>
  <c r="O905" i="39"/>
  <c r="N905" i="39"/>
  <c r="O904" i="39"/>
  <c r="N904" i="39"/>
  <c r="O903" i="39"/>
  <c r="N903" i="39"/>
  <c r="O902" i="39"/>
  <c r="N902" i="39"/>
  <c r="O901" i="39"/>
  <c r="N901" i="39"/>
  <c r="O900" i="39"/>
  <c r="N900" i="39"/>
  <c r="O899" i="39"/>
  <c r="N899" i="39"/>
  <c r="O898" i="39"/>
  <c r="N898" i="39"/>
  <c r="O897" i="39"/>
  <c r="N897" i="39"/>
  <c r="O896" i="39"/>
  <c r="N896" i="39"/>
  <c r="O895" i="39"/>
  <c r="N895" i="39"/>
  <c r="O894" i="39"/>
  <c r="N894" i="39"/>
  <c r="O893" i="39"/>
  <c r="N893" i="39"/>
  <c r="O892" i="39"/>
  <c r="N892" i="39"/>
  <c r="O891" i="39"/>
  <c r="N891" i="39"/>
  <c r="O890" i="39"/>
  <c r="N890" i="39"/>
  <c r="O889" i="39"/>
  <c r="N889" i="39"/>
  <c r="O888" i="39"/>
  <c r="N888" i="39"/>
  <c r="O887" i="39"/>
  <c r="N887" i="39"/>
  <c r="O886" i="39"/>
  <c r="N886" i="39"/>
  <c r="O885" i="39"/>
  <c r="N885" i="39"/>
  <c r="O884" i="39"/>
  <c r="N884" i="39"/>
  <c r="O883" i="39"/>
  <c r="N883" i="39"/>
  <c r="O882" i="39"/>
  <c r="N882" i="39"/>
  <c r="O881" i="39"/>
  <c r="N881" i="39"/>
  <c r="O880" i="39"/>
  <c r="N880" i="39"/>
  <c r="O879" i="39"/>
  <c r="N879" i="39"/>
  <c r="O878" i="39"/>
  <c r="N878" i="39"/>
  <c r="O877" i="39"/>
  <c r="N877" i="39"/>
  <c r="O876" i="39"/>
  <c r="N876" i="39"/>
  <c r="O875" i="39"/>
  <c r="N875" i="39"/>
  <c r="O874" i="39"/>
  <c r="N874" i="39"/>
  <c r="O873" i="39"/>
  <c r="N873" i="39"/>
  <c r="O872" i="39"/>
  <c r="N872" i="39"/>
  <c r="O871" i="39"/>
  <c r="N871" i="39"/>
  <c r="O870" i="39"/>
  <c r="N870" i="39"/>
  <c r="O869" i="39"/>
  <c r="N869" i="39"/>
  <c r="O868" i="39"/>
  <c r="N868" i="39"/>
  <c r="O867" i="39"/>
  <c r="N867" i="39"/>
  <c r="O866" i="39"/>
  <c r="N866" i="39"/>
  <c r="O865" i="39"/>
  <c r="N865" i="39"/>
  <c r="O864" i="39"/>
  <c r="N864" i="39"/>
  <c r="O863" i="39"/>
  <c r="N863" i="39"/>
  <c r="O862" i="39"/>
  <c r="N862" i="39"/>
  <c r="O861" i="39"/>
  <c r="N861" i="39"/>
  <c r="O860" i="39"/>
  <c r="N860" i="39"/>
  <c r="O859" i="39"/>
  <c r="N859" i="39"/>
  <c r="O858" i="39"/>
  <c r="N858" i="39"/>
  <c r="O857" i="39"/>
  <c r="N857" i="39"/>
  <c r="O856" i="39"/>
  <c r="N856" i="39"/>
  <c r="O855" i="39"/>
  <c r="N855" i="39"/>
  <c r="O854" i="39"/>
  <c r="N854" i="39"/>
  <c r="O853" i="39"/>
  <c r="N853" i="39"/>
  <c r="O852" i="39"/>
  <c r="N852" i="39"/>
  <c r="O851" i="39"/>
  <c r="N851" i="39"/>
  <c r="O850" i="39"/>
  <c r="N850" i="39"/>
  <c r="O849" i="39"/>
  <c r="N849" i="39"/>
  <c r="O848" i="39"/>
  <c r="N848" i="39"/>
  <c r="O847" i="39"/>
  <c r="N847" i="39"/>
  <c r="O846" i="39"/>
  <c r="N846" i="39"/>
  <c r="O845" i="39"/>
  <c r="N845" i="39"/>
  <c r="O844" i="39"/>
  <c r="N844" i="39"/>
  <c r="O843" i="39"/>
  <c r="N843" i="39"/>
  <c r="O842" i="39"/>
  <c r="N842" i="39"/>
  <c r="O841" i="39"/>
  <c r="N841" i="39"/>
  <c r="O840" i="39"/>
  <c r="N840" i="39"/>
  <c r="O839" i="39"/>
  <c r="N839" i="39"/>
  <c r="O838" i="39"/>
  <c r="N838" i="39"/>
  <c r="O837" i="39"/>
  <c r="N837" i="39"/>
  <c r="O836" i="39"/>
  <c r="N836" i="39"/>
  <c r="O835" i="39"/>
  <c r="N835" i="39"/>
  <c r="O834" i="39"/>
  <c r="N834" i="39"/>
  <c r="O833" i="39"/>
  <c r="N833" i="39"/>
  <c r="O832" i="39"/>
  <c r="N832" i="39"/>
  <c r="O831" i="39"/>
  <c r="N831" i="39"/>
  <c r="O830" i="39"/>
  <c r="N830" i="39"/>
  <c r="O829" i="39"/>
  <c r="N829" i="39"/>
  <c r="O828" i="39"/>
  <c r="N828" i="39"/>
  <c r="O827" i="39"/>
  <c r="N827" i="39"/>
  <c r="O826" i="39"/>
  <c r="N826" i="39"/>
  <c r="O825" i="39"/>
  <c r="N825" i="39"/>
  <c r="O824" i="39"/>
  <c r="N824" i="39"/>
  <c r="O823" i="39"/>
  <c r="N823" i="39"/>
  <c r="O822" i="39"/>
  <c r="N822" i="39"/>
  <c r="O821" i="39"/>
  <c r="N821" i="39"/>
  <c r="O820" i="39"/>
  <c r="N820" i="39"/>
  <c r="O819" i="39"/>
  <c r="N819" i="39"/>
  <c r="O818" i="39"/>
  <c r="N818" i="39"/>
  <c r="O817" i="39"/>
  <c r="N817" i="39"/>
  <c r="O816" i="39"/>
  <c r="N816" i="39"/>
  <c r="O815" i="39"/>
  <c r="N815" i="39"/>
  <c r="O814" i="39"/>
  <c r="N814" i="39"/>
  <c r="O813" i="39"/>
  <c r="N813" i="39"/>
  <c r="O812" i="39"/>
  <c r="N812" i="39"/>
  <c r="O811" i="39"/>
  <c r="N811" i="39"/>
  <c r="O810" i="39"/>
  <c r="N810" i="39"/>
  <c r="O809" i="39"/>
  <c r="N809" i="39"/>
  <c r="O808" i="39"/>
  <c r="N808" i="39"/>
  <c r="O807" i="39"/>
  <c r="N807" i="39"/>
  <c r="O806" i="39"/>
  <c r="N806" i="39"/>
  <c r="O805" i="39"/>
  <c r="N805" i="39"/>
  <c r="O804" i="39"/>
  <c r="N804" i="39"/>
  <c r="O803" i="39"/>
  <c r="N803" i="39"/>
  <c r="O802" i="39"/>
  <c r="N802" i="39"/>
  <c r="O801" i="39"/>
  <c r="N801" i="39"/>
  <c r="O800" i="39"/>
  <c r="N800" i="39"/>
  <c r="O799" i="39"/>
  <c r="N799" i="39"/>
  <c r="O798" i="39"/>
  <c r="N798" i="39"/>
  <c r="O797" i="39"/>
  <c r="N797" i="39"/>
  <c r="O796" i="39"/>
  <c r="N796" i="39"/>
  <c r="O795" i="39"/>
  <c r="N795" i="39"/>
  <c r="O794" i="39"/>
  <c r="N794" i="39"/>
  <c r="O793" i="39"/>
  <c r="N793" i="39"/>
  <c r="O792" i="39"/>
  <c r="N792" i="39"/>
  <c r="O791" i="39"/>
  <c r="N791" i="39"/>
  <c r="O790" i="39"/>
  <c r="N790" i="39"/>
  <c r="O789" i="39"/>
  <c r="N789" i="39"/>
  <c r="O788" i="39"/>
  <c r="N788" i="39"/>
  <c r="O787" i="39"/>
  <c r="N787" i="39"/>
  <c r="O786" i="39"/>
  <c r="N786" i="39"/>
  <c r="O785" i="39"/>
  <c r="N785" i="39"/>
  <c r="O784" i="39"/>
  <c r="N784" i="39"/>
  <c r="O783" i="39"/>
  <c r="N783" i="39"/>
  <c r="O782" i="39"/>
  <c r="N782" i="39"/>
  <c r="O781" i="39"/>
  <c r="N781" i="39"/>
  <c r="O780" i="39"/>
  <c r="N780" i="39"/>
  <c r="O779" i="39"/>
  <c r="N779" i="39"/>
  <c r="O778" i="39"/>
  <c r="N778" i="39"/>
  <c r="O777" i="39"/>
  <c r="N777" i="39"/>
  <c r="O776" i="39"/>
  <c r="N776" i="39"/>
  <c r="O775" i="39"/>
  <c r="N775" i="39"/>
  <c r="O774" i="39"/>
  <c r="N774" i="39"/>
  <c r="O773" i="39"/>
  <c r="N773" i="39"/>
  <c r="O772" i="39"/>
  <c r="N772" i="39"/>
  <c r="O771" i="39"/>
  <c r="N771" i="39"/>
  <c r="O770" i="39"/>
  <c r="N770" i="39"/>
  <c r="O769" i="39"/>
  <c r="N769" i="39"/>
  <c r="O768" i="39"/>
  <c r="N768" i="39"/>
  <c r="O767" i="39"/>
  <c r="N767" i="39"/>
  <c r="O766" i="39"/>
  <c r="N766" i="39"/>
  <c r="O765" i="39"/>
  <c r="N765" i="39"/>
  <c r="O764" i="39"/>
  <c r="N764" i="39"/>
  <c r="O763" i="39"/>
  <c r="N763" i="39"/>
  <c r="O762" i="39"/>
  <c r="N762" i="39"/>
  <c r="O761" i="39"/>
  <c r="N761" i="39"/>
  <c r="O760" i="39"/>
  <c r="N760" i="39"/>
  <c r="O759" i="39"/>
  <c r="N759" i="39"/>
  <c r="O758" i="39"/>
  <c r="N758" i="39"/>
  <c r="O757" i="39"/>
  <c r="N757" i="39"/>
  <c r="O756" i="39"/>
  <c r="N756" i="39"/>
  <c r="O755" i="39"/>
  <c r="N755" i="39"/>
  <c r="O754" i="39"/>
  <c r="N754" i="39"/>
  <c r="O753" i="39"/>
  <c r="N753" i="39"/>
  <c r="O752" i="39"/>
  <c r="N752" i="39"/>
  <c r="O751" i="39"/>
  <c r="N751" i="39"/>
  <c r="O750" i="39"/>
  <c r="N750" i="39"/>
  <c r="O749" i="39"/>
  <c r="N749" i="39"/>
  <c r="O748" i="39"/>
  <c r="N748" i="39"/>
  <c r="O747" i="39"/>
  <c r="N747" i="39"/>
  <c r="O746" i="39"/>
  <c r="N746" i="39"/>
  <c r="O745" i="39"/>
  <c r="N745" i="39"/>
  <c r="O744" i="39"/>
  <c r="N744" i="39"/>
  <c r="O743" i="39"/>
  <c r="N743" i="39"/>
  <c r="O742" i="39"/>
  <c r="N742" i="39"/>
  <c r="O741" i="39"/>
  <c r="N741" i="39"/>
  <c r="O740" i="39"/>
  <c r="N740" i="39"/>
  <c r="O739" i="39"/>
  <c r="N739" i="39"/>
  <c r="O738" i="39"/>
  <c r="N738" i="39"/>
  <c r="O737" i="39"/>
  <c r="N737" i="39"/>
  <c r="O736" i="39"/>
  <c r="N736" i="39"/>
  <c r="O735" i="39"/>
  <c r="N735" i="39"/>
  <c r="O734" i="39"/>
  <c r="N734" i="39"/>
  <c r="O733" i="39"/>
  <c r="N733" i="39"/>
  <c r="O732" i="39"/>
  <c r="N732" i="39"/>
  <c r="O731" i="39"/>
  <c r="N731" i="39"/>
  <c r="O730" i="39"/>
  <c r="N730" i="39"/>
  <c r="O729" i="39"/>
  <c r="N729" i="39"/>
  <c r="O728" i="39"/>
  <c r="N728" i="39"/>
  <c r="O727" i="39"/>
  <c r="N727" i="39"/>
  <c r="O726" i="39"/>
  <c r="N726" i="39"/>
  <c r="O725" i="39"/>
  <c r="N725" i="39"/>
  <c r="O724" i="39"/>
  <c r="N724" i="39"/>
  <c r="O723" i="39"/>
  <c r="N723" i="39"/>
  <c r="O722" i="39"/>
  <c r="N722" i="39"/>
  <c r="O721" i="39"/>
  <c r="N721" i="39"/>
  <c r="O720" i="39"/>
  <c r="N720" i="39"/>
  <c r="O719" i="39"/>
  <c r="N719" i="39"/>
  <c r="O718" i="39"/>
  <c r="N718" i="39"/>
  <c r="O717" i="39"/>
  <c r="N717" i="39"/>
  <c r="O716" i="39"/>
  <c r="N716" i="39"/>
  <c r="O715" i="39"/>
  <c r="N715" i="39"/>
  <c r="O714" i="39"/>
  <c r="N714" i="39"/>
  <c r="O713" i="39"/>
  <c r="N713" i="39"/>
  <c r="O712" i="39"/>
  <c r="N712" i="39"/>
  <c r="O711" i="39"/>
  <c r="N711" i="39"/>
  <c r="O710" i="39"/>
  <c r="N710" i="39"/>
  <c r="O709" i="39"/>
  <c r="N709" i="39"/>
  <c r="O708" i="39"/>
  <c r="N708" i="39"/>
  <c r="O707" i="39"/>
  <c r="N707" i="39"/>
  <c r="O706" i="39"/>
  <c r="N706" i="39"/>
  <c r="O705" i="39"/>
  <c r="N705" i="39"/>
  <c r="O704" i="39"/>
  <c r="N704" i="39"/>
  <c r="O703" i="39"/>
  <c r="N703" i="39"/>
  <c r="O702" i="39"/>
  <c r="N702" i="39"/>
  <c r="O701" i="39"/>
  <c r="N701" i="39"/>
  <c r="O700" i="39"/>
  <c r="N700" i="39"/>
  <c r="O699" i="39"/>
  <c r="N699" i="39"/>
  <c r="O698" i="39"/>
  <c r="N698" i="39"/>
  <c r="O697" i="39"/>
  <c r="N697" i="39"/>
  <c r="O696" i="39"/>
  <c r="N696" i="39"/>
  <c r="O695" i="39"/>
  <c r="N695" i="39"/>
  <c r="O694" i="39"/>
  <c r="N694" i="39"/>
  <c r="O693" i="39"/>
  <c r="N693" i="39"/>
  <c r="O692" i="39"/>
  <c r="N692" i="39"/>
  <c r="O691" i="39"/>
  <c r="N691" i="39"/>
  <c r="O690" i="39"/>
  <c r="N690" i="39"/>
  <c r="O689" i="39"/>
  <c r="N689" i="39"/>
  <c r="O688" i="39"/>
  <c r="N688" i="39"/>
  <c r="O687" i="39"/>
  <c r="N687" i="39"/>
  <c r="O686" i="39"/>
  <c r="N686" i="39"/>
  <c r="O685" i="39"/>
  <c r="N685" i="39"/>
  <c r="O684" i="39"/>
  <c r="N684" i="39"/>
  <c r="O683" i="39"/>
  <c r="N683" i="39"/>
  <c r="O682" i="39"/>
  <c r="N682" i="39"/>
  <c r="O681" i="39"/>
  <c r="N681" i="39"/>
  <c r="O680" i="39"/>
  <c r="N680" i="39"/>
  <c r="O679" i="39"/>
  <c r="N679" i="39"/>
  <c r="O678" i="39"/>
  <c r="N678" i="39"/>
  <c r="O677" i="39"/>
  <c r="N677" i="39"/>
  <c r="O676" i="39"/>
  <c r="N676" i="39"/>
  <c r="O675" i="39"/>
  <c r="N675" i="39"/>
  <c r="O674" i="39"/>
  <c r="N674" i="39"/>
  <c r="O673" i="39"/>
  <c r="N673" i="39"/>
  <c r="O672" i="39"/>
  <c r="N672" i="39"/>
  <c r="O671" i="39"/>
  <c r="N671" i="39"/>
  <c r="O670" i="39"/>
  <c r="N670" i="39"/>
  <c r="O669" i="39"/>
  <c r="N669" i="39"/>
  <c r="O668" i="39"/>
  <c r="N668" i="39"/>
  <c r="O667" i="39"/>
  <c r="N667" i="39"/>
  <c r="O666" i="39"/>
  <c r="N666" i="39"/>
  <c r="O665" i="39"/>
  <c r="N665" i="39"/>
  <c r="O664" i="39"/>
  <c r="N664" i="39"/>
  <c r="O663" i="39"/>
  <c r="N663" i="39"/>
  <c r="O662" i="39"/>
  <c r="N662" i="39"/>
  <c r="O661" i="39"/>
  <c r="N661" i="39"/>
  <c r="O660" i="39"/>
  <c r="N660" i="39"/>
  <c r="O659" i="39"/>
  <c r="N659" i="39"/>
  <c r="O658" i="39"/>
  <c r="N658" i="39"/>
  <c r="O657" i="39"/>
  <c r="N657" i="39"/>
  <c r="O656" i="39"/>
  <c r="N656" i="39"/>
  <c r="O655" i="39"/>
  <c r="N655" i="39"/>
  <c r="O654" i="39"/>
  <c r="N654" i="39"/>
  <c r="O653" i="39"/>
  <c r="N653" i="39"/>
  <c r="O652" i="39"/>
  <c r="N652" i="39"/>
  <c r="O651" i="39"/>
  <c r="N651" i="39"/>
  <c r="O650" i="39"/>
  <c r="N650" i="39"/>
  <c r="O649" i="39"/>
  <c r="N649" i="39"/>
  <c r="O648" i="39"/>
  <c r="N648" i="39"/>
  <c r="O647" i="39"/>
  <c r="N647" i="39"/>
  <c r="O646" i="39"/>
  <c r="N646" i="39"/>
  <c r="O645" i="39"/>
  <c r="N645" i="39"/>
  <c r="O644" i="39"/>
  <c r="N644" i="39"/>
  <c r="O643" i="39"/>
  <c r="N643" i="39"/>
  <c r="O642" i="39"/>
  <c r="N642" i="39"/>
  <c r="O641" i="39"/>
  <c r="N641" i="39"/>
  <c r="O640" i="39"/>
  <c r="N640" i="39"/>
  <c r="O639" i="39"/>
  <c r="N639" i="39"/>
  <c r="O638" i="39"/>
  <c r="N638" i="39"/>
  <c r="O637" i="39"/>
  <c r="N637" i="39"/>
  <c r="O636" i="39"/>
  <c r="N636" i="39"/>
  <c r="O635" i="39"/>
  <c r="N635" i="39"/>
  <c r="O634" i="39"/>
  <c r="N634" i="39"/>
  <c r="O633" i="39"/>
  <c r="N633" i="39"/>
  <c r="O632" i="39"/>
  <c r="N632" i="39"/>
  <c r="O631" i="39"/>
  <c r="N631" i="39"/>
  <c r="O630" i="39"/>
  <c r="N630" i="39"/>
  <c r="O629" i="39"/>
  <c r="N629" i="39"/>
  <c r="O628" i="39"/>
  <c r="N628" i="39"/>
  <c r="O627" i="39"/>
  <c r="N627" i="39"/>
  <c r="O626" i="39"/>
  <c r="N626" i="39"/>
  <c r="O625" i="39"/>
  <c r="N625" i="39"/>
  <c r="O624" i="39"/>
  <c r="N624" i="39"/>
  <c r="O623" i="39"/>
  <c r="N623" i="39"/>
  <c r="O622" i="39"/>
  <c r="N622" i="39"/>
  <c r="O621" i="39"/>
  <c r="N621" i="39"/>
  <c r="O620" i="39"/>
  <c r="N620" i="39"/>
  <c r="O619" i="39"/>
  <c r="N619" i="39"/>
  <c r="O618" i="39"/>
  <c r="N618" i="39"/>
  <c r="O617" i="39"/>
  <c r="N617" i="39"/>
  <c r="O616" i="39"/>
  <c r="N616" i="39"/>
  <c r="O615" i="39"/>
  <c r="N615" i="39"/>
  <c r="O614" i="39"/>
  <c r="N614" i="39"/>
  <c r="O613" i="39"/>
  <c r="N613" i="39"/>
  <c r="O612" i="39"/>
  <c r="N612" i="39"/>
  <c r="O611" i="39"/>
  <c r="N611" i="39"/>
  <c r="O610" i="39"/>
  <c r="N610" i="39"/>
  <c r="O609" i="39"/>
  <c r="N609" i="39"/>
  <c r="O608" i="39"/>
  <c r="N608" i="39"/>
  <c r="O607" i="39"/>
  <c r="N607" i="39"/>
  <c r="O606" i="39"/>
  <c r="N606" i="39"/>
  <c r="O605" i="39"/>
  <c r="N605" i="39"/>
  <c r="O604" i="39"/>
  <c r="N604" i="39"/>
  <c r="O603" i="39"/>
  <c r="N603" i="39"/>
  <c r="O602" i="39"/>
  <c r="N602" i="39"/>
  <c r="O601" i="39"/>
  <c r="N601" i="39"/>
  <c r="O600" i="39"/>
  <c r="N600" i="39"/>
  <c r="O599" i="39"/>
  <c r="N599" i="39"/>
  <c r="O598" i="39"/>
  <c r="N598" i="39"/>
  <c r="O597" i="39"/>
  <c r="N597" i="39"/>
  <c r="O596" i="39"/>
  <c r="N596" i="39"/>
  <c r="O595" i="39"/>
  <c r="N595" i="39"/>
  <c r="O594" i="39"/>
  <c r="N594" i="39"/>
  <c r="O593" i="39"/>
  <c r="N593" i="39"/>
  <c r="O592" i="39"/>
  <c r="N592" i="39"/>
  <c r="O591" i="39"/>
  <c r="N591" i="39"/>
  <c r="O590" i="39"/>
  <c r="N590" i="39"/>
  <c r="O589" i="39"/>
  <c r="N589" i="39"/>
  <c r="O588" i="39"/>
  <c r="N588" i="39"/>
  <c r="O587" i="39"/>
  <c r="N587" i="39"/>
  <c r="O586" i="39"/>
  <c r="N586" i="39"/>
  <c r="O585" i="39"/>
  <c r="N585" i="39"/>
  <c r="O584" i="39"/>
  <c r="N584" i="39"/>
  <c r="O583" i="39"/>
  <c r="N583" i="39"/>
  <c r="O582" i="39"/>
  <c r="N582" i="39"/>
  <c r="O581" i="39"/>
  <c r="N581" i="39"/>
  <c r="O580" i="39"/>
  <c r="N580" i="39"/>
  <c r="O579" i="39"/>
  <c r="N579" i="39"/>
  <c r="O578" i="39"/>
  <c r="N578" i="39"/>
  <c r="O577" i="39"/>
  <c r="N577" i="39"/>
  <c r="O576" i="39"/>
  <c r="N576" i="39"/>
  <c r="O575" i="39"/>
  <c r="N575" i="39"/>
  <c r="O574" i="39"/>
  <c r="N574" i="39"/>
  <c r="O573" i="39"/>
  <c r="N573" i="39"/>
  <c r="O572" i="39"/>
  <c r="N572" i="39"/>
  <c r="O571" i="39"/>
  <c r="N571" i="39"/>
  <c r="O570" i="39"/>
  <c r="N570" i="39"/>
  <c r="O569" i="39"/>
  <c r="N569" i="39"/>
  <c r="O568" i="39"/>
  <c r="N568" i="39"/>
  <c r="O567" i="39"/>
  <c r="N567" i="39"/>
  <c r="O566" i="39"/>
  <c r="N566" i="39"/>
  <c r="O565" i="39"/>
  <c r="N565" i="39"/>
  <c r="O564" i="39"/>
  <c r="N564" i="39"/>
  <c r="O563" i="39"/>
  <c r="N563" i="39"/>
  <c r="O562" i="39"/>
  <c r="N562" i="39"/>
  <c r="O561" i="39"/>
  <c r="N561" i="39"/>
  <c r="O560" i="39"/>
  <c r="N560" i="39"/>
  <c r="O559" i="39"/>
  <c r="N559" i="39"/>
  <c r="O558" i="39"/>
  <c r="N558" i="39"/>
  <c r="O557" i="39"/>
  <c r="N557" i="39"/>
  <c r="O556" i="39"/>
  <c r="N556" i="39"/>
  <c r="O555" i="39"/>
  <c r="N555" i="39"/>
  <c r="O554" i="39"/>
  <c r="N554" i="39"/>
  <c r="O553" i="39"/>
  <c r="N553" i="39"/>
  <c r="O552" i="39"/>
  <c r="N552" i="39"/>
  <c r="O551" i="39"/>
  <c r="N551" i="39"/>
  <c r="O550" i="39"/>
  <c r="N550" i="39"/>
  <c r="O549" i="39"/>
  <c r="N549" i="39"/>
  <c r="O548" i="39"/>
  <c r="N548" i="39"/>
  <c r="O547" i="39"/>
  <c r="N547" i="39"/>
  <c r="O546" i="39"/>
  <c r="N546" i="39"/>
  <c r="O545" i="39"/>
  <c r="N545" i="39"/>
  <c r="O544" i="39"/>
  <c r="N544" i="39"/>
  <c r="O543" i="39"/>
  <c r="N543" i="39"/>
  <c r="O542" i="39"/>
  <c r="N542" i="39"/>
  <c r="O541" i="39"/>
  <c r="N541" i="39"/>
  <c r="O540" i="39"/>
  <c r="N540" i="39"/>
  <c r="O539" i="39"/>
  <c r="N539" i="39"/>
  <c r="O538" i="39"/>
  <c r="N538" i="39"/>
  <c r="O537" i="39"/>
  <c r="N537" i="39"/>
  <c r="O536" i="39"/>
  <c r="N536" i="39"/>
  <c r="O535" i="39"/>
  <c r="N535" i="39"/>
  <c r="O534" i="39"/>
  <c r="N534" i="39"/>
  <c r="O533" i="39"/>
  <c r="N533" i="39"/>
  <c r="O532" i="39"/>
  <c r="N532" i="39"/>
  <c r="O531" i="39"/>
  <c r="N531" i="39"/>
  <c r="O530" i="39"/>
  <c r="N530" i="39"/>
  <c r="O529" i="39"/>
  <c r="N529" i="39"/>
  <c r="O528" i="39"/>
  <c r="N528" i="39"/>
  <c r="O527" i="39"/>
  <c r="N527" i="39"/>
  <c r="O526" i="39"/>
  <c r="N526" i="39"/>
  <c r="O525" i="39"/>
  <c r="N525" i="39"/>
  <c r="O524" i="39"/>
  <c r="N524" i="39"/>
  <c r="O523" i="39"/>
  <c r="N523" i="39"/>
  <c r="O522" i="39"/>
  <c r="N522" i="39"/>
  <c r="O521" i="39"/>
  <c r="N521" i="39"/>
  <c r="O520" i="39"/>
  <c r="N520" i="39"/>
  <c r="O519" i="39"/>
  <c r="N519" i="39"/>
  <c r="O518" i="39"/>
  <c r="N518" i="39"/>
  <c r="O517" i="39"/>
  <c r="N517" i="39"/>
  <c r="O516" i="39"/>
  <c r="N516" i="39"/>
  <c r="O515" i="39"/>
  <c r="N515" i="39"/>
  <c r="O514" i="39"/>
  <c r="N514" i="39"/>
  <c r="O513" i="39"/>
  <c r="N513" i="39"/>
  <c r="O512" i="39"/>
  <c r="N512" i="39"/>
  <c r="O511" i="39"/>
  <c r="N511" i="39"/>
  <c r="O510" i="39"/>
  <c r="N510" i="39"/>
  <c r="O509" i="39"/>
  <c r="N509" i="39"/>
  <c r="O508" i="39"/>
  <c r="N508" i="39"/>
  <c r="O507" i="39"/>
  <c r="N507" i="39"/>
  <c r="O506" i="39"/>
  <c r="N506" i="39"/>
  <c r="O505" i="39"/>
  <c r="N505" i="39"/>
  <c r="O504" i="39"/>
  <c r="N504" i="39"/>
  <c r="O503" i="39"/>
  <c r="N503" i="39"/>
  <c r="O502" i="39"/>
  <c r="N502" i="39"/>
  <c r="O501" i="39"/>
  <c r="N501" i="39"/>
  <c r="O500" i="39"/>
  <c r="N500" i="39"/>
  <c r="O499" i="39"/>
  <c r="N499" i="39"/>
  <c r="O498" i="39"/>
  <c r="N498" i="39"/>
  <c r="O497" i="39"/>
  <c r="N497" i="39"/>
  <c r="O496" i="39"/>
  <c r="N496" i="39"/>
  <c r="O495" i="39"/>
  <c r="N495" i="39"/>
  <c r="O494" i="39"/>
  <c r="N494" i="39"/>
  <c r="O493" i="39"/>
  <c r="N493" i="39"/>
  <c r="O492" i="39"/>
  <c r="N492" i="39"/>
  <c r="O491" i="39"/>
  <c r="N491" i="39"/>
  <c r="O490" i="39"/>
  <c r="N490" i="39"/>
  <c r="O489" i="39"/>
  <c r="N489" i="39"/>
  <c r="O488" i="39"/>
  <c r="N488" i="39"/>
  <c r="O487" i="39"/>
  <c r="N487" i="39"/>
  <c r="O486" i="39"/>
  <c r="N486" i="39"/>
  <c r="O485" i="39"/>
  <c r="N485" i="39"/>
  <c r="O484" i="39"/>
  <c r="N484" i="39"/>
  <c r="O483" i="39"/>
  <c r="N483" i="39"/>
  <c r="O482" i="39"/>
  <c r="N482" i="39"/>
  <c r="O481" i="39"/>
  <c r="N481" i="39"/>
  <c r="O480" i="39"/>
  <c r="N480" i="39"/>
  <c r="O479" i="39"/>
  <c r="N479" i="39"/>
  <c r="O478" i="39"/>
  <c r="N478" i="39"/>
  <c r="O477" i="39"/>
  <c r="N477" i="39"/>
  <c r="O476" i="39"/>
  <c r="N476" i="39"/>
  <c r="O475" i="39"/>
  <c r="N475" i="39"/>
  <c r="O474" i="39"/>
  <c r="N474" i="39"/>
  <c r="O473" i="39"/>
  <c r="N473" i="39"/>
  <c r="O472" i="39"/>
  <c r="N472" i="39"/>
  <c r="O471" i="39"/>
  <c r="N471" i="39"/>
  <c r="O470" i="39"/>
  <c r="N470" i="39"/>
  <c r="O469" i="39"/>
  <c r="N469" i="39"/>
  <c r="O468" i="39"/>
  <c r="N468" i="39"/>
  <c r="O467" i="39"/>
  <c r="N467" i="39"/>
  <c r="O466" i="39"/>
  <c r="N466" i="39"/>
  <c r="O465" i="39"/>
  <c r="N465" i="39"/>
  <c r="O464" i="39"/>
  <c r="N464" i="39"/>
  <c r="O463" i="39"/>
  <c r="N463" i="39"/>
  <c r="O462" i="39"/>
  <c r="N462" i="39"/>
  <c r="O461" i="39"/>
  <c r="N461" i="39"/>
  <c r="O460" i="39"/>
  <c r="N460" i="39"/>
  <c r="O459" i="39"/>
  <c r="N459" i="39"/>
  <c r="O458" i="39"/>
  <c r="N458" i="39"/>
  <c r="O457" i="39"/>
  <c r="N457" i="39"/>
  <c r="O456" i="39"/>
  <c r="N456" i="39"/>
  <c r="O455" i="39"/>
  <c r="N455" i="39"/>
  <c r="O454" i="39"/>
  <c r="N454" i="39"/>
  <c r="O453" i="39"/>
  <c r="N453" i="39"/>
  <c r="O452" i="39"/>
  <c r="N452" i="39"/>
  <c r="O451" i="39"/>
  <c r="N451" i="39"/>
  <c r="O450" i="39"/>
  <c r="N450" i="39"/>
  <c r="O449" i="39"/>
  <c r="N449" i="39"/>
  <c r="O448" i="39"/>
  <c r="N448" i="39"/>
  <c r="O447" i="39"/>
  <c r="N447" i="39"/>
  <c r="O446" i="39"/>
  <c r="N446" i="39"/>
  <c r="O445" i="39"/>
  <c r="N445" i="39"/>
  <c r="O444" i="39"/>
  <c r="N444" i="39"/>
  <c r="O443" i="39"/>
  <c r="N443" i="39"/>
  <c r="O442" i="39"/>
  <c r="N442" i="39"/>
  <c r="O441" i="39"/>
  <c r="N441" i="39"/>
  <c r="O440" i="39"/>
  <c r="N440" i="39"/>
  <c r="O439" i="39"/>
  <c r="N439" i="39"/>
  <c r="O438" i="39"/>
  <c r="N438" i="39"/>
  <c r="O437" i="39"/>
  <c r="N437" i="39"/>
  <c r="O436" i="39"/>
  <c r="N436" i="39"/>
  <c r="O435" i="39"/>
  <c r="N435" i="39"/>
  <c r="O434" i="39"/>
  <c r="N434" i="39"/>
  <c r="O433" i="39"/>
  <c r="N433" i="39"/>
  <c r="O432" i="39"/>
  <c r="N432" i="39"/>
  <c r="O431" i="39"/>
  <c r="N431" i="39"/>
  <c r="O430" i="39"/>
  <c r="N430" i="39"/>
  <c r="O429" i="39"/>
  <c r="N429" i="39"/>
  <c r="O428" i="39"/>
  <c r="N428" i="39"/>
  <c r="O427" i="39"/>
  <c r="N427" i="39"/>
  <c r="O426" i="39"/>
  <c r="N426" i="39"/>
  <c r="O425" i="39"/>
  <c r="N425" i="39"/>
  <c r="O424" i="39"/>
  <c r="N424" i="39"/>
  <c r="O423" i="39"/>
  <c r="N423" i="39"/>
  <c r="O422" i="39"/>
  <c r="N422" i="39"/>
  <c r="O421" i="39"/>
  <c r="N421" i="39"/>
  <c r="O420" i="39"/>
  <c r="N420" i="39"/>
  <c r="O419" i="39"/>
  <c r="N419" i="39"/>
  <c r="O418" i="39"/>
  <c r="N418" i="39"/>
  <c r="O417" i="39"/>
  <c r="N417" i="39"/>
  <c r="O416" i="39"/>
  <c r="N416" i="39"/>
  <c r="O415" i="39"/>
  <c r="N415" i="39"/>
  <c r="O414" i="39"/>
  <c r="N414" i="39"/>
  <c r="O413" i="39"/>
  <c r="N413" i="39"/>
  <c r="O412" i="39"/>
  <c r="N412" i="39"/>
  <c r="O411" i="39"/>
  <c r="N411" i="39"/>
  <c r="O410" i="39"/>
  <c r="N410" i="39"/>
  <c r="O409" i="39"/>
  <c r="N409" i="39"/>
  <c r="O408" i="39"/>
  <c r="N408" i="39"/>
  <c r="O407" i="39"/>
  <c r="N407" i="39"/>
  <c r="O406" i="39"/>
  <c r="N406" i="39"/>
  <c r="O405" i="39"/>
  <c r="N405" i="39"/>
  <c r="O404" i="39"/>
  <c r="N404" i="39"/>
  <c r="O403" i="39"/>
  <c r="N403" i="39"/>
  <c r="O402" i="39"/>
  <c r="N402" i="39"/>
  <c r="O401" i="39"/>
  <c r="N401" i="39"/>
  <c r="O400" i="39"/>
  <c r="N400" i="39"/>
  <c r="O399" i="39"/>
  <c r="N399" i="39"/>
  <c r="O398" i="39"/>
  <c r="N398" i="39"/>
  <c r="O397" i="39"/>
  <c r="N397" i="39"/>
  <c r="O396" i="39"/>
  <c r="N396" i="39"/>
  <c r="O395" i="39"/>
  <c r="N395" i="39"/>
  <c r="O394" i="39"/>
  <c r="N394" i="39"/>
  <c r="O393" i="39"/>
  <c r="N393" i="39"/>
  <c r="O392" i="39"/>
  <c r="N392" i="39"/>
  <c r="O391" i="39"/>
  <c r="N391" i="39"/>
  <c r="O390" i="39"/>
  <c r="N390" i="39"/>
  <c r="O389" i="39"/>
  <c r="N389" i="39"/>
  <c r="O388" i="39"/>
  <c r="N388" i="39"/>
  <c r="O387" i="39"/>
  <c r="N387" i="39"/>
  <c r="O386" i="39"/>
  <c r="N386" i="39"/>
  <c r="O385" i="39"/>
  <c r="N385" i="39"/>
  <c r="O384" i="39"/>
  <c r="N384" i="39"/>
  <c r="O383" i="39"/>
  <c r="N383" i="39"/>
  <c r="O382" i="39"/>
  <c r="N382" i="39"/>
  <c r="O381" i="39"/>
  <c r="N381" i="39"/>
  <c r="O380" i="39"/>
  <c r="N380" i="39"/>
  <c r="O379" i="39"/>
  <c r="N379" i="39"/>
  <c r="O378" i="39"/>
  <c r="N378" i="39"/>
  <c r="O377" i="39"/>
  <c r="N377" i="39"/>
  <c r="O376" i="39"/>
  <c r="N376" i="39"/>
  <c r="O375" i="39"/>
  <c r="N375" i="39"/>
  <c r="O374" i="39"/>
  <c r="N374" i="39"/>
  <c r="O373" i="39"/>
  <c r="N373" i="39"/>
  <c r="O372" i="39"/>
  <c r="N372" i="39"/>
  <c r="O371" i="39"/>
  <c r="N371" i="39"/>
  <c r="O370" i="39"/>
  <c r="N370" i="39"/>
  <c r="O369" i="39"/>
  <c r="N369" i="39"/>
  <c r="O368" i="39"/>
  <c r="N368" i="39"/>
  <c r="O367" i="39"/>
  <c r="N367" i="39"/>
  <c r="O366" i="39"/>
  <c r="N366" i="39"/>
  <c r="O365" i="39"/>
  <c r="N365" i="39"/>
  <c r="O364" i="39"/>
  <c r="N364" i="39"/>
  <c r="O363" i="39"/>
  <c r="N363" i="39"/>
  <c r="O362" i="39"/>
  <c r="N362" i="39"/>
  <c r="O361" i="39"/>
  <c r="N361" i="39"/>
  <c r="O360" i="39"/>
  <c r="N360" i="39"/>
  <c r="O359" i="39"/>
  <c r="N359" i="39"/>
  <c r="O358" i="39"/>
  <c r="N358" i="39"/>
  <c r="O357" i="39"/>
  <c r="N357" i="39"/>
  <c r="O356" i="39"/>
  <c r="N356" i="39"/>
  <c r="O355" i="39"/>
  <c r="N355" i="39"/>
  <c r="O354" i="39"/>
  <c r="N354" i="39"/>
  <c r="O353" i="39"/>
  <c r="N353" i="39"/>
  <c r="O352" i="39"/>
  <c r="N352" i="39"/>
  <c r="O351" i="39"/>
  <c r="N351" i="39"/>
  <c r="O350" i="39"/>
  <c r="N350" i="39"/>
  <c r="O349" i="39"/>
  <c r="N349" i="39"/>
  <c r="O348" i="39"/>
  <c r="N348" i="39"/>
  <c r="O347" i="39"/>
  <c r="N347" i="39"/>
  <c r="O346" i="39"/>
  <c r="N346" i="39"/>
  <c r="O345" i="39"/>
  <c r="N345" i="39"/>
  <c r="O344" i="39"/>
  <c r="N344" i="39"/>
  <c r="O343" i="39"/>
  <c r="N343" i="39"/>
  <c r="O342" i="39"/>
  <c r="N342" i="39"/>
  <c r="O341" i="39"/>
  <c r="N341" i="39"/>
  <c r="O340" i="39"/>
  <c r="N340" i="39"/>
  <c r="O339" i="39"/>
  <c r="N339" i="39"/>
  <c r="O338" i="39"/>
  <c r="N338" i="39"/>
  <c r="O337" i="39"/>
  <c r="N337" i="39"/>
  <c r="O336" i="39"/>
  <c r="N336" i="39"/>
  <c r="O335" i="39"/>
  <c r="N335" i="39"/>
  <c r="O334" i="39"/>
  <c r="N334" i="39"/>
  <c r="O333" i="39"/>
  <c r="N333" i="39"/>
  <c r="O332" i="39"/>
  <c r="N332" i="39"/>
  <c r="O331" i="39"/>
  <c r="N331" i="39"/>
  <c r="O330" i="39"/>
  <c r="N330" i="39"/>
  <c r="O329" i="39"/>
  <c r="N329" i="39"/>
  <c r="O328" i="39"/>
  <c r="N328" i="39"/>
  <c r="O327" i="39"/>
  <c r="N327" i="39"/>
  <c r="O326" i="39"/>
  <c r="N326" i="39"/>
  <c r="O325" i="39"/>
  <c r="N325" i="39"/>
  <c r="O324" i="39"/>
  <c r="N324" i="39"/>
  <c r="O323" i="39"/>
  <c r="N323" i="39"/>
  <c r="O322" i="39"/>
  <c r="N322" i="39"/>
  <c r="O321" i="39"/>
  <c r="N321" i="39"/>
  <c r="O320" i="39"/>
  <c r="N320" i="39"/>
  <c r="O319" i="39"/>
  <c r="N319" i="39"/>
  <c r="O318" i="39"/>
  <c r="N318" i="39"/>
  <c r="O317" i="39"/>
  <c r="N317" i="39"/>
  <c r="O316" i="39"/>
  <c r="N316" i="39"/>
  <c r="O315" i="39"/>
  <c r="N315" i="39"/>
  <c r="O314" i="39"/>
  <c r="N314" i="39"/>
  <c r="O313" i="39"/>
  <c r="N313" i="39"/>
  <c r="O312" i="39"/>
  <c r="N312" i="39"/>
  <c r="O311" i="39"/>
  <c r="N311" i="39"/>
  <c r="O310" i="39"/>
  <c r="N310" i="39"/>
  <c r="O309" i="39"/>
  <c r="N309" i="39"/>
  <c r="O308" i="39"/>
  <c r="N308" i="39"/>
  <c r="O307" i="39"/>
  <c r="N307" i="39"/>
  <c r="O306" i="39"/>
  <c r="N306" i="39"/>
  <c r="O305" i="39"/>
  <c r="N305" i="39"/>
  <c r="O304" i="39"/>
  <c r="N304" i="39"/>
  <c r="O303" i="39"/>
  <c r="N303" i="39"/>
  <c r="O302" i="39"/>
  <c r="N302" i="39"/>
  <c r="O301" i="39"/>
  <c r="N301" i="39"/>
  <c r="O300" i="39"/>
  <c r="N300" i="39"/>
  <c r="O299" i="39"/>
  <c r="N299" i="39"/>
  <c r="O298" i="39"/>
  <c r="N298" i="39"/>
  <c r="O297" i="39"/>
  <c r="N297" i="39"/>
  <c r="O296" i="39"/>
  <c r="N296" i="39"/>
  <c r="O295" i="39"/>
  <c r="N295" i="39"/>
  <c r="O294" i="39"/>
  <c r="N294" i="39"/>
  <c r="O293" i="39"/>
  <c r="N293" i="39"/>
  <c r="O292" i="39"/>
  <c r="N292" i="39"/>
  <c r="O291" i="39"/>
  <c r="N291" i="39"/>
  <c r="O290" i="39"/>
  <c r="N290" i="39"/>
  <c r="O289" i="39"/>
  <c r="N289" i="39"/>
  <c r="O288" i="39"/>
  <c r="N288" i="39"/>
  <c r="O287" i="39"/>
  <c r="N287" i="39"/>
  <c r="O286" i="39"/>
  <c r="N286" i="39"/>
  <c r="O285" i="39"/>
  <c r="N285" i="39"/>
  <c r="O284" i="39"/>
  <c r="N284" i="39"/>
  <c r="O283" i="39"/>
  <c r="N283" i="39"/>
  <c r="O282" i="39"/>
  <c r="N282" i="39"/>
  <c r="O281" i="39"/>
  <c r="N281" i="39"/>
  <c r="O280" i="39"/>
  <c r="N280" i="39"/>
  <c r="O279" i="39"/>
  <c r="N279" i="39"/>
  <c r="O278" i="39"/>
  <c r="N278" i="39"/>
  <c r="O277" i="39"/>
  <c r="N277" i="39"/>
  <c r="O276" i="39"/>
  <c r="N276" i="39"/>
  <c r="O275" i="39"/>
  <c r="N275" i="39"/>
  <c r="O274" i="39"/>
  <c r="N274" i="39"/>
  <c r="O273" i="39"/>
  <c r="N273" i="39"/>
  <c r="O272" i="39"/>
  <c r="N272" i="39"/>
  <c r="O271" i="39"/>
  <c r="N271" i="39"/>
  <c r="O270" i="39"/>
  <c r="N270" i="39"/>
  <c r="O269" i="39"/>
  <c r="N269" i="39"/>
  <c r="O268" i="39"/>
  <c r="N268" i="39"/>
  <c r="O267" i="39"/>
  <c r="N267" i="39"/>
  <c r="O266" i="39"/>
  <c r="N266" i="39"/>
  <c r="O265" i="39"/>
  <c r="N265" i="39"/>
  <c r="O264" i="39"/>
  <c r="N264" i="39"/>
  <c r="O263" i="39"/>
  <c r="N263" i="39"/>
  <c r="O262" i="39"/>
  <c r="N262" i="39"/>
  <c r="O261" i="39"/>
  <c r="N261" i="39"/>
  <c r="O260" i="39"/>
  <c r="N260" i="39"/>
  <c r="O259" i="39"/>
  <c r="N259" i="39"/>
  <c r="O258" i="39"/>
  <c r="N258" i="39"/>
  <c r="O257" i="39"/>
  <c r="N257" i="39"/>
  <c r="O256" i="39"/>
  <c r="N256" i="39"/>
  <c r="O255" i="39"/>
  <c r="N255" i="39"/>
  <c r="O254" i="39"/>
  <c r="N254" i="39"/>
  <c r="O253" i="39"/>
  <c r="N253" i="39"/>
  <c r="O252" i="39"/>
  <c r="N252" i="39"/>
  <c r="O251" i="39"/>
  <c r="N251" i="39"/>
  <c r="O250" i="39"/>
  <c r="N250" i="39"/>
  <c r="O249" i="39"/>
  <c r="N249" i="39"/>
  <c r="O248" i="39"/>
  <c r="N248" i="39"/>
  <c r="O247" i="39"/>
  <c r="N247" i="39"/>
  <c r="O246" i="39"/>
  <c r="N246" i="39"/>
  <c r="O245" i="39"/>
  <c r="N245" i="39"/>
  <c r="O244" i="39"/>
  <c r="N244" i="39"/>
  <c r="O243" i="39"/>
  <c r="N243" i="39"/>
  <c r="O242" i="39"/>
  <c r="N242" i="39"/>
  <c r="O241" i="39"/>
  <c r="N241" i="39"/>
  <c r="O240" i="39"/>
  <c r="N240" i="39"/>
  <c r="O239" i="39"/>
  <c r="N239" i="39"/>
  <c r="O238" i="39"/>
  <c r="N238" i="39"/>
  <c r="O237" i="39"/>
  <c r="N237" i="39"/>
  <c r="O236" i="39"/>
  <c r="N236" i="39"/>
  <c r="O235" i="39"/>
  <c r="N235" i="39"/>
  <c r="O234" i="39"/>
  <c r="N234" i="39"/>
  <c r="O233" i="39"/>
  <c r="N233" i="39"/>
  <c r="O232" i="39"/>
  <c r="N232" i="39"/>
  <c r="O231" i="39"/>
  <c r="N231" i="39"/>
  <c r="O230" i="39"/>
  <c r="N230" i="39"/>
  <c r="O229" i="39"/>
  <c r="N229" i="39"/>
  <c r="O228" i="39"/>
  <c r="N228" i="39"/>
  <c r="O227" i="39"/>
  <c r="N227" i="39"/>
  <c r="O226" i="39"/>
  <c r="N226" i="39"/>
  <c r="O225" i="39"/>
  <c r="N225" i="39"/>
  <c r="O224" i="39"/>
  <c r="N224" i="39"/>
  <c r="O223" i="39"/>
  <c r="N223" i="39"/>
  <c r="O222" i="39"/>
  <c r="N222" i="39"/>
  <c r="O221" i="39"/>
  <c r="N221" i="39"/>
  <c r="O220" i="39"/>
  <c r="N220" i="39"/>
  <c r="O219" i="39"/>
  <c r="N219" i="39"/>
  <c r="O218" i="39"/>
  <c r="N218" i="39"/>
  <c r="O217" i="39"/>
  <c r="N217" i="39"/>
  <c r="O216" i="39"/>
  <c r="N216" i="39"/>
  <c r="O215" i="39"/>
  <c r="N215" i="39"/>
  <c r="O214" i="39"/>
  <c r="N214" i="39"/>
  <c r="O213" i="39"/>
  <c r="N213" i="39"/>
  <c r="O212" i="39"/>
  <c r="N212" i="39"/>
  <c r="O211" i="39"/>
  <c r="N211" i="39"/>
  <c r="O210" i="39"/>
  <c r="N210" i="39"/>
  <c r="O209" i="39"/>
  <c r="N209" i="39"/>
  <c r="O208" i="39"/>
  <c r="N208" i="39"/>
  <c r="O207" i="39"/>
  <c r="N207" i="39"/>
  <c r="O206" i="39"/>
  <c r="N206" i="39"/>
  <c r="O205" i="39"/>
  <c r="N205" i="39"/>
  <c r="O204" i="39"/>
  <c r="N204" i="39"/>
  <c r="O203" i="39"/>
  <c r="N203" i="39"/>
  <c r="O202" i="39"/>
  <c r="N202" i="39"/>
  <c r="O201" i="39"/>
  <c r="N201" i="39"/>
  <c r="O200" i="39"/>
  <c r="N200" i="39"/>
  <c r="O199" i="39"/>
  <c r="N199" i="39"/>
  <c r="O198" i="39"/>
  <c r="N198" i="39"/>
  <c r="O197" i="39"/>
  <c r="N197" i="39"/>
  <c r="O196" i="39"/>
  <c r="N196" i="39"/>
  <c r="O195" i="39"/>
  <c r="N195" i="39"/>
  <c r="O194" i="39"/>
  <c r="N194" i="39"/>
  <c r="O193" i="39"/>
  <c r="N193" i="39"/>
  <c r="O192" i="39"/>
  <c r="N192" i="39"/>
  <c r="O191" i="39"/>
  <c r="N191" i="39"/>
  <c r="O190" i="39"/>
  <c r="N190" i="39"/>
  <c r="O189" i="39"/>
  <c r="N189" i="39"/>
  <c r="O188" i="39"/>
  <c r="N188" i="39"/>
  <c r="O187" i="39"/>
  <c r="N187" i="39"/>
  <c r="O186" i="39"/>
  <c r="N186" i="39"/>
  <c r="O185" i="39"/>
  <c r="N185" i="39"/>
  <c r="O184" i="39"/>
  <c r="N184" i="39"/>
  <c r="O183" i="39"/>
  <c r="N183" i="39"/>
  <c r="O182" i="39"/>
  <c r="N182" i="39"/>
  <c r="O181" i="39"/>
  <c r="N181" i="39"/>
  <c r="O180" i="39"/>
  <c r="N180" i="39"/>
  <c r="O179" i="39"/>
  <c r="N179" i="39"/>
  <c r="O178" i="39"/>
  <c r="N178" i="39"/>
  <c r="O177" i="39"/>
  <c r="N177" i="39"/>
  <c r="O176" i="39"/>
  <c r="N176" i="39"/>
  <c r="O175" i="39"/>
  <c r="N175" i="39"/>
  <c r="O174" i="39"/>
  <c r="N174" i="39"/>
  <c r="O173" i="39"/>
  <c r="N173" i="39"/>
  <c r="O172" i="39"/>
  <c r="N172" i="39"/>
  <c r="O171" i="39"/>
  <c r="N171" i="39"/>
  <c r="O170" i="39"/>
  <c r="N170" i="39"/>
  <c r="O169" i="39"/>
  <c r="N169" i="39"/>
  <c r="O168" i="39"/>
  <c r="N168" i="39"/>
  <c r="O167" i="39"/>
  <c r="N167" i="39"/>
  <c r="O166" i="39"/>
  <c r="N166" i="39"/>
  <c r="O165" i="39"/>
  <c r="N165" i="39"/>
  <c r="O164" i="39"/>
  <c r="N164" i="39"/>
  <c r="O163" i="39"/>
  <c r="N163" i="39"/>
  <c r="O162" i="39"/>
  <c r="N162" i="39"/>
  <c r="O161" i="39"/>
  <c r="N161" i="39"/>
  <c r="O160" i="39"/>
  <c r="N160" i="39"/>
  <c r="O159" i="39"/>
  <c r="N159" i="39"/>
  <c r="O158" i="39"/>
  <c r="N158" i="39"/>
  <c r="O157" i="39"/>
  <c r="N157" i="39"/>
  <c r="O156" i="39"/>
  <c r="N156" i="39"/>
  <c r="O155" i="39"/>
  <c r="N155" i="39"/>
  <c r="O154" i="39"/>
  <c r="N154" i="39"/>
  <c r="O153" i="39"/>
  <c r="N153" i="39"/>
  <c r="O152" i="39"/>
  <c r="N152" i="39"/>
  <c r="O151" i="39"/>
  <c r="N151" i="39"/>
  <c r="O150" i="39"/>
  <c r="N150" i="39"/>
  <c r="O149" i="39"/>
  <c r="N149" i="39"/>
  <c r="O148" i="39"/>
  <c r="N148" i="39"/>
  <c r="O147" i="39"/>
  <c r="N147" i="39"/>
  <c r="O146" i="39"/>
  <c r="N146" i="39"/>
  <c r="O145" i="39"/>
  <c r="N145" i="39"/>
  <c r="O144" i="39"/>
  <c r="N144" i="39"/>
  <c r="O143" i="39"/>
  <c r="N143" i="39"/>
  <c r="O142" i="39"/>
  <c r="N142" i="39"/>
  <c r="O141" i="39"/>
  <c r="N141" i="39"/>
  <c r="O140" i="39"/>
  <c r="N140" i="39"/>
  <c r="O139" i="39"/>
  <c r="N139" i="39"/>
  <c r="O138" i="39"/>
  <c r="N138" i="39"/>
  <c r="O137" i="39"/>
  <c r="N137" i="39"/>
  <c r="O136" i="39"/>
  <c r="N136" i="39"/>
  <c r="O135" i="39"/>
  <c r="N135" i="39"/>
  <c r="O134" i="39"/>
  <c r="N134" i="39"/>
  <c r="O133" i="39"/>
  <c r="N133" i="39"/>
  <c r="O132" i="39"/>
  <c r="N132" i="39"/>
  <c r="O131" i="39"/>
  <c r="N131" i="39"/>
  <c r="O130" i="39"/>
  <c r="N130" i="39"/>
  <c r="O129" i="39"/>
  <c r="N129" i="39"/>
  <c r="O128" i="39"/>
  <c r="N128" i="39"/>
  <c r="O127" i="39"/>
  <c r="N127" i="39"/>
  <c r="O126" i="39"/>
  <c r="N126" i="39"/>
  <c r="O125" i="39"/>
  <c r="N125" i="39"/>
  <c r="O124" i="39"/>
  <c r="N124" i="39"/>
  <c r="O123" i="39"/>
  <c r="N123" i="39"/>
  <c r="O122" i="39"/>
  <c r="N122" i="39"/>
  <c r="O121" i="39"/>
  <c r="N121" i="39"/>
  <c r="O120" i="39"/>
  <c r="N120" i="39"/>
  <c r="O119" i="39"/>
  <c r="N119" i="39"/>
  <c r="O118" i="39"/>
  <c r="N118" i="39"/>
  <c r="O117" i="39"/>
  <c r="N117" i="39"/>
  <c r="O116" i="39"/>
  <c r="N116" i="39"/>
  <c r="O115" i="39"/>
  <c r="N115" i="39"/>
  <c r="O114" i="39"/>
  <c r="N114" i="39"/>
  <c r="O113" i="39"/>
  <c r="N113" i="39"/>
  <c r="O112" i="39"/>
  <c r="N112" i="39"/>
  <c r="O111" i="39"/>
  <c r="N111" i="39"/>
  <c r="O110" i="39"/>
  <c r="N110" i="39"/>
  <c r="O109" i="39"/>
  <c r="N109" i="39"/>
  <c r="O108" i="39"/>
  <c r="N108" i="39"/>
  <c r="O107" i="39"/>
  <c r="N107" i="39"/>
  <c r="O106" i="39"/>
  <c r="N106" i="39"/>
  <c r="O105" i="39"/>
  <c r="N105" i="39"/>
  <c r="O104" i="39"/>
  <c r="N104" i="39"/>
  <c r="O103" i="39"/>
  <c r="N103" i="39"/>
  <c r="O102" i="39"/>
  <c r="N102" i="39"/>
  <c r="O101" i="39"/>
  <c r="N101" i="39"/>
  <c r="O100" i="39"/>
  <c r="N100" i="39"/>
  <c r="O99" i="39"/>
  <c r="N99" i="39"/>
  <c r="O98" i="39"/>
  <c r="N98" i="39"/>
  <c r="O97" i="39"/>
  <c r="N97" i="39"/>
  <c r="O96" i="39"/>
  <c r="N96" i="39"/>
  <c r="O95" i="39"/>
  <c r="N95" i="39"/>
  <c r="O94" i="39"/>
  <c r="N94" i="39"/>
  <c r="O93" i="39"/>
  <c r="N93" i="39"/>
  <c r="O92" i="39"/>
  <c r="N92" i="39"/>
  <c r="O91" i="39"/>
  <c r="N91" i="39"/>
  <c r="O90" i="39"/>
  <c r="N90" i="39"/>
  <c r="O89" i="39"/>
  <c r="N89" i="39"/>
  <c r="O88" i="39"/>
  <c r="N88" i="39"/>
  <c r="O87" i="39"/>
  <c r="N87" i="39"/>
  <c r="O86" i="39"/>
  <c r="N86" i="39"/>
  <c r="O85" i="39"/>
  <c r="N85" i="39"/>
  <c r="O84" i="39"/>
  <c r="N84" i="39"/>
  <c r="O83" i="39"/>
  <c r="N83" i="39"/>
  <c r="O82" i="39"/>
  <c r="N82" i="39"/>
  <c r="O81" i="39"/>
  <c r="N81" i="39"/>
  <c r="O80" i="39"/>
  <c r="N80" i="39"/>
  <c r="O79" i="39"/>
  <c r="N79" i="39"/>
  <c r="O78" i="39"/>
  <c r="N78" i="39"/>
  <c r="O77" i="39"/>
  <c r="N77" i="39"/>
  <c r="O76" i="39"/>
  <c r="N76" i="39"/>
  <c r="O75" i="39"/>
  <c r="N75" i="39"/>
  <c r="O74" i="39"/>
  <c r="N74" i="39"/>
  <c r="O73" i="39"/>
  <c r="N73" i="39"/>
  <c r="O72" i="39"/>
  <c r="N72" i="39"/>
  <c r="O71" i="39"/>
  <c r="N71" i="39"/>
  <c r="O70" i="39"/>
  <c r="N70" i="39"/>
  <c r="O69" i="39"/>
  <c r="N69" i="39"/>
  <c r="O68" i="39"/>
  <c r="N68" i="39"/>
  <c r="O67" i="39"/>
  <c r="N67" i="39"/>
  <c r="O66" i="39"/>
  <c r="N66" i="39"/>
  <c r="O65" i="39"/>
  <c r="N65" i="39"/>
  <c r="O64" i="39"/>
  <c r="N64" i="39"/>
  <c r="O63" i="39"/>
  <c r="N63" i="39"/>
  <c r="O62" i="39"/>
  <c r="N62" i="39"/>
  <c r="O61" i="39"/>
  <c r="N61" i="39"/>
  <c r="O60" i="39"/>
  <c r="N60" i="39"/>
  <c r="O59" i="39"/>
  <c r="N59" i="39"/>
  <c r="O58" i="39"/>
  <c r="N58" i="39"/>
  <c r="O57" i="39"/>
  <c r="N57" i="39"/>
  <c r="O56" i="39"/>
  <c r="N56" i="39"/>
  <c r="O55" i="39"/>
  <c r="N55" i="39"/>
  <c r="O54" i="39"/>
  <c r="N54" i="39"/>
  <c r="O53" i="39"/>
  <c r="N53" i="39"/>
  <c r="O52" i="39"/>
  <c r="N52" i="39"/>
  <c r="O51" i="39"/>
  <c r="N51" i="39"/>
  <c r="O50" i="39"/>
  <c r="N50" i="39"/>
  <c r="O49" i="39"/>
  <c r="N49" i="39"/>
  <c r="O48" i="39"/>
  <c r="N48" i="39"/>
  <c r="O47" i="39"/>
  <c r="N47" i="39"/>
  <c r="O46" i="39"/>
  <c r="N46" i="39"/>
  <c r="O45" i="39"/>
  <c r="N45" i="39"/>
  <c r="O44" i="39"/>
  <c r="N44" i="39"/>
  <c r="O43" i="39"/>
  <c r="N43" i="39"/>
  <c r="O42" i="39"/>
  <c r="N42" i="39"/>
  <c r="O41" i="39"/>
  <c r="N41" i="39"/>
  <c r="O40" i="39"/>
  <c r="N40" i="39"/>
  <c r="O39" i="39"/>
  <c r="N39" i="39"/>
  <c r="O38" i="39"/>
  <c r="N38" i="39"/>
  <c r="O37" i="39"/>
  <c r="N37" i="39"/>
  <c r="O36" i="39"/>
  <c r="N36" i="39"/>
  <c r="O35" i="39"/>
  <c r="N35" i="39"/>
  <c r="O34" i="39"/>
  <c r="N34" i="39"/>
  <c r="O33" i="39"/>
  <c r="N33" i="39"/>
  <c r="O32" i="39"/>
  <c r="N32" i="39"/>
  <c r="O31" i="39"/>
  <c r="N31" i="39"/>
  <c r="O30" i="39"/>
  <c r="N30" i="39"/>
  <c r="O29" i="39"/>
  <c r="N29" i="39"/>
  <c r="O28" i="39"/>
  <c r="N28" i="39"/>
  <c r="O27" i="39"/>
  <c r="N27" i="39"/>
  <c r="O26" i="39"/>
  <c r="N26" i="39"/>
  <c r="O25" i="39"/>
  <c r="N25" i="39"/>
  <c r="O24" i="39"/>
  <c r="N24" i="39"/>
  <c r="O23" i="39"/>
  <c r="N23" i="39"/>
  <c r="O22" i="39"/>
  <c r="N22" i="39"/>
  <c r="O21" i="39"/>
  <c r="N21" i="39"/>
  <c r="O20" i="39"/>
  <c r="N20" i="39"/>
  <c r="O19" i="39"/>
  <c r="N19" i="39"/>
  <c r="O18" i="39"/>
  <c r="N18" i="39"/>
  <c r="O17" i="39"/>
  <c r="N17" i="39"/>
  <c r="O16" i="39"/>
  <c r="N16" i="39"/>
  <c r="O15" i="39"/>
  <c r="N15" i="39"/>
  <c r="O14" i="39"/>
  <c r="N14" i="39"/>
  <c r="O13" i="39"/>
  <c r="N13" i="39"/>
  <c r="O12" i="39"/>
  <c r="N12" i="39"/>
  <c r="O11" i="39"/>
  <c r="N11" i="39"/>
  <c r="O10" i="39"/>
  <c r="N10" i="39"/>
  <c r="O9" i="39"/>
  <c r="N9" i="39"/>
  <c r="O8" i="39"/>
  <c r="N8" i="39"/>
  <c r="O7" i="39"/>
  <c r="N7" i="39"/>
  <c r="O6" i="39"/>
  <c r="N6" i="39"/>
  <c r="O5" i="39"/>
  <c r="N5" i="39"/>
  <c r="H21" i="44"/>
  <c r="H20" i="44"/>
  <c r="H19" i="44"/>
  <c r="H18" i="44"/>
  <c r="H17" i="44"/>
  <c r="H16" i="44"/>
  <c r="H15" i="44"/>
  <c r="Q922" i="39" l="1"/>
  <c r="U922" i="39"/>
  <c r="V922" i="39"/>
  <c r="S922" i="39"/>
  <c r="P922" i="39"/>
  <c r="T922" i="39"/>
  <c r="R922" i="39"/>
  <c r="S924" i="39"/>
  <c r="T924" i="39"/>
  <c r="Q924" i="39"/>
  <c r="U924" i="39"/>
  <c r="R924" i="39"/>
  <c r="V924" i="39"/>
  <c r="P924" i="39"/>
  <c r="Q926" i="39"/>
  <c r="U926" i="39"/>
  <c r="S926" i="39"/>
  <c r="P926" i="39"/>
  <c r="T926" i="39"/>
  <c r="R926" i="39"/>
  <c r="V926" i="39"/>
  <c r="R923" i="39"/>
  <c r="V923" i="39"/>
  <c r="S923" i="39"/>
  <c r="P923" i="39"/>
  <c r="T923" i="39"/>
  <c r="Q923" i="39"/>
  <c r="U923" i="39"/>
  <c r="P925" i="39"/>
  <c r="T925" i="39"/>
  <c r="U925" i="39"/>
  <c r="R925" i="39"/>
  <c r="V925" i="39"/>
  <c r="S925" i="39"/>
  <c r="Q925" i="39"/>
  <c r="P910" i="39"/>
  <c r="T910" i="39"/>
  <c r="Q910" i="39"/>
  <c r="U910" i="39"/>
  <c r="R910" i="39"/>
  <c r="V910" i="39"/>
  <c r="S910" i="39"/>
  <c r="R912" i="39"/>
  <c r="V912" i="39"/>
  <c r="S912" i="39"/>
  <c r="P912" i="39"/>
  <c r="T912" i="39"/>
  <c r="Q912" i="39"/>
  <c r="U912" i="39"/>
  <c r="P914" i="39"/>
  <c r="T914" i="39"/>
  <c r="Q914" i="39"/>
  <c r="U914" i="39"/>
  <c r="R914" i="39"/>
  <c r="V914" i="39"/>
  <c r="S914" i="39"/>
  <c r="R916" i="39"/>
  <c r="V916" i="39"/>
  <c r="S916" i="39"/>
  <c r="P916" i="39"/>
  <c r="T916" i="39"/>
  <c r="Q916" i="39"/>
  <c r="U916" i="39"/>
  <c r="P918" i="39"/>
  <c r="T918" i="39"/>
  <c r="Q918" i="39"/>
  <c r="U918" i="39"/>
  <c r="R918" i="39"/>
  <c r="V918" i="39"/>
  <c r="S918" i="39"/>
  <c r="R920" i="39"/>
  <c r="V920" i="39"/>
  <c r="S920" i="39"/>
  <c r="P920" i="39"/>
  <c r="T920" i="39"/>
  <c r="Q920" i="39"/>
  <c r="U920" i="39"/>
  <c r="Q911" i="39"/>
  <c r="U911" i="39"/>
  <c r="R911" i="39"/>
  <c r="V911" i="39"/>
  <c r="S911" i="39"/>
  <c r="P911" i="39"/>
  <c r="T911" i="39"/>
  <c r="S913" i="39"/>
  <c r="P913" i="39"/>
  <c r="T913" i="39"/>
  <c r="Q913" i="39"/>
  <c r="U913" i="39"/>
  <c r="R913" i="39"/>
  <c r="V913" i="39"/>
  <c r="Q915" i="39"/>
  <c r="U915" i="39"/>
  <c r="R915" i="39"/>
  <c r="V915" i="39"/>
  <c r="S915" i="39"/>
  <c r="P915" i="39"/>
  <c r="T915" i="39"/>
  <c r="S917" i="39"/>
  <c r="P917" i="39"/>
  <c r="T917" i="39"/>
  <c r="Q917" i="39"/>
  <c r="U917" i="39"/>
  <c r="R917" i="39"/>
  <c r="V917" i="39"/>
  <c r="Q919" i="39"/>
  <c r="U919" i="39"/>
  <c r="R919" i="39"/>
  <c r="V919" i="39"/>
  <c r="S919" i="39"/>
  <c r="P919" i="39"/>
  <c r="T919" i="39"/>
  <c r="S921" i="39"/>
  <c r="P921" i="39"/>
  <c r="T921" i="39"/>
  <c r="Q921" i="39"/>
  <c r="U921" i="39"/>
  <c r="R921" i="39"/>
  <c r="V921" i="39"/>
  <c r="AC104" i="41"/>
  <c r="R104" i="41"/>
  <c r="P104" i="41" s="1"/>
  <c r="S104" i="41"/>
  <c r="AC103" i="41"/>
  <c r="R103" i="41"/>
  <c r="P103" i="41" s="1"/>
  <c r="T103" i="41"/>
  <c r="Q103" i="41" s="1"/>
  <c r="AC102" i="41"/>
  <c r="R102" i="41"/>
  <c r="P102" i="41" s="1"/>
  <c r="AC101" i="41"/>
  <c r="R101" i="41"/>
  <c r="P101" i="41" s="1"/>
  <c r="S101" i="41"/>
  <c r="AC100" i="41"/>
  <c r="R100" i="41"/>
  <c r="P100" i="41" s="1"/>
  <c r="AC99" i="41"/>
  <c r="R99" i="41"/>
  <c r="P99" i="41" s="1"/>
  <c r="AC98" i="41"/>
  <c r="R98" i="41"/>
  <c r="P98" i="41" s="1"/>
  <c r="S98" i="41"/>
  <c r="AC97" i="41"/>
  <c r="R97" i="41"/>
  <c r="P97" i="41" s="1"/>
  <c r="AC96" i="41"/>
  <c r="R96" i="41"/>
  <c r="P96" i="41" s="1"/>
  <c r="AC95" i="41"/>
  <c r="R95" i="41"/>
  <c r="P95" i="41" s="1"/>
  <c r="S95" i="41"/>
  <c r="AC94" i="41"/>
  <c r="R94" i="41"/>
  <c r="P94" i="41" s="1"/>
  <c r="AC93" i="41"/>
  <c r="R93" i="41"/>
  <c r="P93" i="41" s="1"/>
  <c r="U93" i="41"/>
  <c r="AC92" i="41"/>
  <c r="R92" i="41"/>
  <c r="P92" i="41" s="1"/>
  <c r="AC91" i="41"/>
  <c r="R91" i="41"/>
  <c r="P91" i="41" s="1"/>
  <c r="AC90" i="41"/>
  <c r="R90" i="41"/>
  <c r="P90" i="41" s="1"/>
  <c r="U90" i="41"/>
  <c r="AC89" i="41"/>
  <c r="R89" i="41"/>
  <c r="P89" i="41" s="1"/>
  <c r="AC88" i="41"/>
  <c r="R88" i="41"/>
  <c r="P88" i="41" s="1"/>
  <c r="AC87" i="41"/>
  <c r="R87" i="41"/>
  <c r="P87" i="41" s="1"/>
  <c r="AC86" i="41"/>
  <c r="R86" i="41"/>
  <c r="P86" i="41" s="1"/>
  <c r="AC85" i="41"/>
  <c r="R85" i="41"/>
  <c r="P85" i="41" s="1"/>
  <c r="U85" i="41"/>
  <c r="AC84" i="41"/>
  <c r="R84" i="41"/>
  <c r="P84" i="41" s="1"/>
  <c r="U84" i="41"/>
  <c r="AC83" i="41"/>
  <c r="R83" i="41"/>
  <c r="P83" i="41" s="1"/>
  <c r="AC82" i="41"/>
  <c r="R82" i="41"/>
  <c r="P82" i="41" s="1"/>
  <c r="AC81" i="41"/>
  <c r="R81" i="41"/>
  <c r="P81" i="41" s="1"/>
  <c r="U81" i="41"/>
  <c r="AC80" i="41"/>
  <c r="R80" i="41"/>
  <c r="P80" i="41" s="1"/>
  <c r="AC79" i="41"/>
  <c r="R79" i="41"/>
  <c r="P79" i="41" s="1"/>
  <c r="AC78" i="41"/>
  <c r="R78" i="41"/>
  <c r="P78" i="41" s="1"/>
  <c r="AC77" i="41"/>
  <c r="R77" i="41"/>
  <c r="P77" i="41" s="1"/>
  <c r="AC76" i="41"/>
  <c r="R76" i="41"/>
  <c r="P76" i="41" s="1"/>
  <c r="AC75" i="41"/>
  <c r="R75" i="41"/>
  <c r="P75" i="41" s="1"/>
  <c r="AC74" i="41"/>
  <c r="R74" i="41"/>
  <c r="P74" i="41" s="1"/>
  <c r="AC73" i="41"/>
  <c r="R73" i="41"/>
  <c r="P73" i="41" s="1"/>
  <c r="AC72" i="41"/>
  <c r="R72" i="41"/>
  <c r="P72" i="41" s="1"/>
  <c r="U72" i="41"/>
  <c r="AC71" i="41"/>
  <c r="R71" i="41"/>
  <c r="P71" i="41" s="1"/>
  <c r="W71" i="41"/>
  <c r="AC70" i="41"/>
  <c r="R70" i="41"/>
  <c r="P70" i="41" s="1"/>
  <c r="AC69" i="41"/>
  <c r="R69" i="41"/>
  <c r="P69" i="41" s="1"/>
  <c r="T69" i="41"/>
  <c r="Q69" i="41" s="1"/>
  <c r="AC68" i="41"/>
  <c r="R68" i="41"/>
  <c r="P68" i="41" s="1"/>
  <c r="AC67" i="41"/>
  <c r="R67" i="41"/>
  <c r="P67" i="41" s="1"/>
  <c r="W67" i="41"/>
  <c r="AC66" i="41"/>
  <c r="R66" i="41"/>
  <c r="P66" i="41" s="1"/>
  <c r="T66" i="41"/>
  <c r="Q66" i="41" s="1"/>
  <c r="AC65" i="41"/>
  <c r="R65" i="41"/>
  <c r="P65" i="41" s="1"/>
  <c r="AC64" i="41"/>
  <c r="R64" i="41"/>
  <c r="P64" i="41" s="1"/>
  <c r="AC63" i="41"/>
  <c r="R63" i="41"/>
  <c r="P63" i="41" s="1"/>
  <c r="T63" i="41"/>
  <c r="Q63" i="41" s="1"/>
  <c r="AC62" i="41"/>
  <c r="R62" i="41"/>
  <c r="P62" i="41" s="1"/>
  <c r="AC61" i="41"/>
  <c r="R61" i="41"/>
  <c r="P61" i="41" s="1"/>
  <c r="AC60" i="41"/>
  <c r="R60" i="41"/>
  <c r="P60" i="41" s="1"/>
  <c r="AC59" i="41"/>
  <c r="R59" i="41"/>
  <c r="P59" i="41" s="1"/>
  <c r="W59" i="41"/>
  <c r="AC58" i="41"/>
  <c r="R58" i="41"/>
  <c r="P58" i="41" s="1"/>
  <c r="W58" i="41"/>
  <c r="AC57" i="41"/>
  <c r="R57" i="41"/>
  <c r="P57" i="41" s="1"/>
  <c r="AC56" i="41"/>
  <c r="R56" i="41"/>
  <c r="P56" i="41" s="1"/>
  <c r="W56" i="41"/>
  <c r="AC55" i="41"/>
  <c r="R55" i="41"/>
  <c r="P55" i="41" s="1"/>
  <c r="W55" i="41"/>
  <c r="AC54" i="41"/>
  <c r="R54" i="41"/>
  <c r="P54" i="41" s="1"/>
  <c r="AC53" i="41"/>
  <c r="R53" i="41"/>
  <c r="P53" i="41" s="1"/>
  <c r="AC52" i="41"/>
  <c r="R52" i="41"/>
  <c r="P52" i="41" s="1"/>
  <c r="AC51" i="41"/>
  <c r="R51" i="41"/>
  <c r="P51" i="41" s="1"/>
  <c r="AC50" i="41"/>
  <c r="R50" i="41"/>
  <c r="P50" i="41" s="1"/>
  <c r="W50" i="41"/>
  <c r="AC49" i="41"/>
  <c r="R49" i="41"/>
  <c r="P49" i="41" s="1"/>
  <c r="W49" i="41"/>
  <c r="AC48" i="41"/>
  <c r="R48" i="41"/>
  <c r="P48" i="41" s="1"/>
  <c r="AC47" i="41"/>
  <c r="R47" i="41"/>
  <c r="P47" i="41" s="1"/>
  <c r="AC46" i="41"/>
  <c r="R46" i="41"/>
  <c r="P46" i="41" s="1"/>
  <c r="AC45" i="41"/>
  <c r="R45" i="41"/>
  <c r="P45" i="41" s="1"/>
  <c r="AC44" i="41"/>
  <c r="R44" i="41"/>
  <c r="P44" i="41" s="1"/>
  <c r="W44" i="41"/>
  <c r="AC43" i="41"/>
  <c r="R43" i="41"/>
  <c r="P43" i="41" s="1"/>
  <c r="W43" i="41"/>
  <c r="AC42" i="41"/>
  <c r="R42" i="41"/>
  <c r="P42" i="41" s="1"/>
  <c r="AC41" i="41"/>
  <c r="R41" i="41"/>
  <c r="P41" i="41" s="1"/>
  <c r="T41" i="41"/>
  <c r="AC40" i="41"/>
  <c r="R40" i="41"/>
  <c r="P40" i="41" s="1"/>
  <c r="T40" i="41"/>
  <c r="AC39" i="41"/>
  <c r="R39" i="41"/>
  <c r="P39" i="41" s="1"/>
  <c r="AC38" i="41"/>
  <c r="R38" i="41"/>
  <c r="P38" i="41" s="1"/>
  <c r="W38" i="41"/>
  <c r="AC37" i="41"/>
  <c r="R37" i="41"/>
  <c r="P37" i="41" s="1"/>
  <c r="W37" i="41"/>
  <c r="AC36" i="41"/>
  <c r="R36" i="41"/>
  <c r="P36" i="41" s="1"/>
  <c r="AC35" i="41"/>
  <c r="R35" i="41"/>
  <c r="P35" i="41" s="1"/>
  <c r="AC34" i="41"/>
  <c r="R34" i="41"/>
  <c r="P34" i="41" s="1"/>
  <c r="W34" i="41"/>
  <c r="AC33" i="41"/>
  <c r="R33" i="41"/>
  <c r="P33" i="41" s="1"/>
  <c r="AC32" i="41"/>
  <c r="R32" i="41"/>
  <c r="P32" i="41" s="1"/>
  <c r="W32" i="41"/>
  <c r="AC31" i="41"/>
  <c r="R31" i="41"/>
  <c r="P31" i="41" s="1"/>
  <c r="W31" i="41"/>
  <c r="AC30" i="41"/>
  <c r="R30" i="41"/>
  <c r="P30" i="41" s="1"/>
  <c r="AC29" i="41"/>
  <c r="R29" i="41"/>
  <c r="P29" i="41" s="1"/>
  <c r="AC28" i="41"/>
  <c r="R28" i="41"/>
  <c r="P28" i="41" s="1"/>
  <c r="AC27" i="41"/>
  <c r="R27" i="41"/>
  <c r="P27" i="41" s="1"/>
  <c r="AC26" i="41"/>
  <c r="R26" i="41"/>
  <c r="P26" i="41" s="1"/>
  <c r="AC25" i="41"/>
  <c r="R25" i="41"/>
  <c r="P25" i="41" s="1"/>
  <c r="W25" i="41"/>
  <c r="AC24" i="41"/>
  <c r="R24" i="41"/>
  <c r="P24" i="41" s="1"/>
  <c r="W24" i="41"/>
  <c r="AC23" i="41"/>
  <c r="R23" i="41"/>
  <c r="P23" i="41" s="1"/>
  <c r="AC22" i="41"/>
  <c r="R22" i="41"/>
  <c r="P22" i="41" s="1"/>
  <c r="AC21" i="41"/>
  <c r="R21" i="41"/>
  <c r="P21" i="41" s="1"/>
  <c r="AC20" i="41"/>
  <c r="R20" i="41"/>
  <c r="P20" i="41" s="1"/>
  <c r="W20" i="41"/>
  <c r="AC19" i="41"/>
  <c r="R19" i="41"/>
  <c r="P19" i="41" s="1"/>
  <c r="AC18" i="41"/>
  <c r="R18" i="41"/>
  <c r="P18" i="41" s="1"/>
  <c r="AC17" i="41"/>
  <c r="R17" i="41"/>
  <c r="P17" i="41" s="1"/>
  <c r="W17" i="41"/>
  <c r="AC16" i="41"/>
  <c r="R16" i="41"/>
  <c r="P16" i="41" s="1"/>
  <c r="T16" i="41"/>
  <c r="AC15" i="41"/>
  <c r="R15" i="41"/>
  <c r="P15" i="41" s="1"/>
  <c r="AC14" i="41"/>
  <c r="R14" i="41"/>
  <c r="P14" i="41" s="1"/>
  <c r="W14" i="41"/>
  <c r="AC13" i="41"/>
  <c r="R13" i="41"/>
  <c r="P13" i="41" s="1"/>
  <c r="S13" i="41"/>
  <c r="AC12" i="41"/>
  <c r="R12" i="41"/>
  <c r="P12" i="41" s="1"/>
  <c r="AC11" i="41"/>
  <c r="R11" i="41"/>
  <c r="P11" i="41" s="1"/>
  <c r="W11" i="41"/>
  <c r="AC10" i="41"/>
  <c r="R10" i="41"/>
  <c r="P10" i="41" s="1"/>
  <c r="AC9" i="41"/>
  <c r="R9" i="41"/>
  <c r="P9" i="41" s="1"/>
  <c r="W9" i="41"/>
  <c r="AC8" i="41"/>
  <c r="W8" i="41"/>
  <c r="AC7" i="41"/>
  <c r="R7" i="41"/>
  <c r="P7" i="41" s="1"/>
  <c r="I20" i="49" s="1"/>
  <c r="S7" i="41"/>
  <c r="AC6" i="41"/>
  <c r="R6" i="41"/>
  <c r="P6" i="41" s="1"/>
  <c r="I27" i="49" s="1"/>
  <c r="S6" i="41"/>
  <c r="AC5" i="41"/>
  <c r="U5" i="41"/>
  <c r="V1005" i="39"/>
  <c r="U1005" i="39"/>
  <c r="S1005" i="39"/>
  <c r="R1005" i="39"/>
  <c r="P1005" i="39"/>
  <c r="T1005" i="39"/>
  <c r="M1005" i="39"/>
  <c r="V1004" i="39"/>
  <c r="U1004" i="39"/>
  <c r="S1004" i="39"/>
  <c r="R1004" i="39"/>
  <c r="Q1004" i="39"/>
  <c r="P1004" i="39"/>
  <c r="T1004" i="39"/>
  <c r="M1004" i="39"/>
  <c r="V1003" i="39"/>
  <c r="U1003" i="39"/>
  <c r="S1003" i="39"/>
  <c r="R1003" i="39"/>
  <c r="P1003" i="39"/>
  <c r="T1003" i="39"/>
  <c r="M1003" i="39"/>
  <c r="V1002" i="39"/>
  <c r="U1002" i="39"/>
  <c r="S1002" i="39"/>
  <c r="R1002" i="39"/>
  <c r="Q1002" i="39"/>
  <c r="P1002" i="39"/>
  <c r="T1002" i="39"/>
  <c r="M1002" i="39"/>
  <c r="V1001" i="39"/>
  <c r="U1001" i="39"/>
  <c r="S1001" i="39"/>
  <c r="R1001" i="39"/>
  <c r="P1001" i="39"/>
  <c r="T1001" i="39"/>
  <c r="M1001" i="39"/>
  <c r="V1000" i="39"/>
  <c r="U1000" i="39"/>
  <c r="S1000" i="39"/>
  <c r="R1000" i="39"/>
  <c r="Q1000" i="39"/>
  <c r="P1000" i="39"/>
  <c r="T1000" i="39"/>
  <c r="M1000" i="39"/>
  <c r="V999" i="39"/>
  <c r="U999" i="39"/>
  <c r="S999" i="39"/>
  <c r="R999" i="39"/>
  <c r="P999" i="39"/>
  <c r="T999" i="39"/>
  <c r="M999" i="39"/>
  <c r="V998" i="39"/>
  <c r="U998" i="39"/>
  <c r="S998" i="39"/>
  <c r="R998" i="39"/>
  <c r="Q998" i="39"/>
  <c r="P998" i="39"/>
  <c r="T998" i="39"/>
  <c r="M998" i="39"/>
  <c r="V997" i="39"/>
  <c r="U997" i="39"/>
  <c r="S997" i="39"/>
  <c r="R997" i="39"/>
  <c r="P997" i="39"/>
  <c r="T997" i="39"/>
  <c r="M997" i="39"/>
  <c r="V996" i="39"/>
  <c r="U996" i="39"/>
  <c r="S996" i="39"/>
  <c r="R996" i="39"/>
  <c r="Q996" i="39"/>
  <c r="P996" i="39"/>
  <c r="T996" i="39"/>
  <c r="M996" i="39"/>
  <c r="V995" i="39"/>
  <c r="U995" i="39"/>
  <c r="S995" i="39"/>
  <c r="R995" i="39"/>
  <c r="P995" i="39"/>
  <c r="T995" i="39"/>
  <c r="M995" i="39"/>
  <c r="V994" i="39"/>
  <c r="U994" i="39"/>
  <c r="S994" i="39"/>
  <c r="R994" i="39"/>
  <c r="Q994" i="39"/>
  <c r="P994" i="39"/>
  <c r="T994" i="39"/>
  <c r="M994" i="39"/>
  <c r="V993" i="39"/>
  <c r="U993" i="39"/>
  <c r="S993" i="39"/>
  <c r="R993" i="39"/>
  <c r="P993" i="39"/>
  <c r="T993" i="39"/>
  <c r="M993" i="39"/>
  <c r="V992" i="39"/>
  <c r="U992" i="39"/>
  <c r="S992" i="39"/>
  <c r="R992" i="39"/>
  <c r="Q992" i="39"/>
  <c r="P992" i="39"/>
  <c r="T992" i="39"/>
  <c r="M992" i="39"/>
  <c r="V991" i="39"/>
  <c r="U991" i="39"/>
  <c r="S991" i="39"/>
  <c r="R991" i="39"/>
  <c r="P991" i="39"/>
  <c r="T991" i="39"/>
  <c r="M991" i="39"/>
  <c r="V990" i="39"/>
  <c r="U990" i="39"/>
  <c r="S990" i="39"/>
  <c r="R990" i="39"/>
  <c r="Q990" i="39"/>
  <c r="P990" i="39"/>
  <c r="T990" i="39"/>
  <c r="M990" i="39"/>
  <c r="V989" i="39"/>
  <c r="U989" i="39"/>
  <c r="S989" i="39"/>
  <c r="R989" i="39"/>
  <c r="P989" i="39"/>
  <c r="T989" i="39"/>
  <c r="M989" i="39"/>
  <c r="V988" i="39"/>
  <c r="U988" i="39"/>
  <c r="S988" i="39"/>
  <c r="R988" i="39"/>
  <c r="Q988" i="39"/>
  <c r="P988" i="39"/>
  <c r="T988" i="39"/>
  <c r="M988" i="39"/>
  <c r="V987" i="39"/>
  <c r="U987" i="39"/>
  <c r="S987" i="39"/>
  <c r="R987" i="39"/>
  <c r="P987" i="39"/>
  <c r="T987" i="39"/>
  <c r="M987" i="39"/>
  <c r="V986" i="39"/>
  <c r="U986" i="39"/>
  <c r="S986" i="39"/>
  <c r="R986" i="39"/>
  <c r="Q986" i="39"/>
  <c r="P986" i="39"/>
  <c r="T986" i="39"/>
  <c r="M986" i="39"/>
  <c r="V985" i="39"/>
  <c r="U985" i="39"/>
  <c r="S985" i="39"/>
  <c r="R985" i="39"/>
  <c r="P985" i="39"/>
  <c r="T985" i="39"/>
  <c r="M985" i="39"/>
  <c r="V984" i="39"/>
  <c r="U984" i="39"/>
  <c r="S984" i="39"/>
  <c r="R984" i="39"/>
  <c r="Q984" i="39"/>
  <c r="P984" i="39"/>
  <c r="T984" i="39"/>
  <c r="M984" i="39"/>
  <c r="V983" i="39"/>
  <c r="U983" i="39"/>
  <c r="S983" i="39"/>
  <c r="R983" i="39"/>
  <c r="P983" i="39"/>
  <c r="T983" i="39"/>
  <c r="M983" i="39"/>
  <c r="V982" i="39"/>
  <c r="U982" i="39"/>
  <c r="S982" i="39"/>
  <c r="R982" i="39"/>
  <c r="Q982" i="39"/>
  <c r="P982" i="39"/>
  <c r="T982" i="39"/>
  <c r="M982" i="39"/>
  <c r="V981" i="39"/>
  <c r="U981" i="39"/>
  <c r="S981" i="39"/>
  <c r="R981" i="39"/>
  <c r="P981" i="39"/>
  <c r="T981" i="39"/>
  <c r="M981" i="39"/>
  <c r="V980" i="39"/>
  <c r="U980" i="39"/>
  <c r="S980" i="39"/>
  <c r="R980" i="39"/>
  <c r="Q980" i="39"/>
  <c r="P980" i="39"/>
  <c r="T980" i="39"/>
  <c r="M980" i="39"/>
  <c r="V979" i="39"/>
  <c r="U979" i="39"/>
  <c r="S979" i="39"/>
  <c r="R979" i="39"/>
  <c r="P979" i="39"/>
  <c r="T979" i="39"/>
  <c r="M979" i="39"/>
  <c r="V978" i="39"/>
  <c r="U978" i="39"/>
  <c r="S978" i="39"/>
  <c r="R978" i="39"/>
  <c r="Q978" i="39"/>
  <c r="P978" i="39"/>
  <c r="T978" i="39"/>
  <c r="M978" i="39"/>
  <c r="V977" i="39"/>
  <c r="U977" i="39"/>
  <c r="S977" i="39"/>
  <c r="R977" i="39"/>
  <c r="P977" i="39"/>
  <c r="T977" i="39"/>
  <c r="M977" i="39"/>
  <c r="V976" i="39"/>
  <c r="U976" i="39"/>
  <c r="S976" i="39"/>
  <c r="R976" i="39"/>
  <c r="Q976" i="39"/>
  <c r="P976" i="39"/>
  <c r="T976" i="39"/>
  <c r="M976" i="39"/>
  <c r="V975" i="39"/>
  <c r="U975" i="39"/>
  <c r="S975" i="39"/>
  <c r="R975" i="39"/>
  <c r="P975" i="39"/>
  <c r="T975" i="39"/>
  <c r="M975" i="39"/>
  <c r="V974" i="39"/>
  <c r="U974" i="39"/>
  <c r="S974" i="39"/>
  <c r="R974" i="39"/>
  <c r="Q974" i="39"/>
  <c r="P974" i="39"/>
  <c r="T974" i="39"/>
  <c r="M974" i="39"/>
  <c r="V973" i="39"/>
  <c r="U973" i="39"/>
  <c r="S973" i="39"/>
  <c r="R973" i="39"/>
  <c r="P973" i="39"/>
  <c r="T973" i="39"/>
  <c r="M973" i="39"/>
  <c r="V972" i="39"/>
  <c r="U972" i="39"/>
  <c r="S972" i="39"/>
  <c r="R972" i="39"/>
  <c r="Q972" i="39"/>
  <c r="P972" i="39"/>
  <c r="T972" i="39"/>
  <c r="M972" i="39"/>
  <c r="V971" i="39"/>
  <c r="U971" i="39"/>
  <c r="S971" i="39"/>
  <c r="R971" i="39"/>
  <c r="P971" i="39"/>
  <c r="T971" i="39"/>
  <c r="M971" i="39"/>
  <c r="V970" i="39"/>
  <c r="U970" i="39"/>
  <c r="S970" i="39"/>
  <c r="R970" i="39"/>
  <c r="Q970" i="39"/>
  <c r="P970" i="39"/>
  <c r="T970" i="39"/>
  <c r="M970" i="39"/>
  <c r="V969" i="39"/>
  <c r="U969" i="39"/>
  <c r="S969" i="39"/>
  <c r="R969" i="39"/>
  <c r="P969" i="39"/>
  <c r="T969" i="39"/>
  <c r="M969" i="39"/>
  <c r="V968" i="39"/>
  <c r="U968" i="39"/>
  <c r="S968" i="39"/>
  <c r="R968" i="39"/>
  <c r="Q968" i="39"/>
  <c r="P968" i="39"/>
  <c r="T968" i="39"/>
  <c r="M968" i="39"/>
  <c r="V967" i="39"/>
  <c r="U967" i="39"/>
  <c r="S967" i="39"/>
  <c r="R967" i="39"/>
  <c r="P967" i="39"/>
  <c r="T967" i="39"/>
  <c r="M967" i="39"/>
  <c r="V966" i="39"/>
  <c r="U966" i="39"/>
  <c r="S966" i="39"/>
  <c r="R966" i="39"/>
  <c r="Q966" i="39"/>
  <c r="P966" i="39"/>
  <c r="T966" i="39"/>
  <c r="M966" i="39"/>
  <c r="V965" i="39"/>
  <c r="U965" i="39"/>
  <c r="S965" i="39"/>
  <c r="R965" i="39"/>
  <c r="P965" i="39"/>
  <c r="T965" i="39"/>
  <c r="M965" i="39"/>
  <c r="V964" i="39"/>
  <c r="U964" i="39"/>
  <c r="S964" i="39"/>
  <c r="R964" i="39"/>
  <c r="Q964" i="39"/>
  <c r="P964" i="39"/>
  <c r="T964" i="39"/>
  <c r="M964" i="39"/>
  <c r="V963" i="39"/>
  <c r="U963" i="39"/>
  <c r="S963" i="39"/>
  <c r="R963" i="39"/>
  <c r="P963" i="39"/>
  <c r="T963" i="39"/>
  <c r="M963" i="39"/>
  <c r="V962" i="39"/>
  <c r="U962" i="39"/>
  <c r="S962" i="39"/>
  <c r="R962" i="39"/>
  <c r="Q962" i="39"/>
  <c r="P962" i="39"/>
  <c r="T962" i="39"/>
  <c r="M962" i="39"/>
  <c r="V961" i="39"/>
  <c r="U961" i="39"/>
  <c r="S961" i="39"/>
  <c r="R961" i="39"/>
  <c r="P961" i="39"/>
  <c r="T961" i="39"/>
  <c r="M961" i="39"/>
  <c r="V960" i="39"/>
  <c r="U960" i="39"/>
  <c r="S960" i="39"/>
  <c r="R960" i="39"/>
  <c r="Q960" i="39"/>
  <c r="P960" i="39"/>
  <c r="T960" i="39"/>
  <c r="M960" i="39"/>
  <c r="V959" i="39"/>
  <c r="U959" i="39"/>
  <c r="S959" i="39"/>
  <c r="R959" i="39"/>
  <c r="P959" i="39"/>
  <c r="T959" i="39"/>
  <c r="M959" i="39"/>
  <c r="V958" i="39"/>
  <c r="U958" i="39"/>
  <c r="S958" i="39"/>
  <c r="R958" i="39"/>
  <c r="Q958" i="39"/>
  <c r="P958" i="39"/>
  <c r="T958" i="39"/>
  <c r="M958" i="39"/>
  <c r="V957" i="39"/>
  <c r="U957" i="39"/>
  <c r="S957" i="39"/>
  <c r="R957" i="39"/>
  <c r="P957" i="39"/>
  <c r="T957" i="39"/>
  <c r="M957" i="39"/>
  <c r="V956" i="39"/>
  <c r="U956" i="39"/>
  <c r="S956" i="39"/>
  <c r="R956" i="39"/>
  <c r="Q956" i="39"/>
  <c r="P956" i="39"/>
  <c r="T956" i="39"/>
  <c r="M956" i="39"/>
  <c r="V955" i="39"/>
  <c r="U955" i="39"/>
  <c r="S955" i="39"/>
  <c r="R955" i="39"/>
  <c r="P955" i="39"/>
  <c r="T955" i="39"/>
  <c r="M955" i="39"/>
  <c r="V954" i="39"/>
  <c r="U954" i="39"/>
  <c r="S954" i="39"/>
  <c r="R954" i="39"/>
  <c r="Q954" i="39"/>
  <c r="P954" i="39"/>
  <c r="T954" i="39"/>
  <c r="M954" i="39"/>
  <c r="V953" i="39"/>
  <c r="U953" i="39"/>
  <c r="S953" i="39"/>
  <c r="R953" i="39"/>
  <c r="P953" i="39"/>
  <c r="T953" i="39"/>
  <c r="M953" i="39"/>
  <c r="V952" i="39"/>
  <c r="U952" i="39"/>
  <c r="S952" i="39"/>
  <c r="R952" i="39"/>
  <c r="Q952" i="39"/>
  <c r="P952" i="39"/>
  <c r="T952" i="39"/>
  <c r="M952" i="39"/>
  <c r="V951" i="39"/>
  <c r="U951" i="39"/>
  <c r="S951" i="39"/>
  <c r="R951" i="39"/>
  <c r="P951" i="39"/>
  <c r="T951" i="39"/>
  <c r="M951" i="39"/>
  <c r="V950" i="39"/>
  <c r="U950" i="39"/>
  <c r="S950" i="39"/>
  <c r="R950" i="39"/>
  <c r="Q950" i="39"/>
  <c r="P950" i="39"/>
  <c r="T950" i="39"/>
  <c r="M950" i="39"/>
  <c r="V949" i="39"/>
  <c r="U949" i="39"/>
  <c r="S949" i="39"/>
  <c r="R949" i="39"/>
  <c r="P949" i="39"/>
  <c r="T949" i="39"/>
  <c r="M949" i="39"/>
  <c r="V948" i="39"/>
  <c r="U948" i="39"/>
  <c r="S948" i="39"/>
  <c r="R948" i="39"/>
  <c r="Q948" i="39"/>
  <c r="P948" i="39"/>
  <c r="T948" i="39"/>
  <c r="M948" i="39"/>
  <c r="V947" i="39"/>
  <c r="U947" i="39"/>
  <c r="S947" i="39"/>
  <c r="R947" i="39"/>
  <c r="P947" i="39"/>
  <c r="T947" i="39"/>
  <c r="M947" i="39"/>
  <c r="V946" i="39"/>
  <c r="U946" i="39"/>
  <c r="S946" i="39"/>
  <c r="R946" i="39"/>
  <c r="Q946" i="39"/>
  <c r="P946" i="39"/>
  <c r="T946" i="39"/>
  <c r="M946" i="39"/>
  <c r="V945" i="39"/>
  <c r="U945" i="39"/>
  <c r="S945" i="39"/>
  <c r="R945" i="39"/>
  <c r="P945" i="39"/>
  <c r="T945" i="39"/>
  <c r="M945" i="39"/>
  <c r="V944" i="39"/>
  <c r="U944" i="39"/>
  <c r="S944" i="39"/>
  <c r="R944" i="39"/>
  <c r="Q944" i="39"/>
  <c r="P944" i="39"/>
  <c r="T944" i="39"/>
  <c r="M944" i="39"/>
  <c r="V943" i="39"/>
  <c r="U943" i="39"/>
  <c r="S943" i="39"/>
  <c r="R943" i="39"/>
  <c r="P943" i="39"/>
  <c r="T943" i="39"/>
  <c r="M943" i="39"/>
  <c r="V942" i="39"/>
  <c r="U942" i="39"/>
  <c r="S942" i="39"/>
  <c r="R942" i="39"/>
  <c r="Q942" i="39"/>
  <c r="P942" i="39"/>
  <c r="T942" i="39"/>
  <c r="M942" i="39"/>
  <c r="V941" i="39"/>
  <c r="U941" i="39"/>
  <c r="S941" i="39"/>
  <c r="R941" i="39"/>
  <c r="P941" i="39"/>
  <c r="T941" i="39"/>
  <c r="M941" i="39"/>
  <c r="V940" i="39"/>
  <c r="U940" i="39"/>
  <c r="S940" i="39"/>
  <c r="R940" i="39"/>
  <c r="Q940" i="39"/>
  <c r="P940" i="39"/>
  <c r="T940" i="39"/>
  <c r="M940" i="39"/>
  <c r="V939" i="39"/>
  <c r="U939" i="39"/>
  <c r="S939" i="39"/>
  <c r="R939" i="39"/>
  <c r="P939" i="39"/>
  <c r="T939" i="39"/>
  <c r="M939" i="39"/>
  <c r="V938" i="39"/>
  <c r="U938" i="39"/>
  <c r="S938" i="39"/>
  <c r="R938" i="39"/>
  <c r="Q938" i="39"/>
  <c r="P938" i="39"/>
  <c r="T938" i="39"/>
  <c r="M938" i="39"/>
  <c r="V937" i="39"/>
  <c r="U937" i="39"/>
  <c r="S937" i="39"/>
  <c r="R937" i="39"/>
  <c r="P937" i="39"/>
  <c r="T937" i="39"/>
  <c r="M937" i="39"/>
  <c r="V936" i="39"/>
  <c r="U936" i="39"/>
  <c r="S936" i="39"/>
  <c r="R936" i="39"/>
  <c r="Q936" i="39"/>
  <c r="P936" i="39"/>
  <c r="T936" i="39"/>
  <c r="M936" i="39"/>
  <c r="V935" i="39"/>
  <c r="U935" i="39"/>
  <c r="S935" i="39"/>
  <c r="R935" i="39"/>
  <c r="P935" i="39"/>
  <c r="T935" i="39"/>
  <c r="M935" i="39"/>
  <c r="V934" i="39"/>
  <c r="U934" i="39"/>
  <c r="S934" i="39"/>
  <c r="R934" i="39"/>
  <c r="Q934" i="39"/>
  <c r="P934" i="39"/>
  <c r="T934" i="39"/>
  <c r="M934" i="39"/>
  <c r="V933" i="39"/>
  <c r="U933" i="39"/>
  <c r="S933" i="39"/>
  <c r="R933" i="39"/>
  <c r="P933" i="39"/>
  <c r="T933" i="39"/>
  <c r="M933" i="39"/>
  <c r="V932" i="39"/>
  <c r="U932" i="39"/>
  <c r="S932" i="39"/>
  <c r="R932" i="39"/>
  <c r="Q932" i="39"/>
  <c r="P932" i="39"/>
  <c r="T932" i="39"/>
  <c r="M932" i="39"/>
  <c r="V931" i="39"/>
  <c r="U931" i="39"/>
  <c r="S931" i="39"/>
  <c r="R931" i="39"/>
  <c r="P931" i="39"/>
  <c r="T931" i="39"/>
  <c r="M931" i="39"/>
  <c r="V930" i="39"/>
  <c r="U930" i="39"/>
  <c r="S930" i="39"/>
  <c r="R930" i="39"/>
  <c r="Q930" i="39"/>
  <c r="P930" i="39"/>
  <c r="T930" i="39"/>
  <c r="M930" i="39"/>
  <c r="V929" i="39"/>
  <c r="U929" i="39"/>
  <c r="S929" i="39"/>
  <c r="R929" i="39"/>
  <c r="P929" i="39"/>
  <c r="T929" i="39"/>
  <c r="M929" i="39"/>
  <c r="V928" i="39"/>
  <c r="U928" i="39"/>
  <c r="S928" i="39"/>
  <c r="R928" i="39"/>
  <c r="Q928" i="39"/>
  <c r="P928" i="39"/>
  <c r="T928" i="39"/>
  <c r="M928" i="39"/>
  <c r="V927" i="39"/>
  <c r="U927" i="39"/>
  <c r="S927" i="39"/>
  <c r="R927" i="39"/>
  <c r="P927" i="39"/>
  <c r="T927" i="39"/>
  <c r="M927" i="39"/>
  <c r="M926" i="39"/>
  <c r="M925" i="39"/>
  <c r="M924" i="39"/>
  <c r="M923" i="39"/>
  <c r="M922" i="39"/>
  <c r="M921" i="39"/>
  <c r="M920" i="39"/>
  <c r="M919" i="39"/>
  <c r="M918" i="39"/>
  <c r="M917" i="39"/>
  <c r="M916" i="39"/>
  <c r="M915" i="39"/>
  <c r="M914" i="39"/>
  <c r="M913" i="39"/>
  <c r="M912" i="39"/>
  <c r="M911" i="39"/>
  <c r="M910" i="39"/>
  <c r="V909" i="39"/>
  <c r="U909" i="39"/>
  <c r="S909" i="39"/>
  <c r="R909" i="39"/>
  <c r="P909" i="39"/>
  <c r="T909" i="39"/>
  <c r="M909" i="39"/>
  <c r="V908" i="39"/>
  <c r="U908" i="39"/>
  <c r="S908" i="39"/>
  <c r="R908" i="39"/>
  <c r="Q908" i="39"/>
  <c r="P908" i="39"/>
  <c r="T908" i="39"/>
  <c r="M908" i="39"/>
  <c r="V907" i="39"/>
  <c r="U907" i="39"/>
  <c r="S907" i="39"/>
  <c r="R907" i="39"/>
  <c r="P907" i="39"/>
  <c r="T907" i="39"/>
  <c r="M907" i="39"/>
  <c r="V906" i="39"/>
  <c r="U906" i="39"/>
  <c r="S906" i="39"/>
  <c r="R906" i="39"/>
  <c r="Q906" i="39"/>
  <c r="P906" i="39"/>
  <c r="T906" i="39"/>
  <c r="M906" i="39"/>
  <c r="V905" i="39"/>
  <c r="U905" i="39"/>
  <c r="S905" i="39"/>
  <c r="R905" i="39"/>
  <c r="P905" i="39"/>
  <c r="T905" i="39"/>
  <c r="M905" i="39"/>
  <c r="V904" i="39"/>
  <c r="U904" i="39"/>
  <c r="S904" i="39"/>
  <c r="R904" i="39"/>
  <c r="Q904" i="39"/>
  <c r="P904" i="39"/>
  <c r="T904" i="39"/>
  <c r="M904" i="39"/>
  <c r="V903" i="39"/>
  <c r="U903" i="39"/>
  <c r="S903" i="39"/>
  <c r="R903" i="39"/>
  <c r="P903" i="39"/>
  <c r="T903" i="39"/>
  <c r="M903" i="39"/>
  <c r="V902" i="39"/>
  <c r="U902" i="39"/>
  <c r="S902" i="39"/>
  <c r="R902" i="39"/>
  <c r="Q902" i="39"/>
  <c r="P902" i="39"/>
  <c r="T902" i="39"/>
  <c r="M902" i="39"/>
  <c r="V901" i="39"/>
  <c r="U901" i="39"/>
  <c r="S901" i="39"/>
  <c r="R901" i="39"/>
  <c r="P901" i="39"/>
  <c r="T901" i="39"/>
  <c r="M901" i="39"/>
  <c r="V900" i="39"/>
  <c r="U900" i="39"/>
  <c r="S900" i="39"/>
  <c r="R900" i="39"/>
  <c r="Q900" i="39"/>
  <c r="P900" i="39"/>
  <c r="T900" i="39"/>
  <c r="M900" i="39"/>
  <c r="V899" i="39"/>
  <c r="U899" i="39"/>
  <c r="S899" i="39"/>
  <c r="R899" i="39"/>
  <c r="P899" i="39"/>
  <c r="T899" i="39"/>
  <c r="M899" i="39"/>
  <c r="V898" i="39"/>
  <c r="U898" i="39"/>
  <c r="S898" i="39"/>
  <c r="R898" i="39"/>
  <c r="Q898" i="39"/>
  <c r="P898" i="39"/>
  <c r="T898" i="39"/>
  <c r="M898" i="39"/>
  <c r="V897" i="39"/>
  <c r="U897" i="39"/>
  <c r="S897" i="39"/>
  <c r="R897" i="39"/>
  <c r="P897" i="39"/>
  <c r="T897" i="39"/>
  <c r="M897" i="39"/>
  <c r="V896" i="39"/>
  <c r="U896" i="39"/>
  <c r="S896" i="39"/>
  <c r="R896" i="39"/>
  <c r="Q896" i="39"/>
  <c r="P896" i="39"/>
  <c r="T896" i="39"/>
  <c r="M896" i="39"/>
  <c r="V895" i="39"/>
  <c r="U895" i="39"/>
  <c r="S895" i="39"/>
  <c r="R895" i="39"/>
  <c r="P895" i="39"/>
  <c r="T895" i="39"/>
  <c r="M895" i="39"/>
  <c r="V894" i="39"/>
  <c r="U894" i="39"/>
  <c r="S894" i="39"/>
  <c r="R894" i="39"/>
  <c r="Q894" i="39"/>
  <c r="P894" i="39"/>
  <c r="T894" i="39"/>
  <c r="M894" i="39"/>
  <c r="V893" i="39"/>
  <c r="U893" i="39"/>
  <c r="S893" i="39"/>
  <c r="R893" i="39"/>
  <c r="P893" i="39"/>
  <c r="T893" i="39"/>
  <c r="M893" i="39"/>
  <c r="V892" i="39"/>
  <c r="U892" i="39"/>
  <c r="S892" i="39"/>
  <c r="R892" i="39"/>
  <c r="Q892" i="39"/>
  <c r="P892" i="39"/>
  <c r="T892" i="39"/>
  <c r="M892" i="39"/>
  <c r="V891" i="39"/>
  <c r="U891" i="39"/>
  <c r="S891" i="39"/>
  <c r="R891" i="39"/>
  <c r="P891" i="39"/>
  <c r="T891" i="39"/>
  <c r="M891" i="39"/>
  <c r="V890" i="39"/>
  <c r="U890" i="39"/>
  <c r="S890" i="39"/>
  <c r="R890" i="39"/>
  <c r="Q890" i="39"/>
  <c r="P890" i="39"/>
  <c r="T890" i="39"/>
  <c r="M890" i="39"/>
  <c r="V889" i="39"/>
  <c r="U889" i="39"/>
  <c r="S889" i="39"/>
  <c r="R889" i="39"/>
  <c r="P889" i="39"/>
  <c r="T889" i="39"/>
  <c r="M889" i="39"/>
  <c r="V888" i="39"/>
  <c r="U888" i="39"/>
  <c r="S888" i="39"/>
  <c r="R888" i="39"/>
  <c r="Q888" i="39"/>
  <c r="P888" i="39"/>
  <c r="T888" i="39"/>
  <c r="M888" i="39"/>
  <c r="V887" i="39"/>
  <c r="U887" i="39"/>
  <c r="S887" i="39"/>
  <c r="R887" i="39"/>
  <c r="P887" i="39"/>
  <c r="T887" i="39"/>
  <c r="M887" i="39"/>
  <c r="V886" i="39"/>
  <c r="U886" i="39"/>
  <c r="S886" i="39"/>
  <c r="R886" i="39"/>
  <c r="Q886" i="39"/>
  <c r="P886" i="39"/>
  <c r="T886" i="39"/>
  <c r="M886" i="39"/>
  <c r="V885" i="39"/>
  <c r="U885" i="39"/>
  <c r="S885" i="39"/>
  <c r="R885" i="39"/>
  <c r="P885" i="39"/>
  <c r="T885" i="39"/>
  <c r="M885" i="39"/>
  <c r="V884" i="39"/>
  <c r="U884" i="39"/>
  <c r="S884" i="39"/>
  <c r="R884" i="39"/>
  <c r="Q884" i="39"/>
  <c r="P884" i="39"/>
  <c r="T884" i="39"/>
  <c r="M884" i="39"/>
  <c r="V883" i="39"/>
  <c r="U883" i="39"/>
  <c r="S883" i="39"/>
  <c r="R883" i="39"/>
  <c r="P883" i="39"/>
  <c r="T883" i="39"/>
  <c r="M883" i="39"/>
  <c r="V882" i="39"/>
  <c r="U882" i="39"/>
  <c r="S882" i="39"/>
  <c r="R882" i="39"/>
  <c r="Q882" i="39"/>
  <c r="P882" i="39"/>
  <c r="T882" i="39"/>
  <c r="M882" i="39"/>
  <c r="V881" i="39"/>
  <c r="U881" i="39"/>
  <c r="S881" i="39"/>
  <c r="R881" i="39"/>
  <c r="P881" i="39"/>
  <c r="T881" i="39"/>
  <c r="M881" i="39"/>
  <c r="V880" i="39"/>
  <c r="U880" i="39"/>
  <c r="S880" i="39"/>
  <c r="R880" i="39"/>
  <c r="Q880" i="39"/>
  <c r="P880" i="39"/>
  <c r="T880" i="39"/>
  <c r="M880" i="39"/>
  <c r="V879" i="39"/>
  <c r="U879" i="39"/>
  <c r="S879" i="39"/>
  <c r="R879" i="39"/>
  <c r="P879" i="39"/>
  <c r="T879" i="39"/>
  <c r="M879" i="39"/>
  <c r="V878" i="39"/>
  <c r="U878" i="39"/>
  <c r="S878" i="39"/>
  <c r="R878" i="39"/>
  <c r="Q878" i="39"/>
  <c r="P878" i="39"/>
  <c r="T878" i="39"/>
  <c r="M878" i="39"/>
  <c r="V877" i="39"/>
  <c r="U877" i="39"/>
  <c r="S877" i="39"/>
  <c r="R877" i="39"/>
  <c r="P877" i="39"/>
  <c r="T877" i="39"/>
  <c r="M877" i="39"/>
  <c r="V876" i="39"/>
  <c r="U876" i="39"/>
  <c r="S876" i="39"/>
  <c r="R876" i="39"/>
  <c r="Q876" i="39"/>
  <c r="P876" i="39"/>
  <c r="T876" i="39"/>
  <c r="M876" i="39"/>
  <c r="V875" i="39"/>
  <c r="U875" i="39"/>
  <c r="S875" i="39"/>
  <c r="R875" i="39"/>
  <c r="P875" i="39"/>
  <c r="T875" i="39"/>
  <c r="M875" i="39"/>
  <c r="V874" i="39"/>
  <c r="U874" i="39"/>
  <c r="S874" i="39"/>
  <c r="R874" i="39"/>
  <c r="Q874" i="39"/>
  <c r="P874" i="39"/>
  <c r="T874" i="39"/>
  <c r="M874" i="39"/>
  <c r="V873" i="39"/>
  <c r="U873" i="39"/>
  <c r="S873" i="39"/>
  <c r="R873" i="39"/>
  <c r="P873" i="39"/>
  <c r="T873" i="39"/>
  <c r="M873" i="39"/>
  <c r="V872" i="39"/>
  <c r="U872" i="39"/>
  <c r="S872" i="39"/>
  <c r="R872" i="39"/>
  <c r="Q872" i="39"/>
  <c r="P872" i="39"/>
  <c r="T872" i="39"/>
  <c r="M872" i="39"/>
  <c r="V871" i="39"/>
  <c r="U871" i="39"/>
  <c r="S871" i="39"/>
  <c r="R871" i="39"/>
  <c r="P871" i="39"/>
  <c r="T871" i="39"/>
  <c r="M871" i="39"/>
  <c r="V870" i="39"/>
  <c r="U870" i="39"/>
  <c r="S870" i="39"/>
  <c r="R870" i="39"/>
  <c r="Q870" i="39"/>
  <c r="P870" i="39"/>
  <c r="T870" i="39"/>
  <c r="M870" i="39"/>
  <c r="V869" i="39"/>
  <c r="U869" i="39"/>
  <c r="S869" i="39"/>
  <c r="R869" i="39"/>
  <c r="P869" i="39"/>
  <c r="T869" i="39"/>
  <c r="M869" i="39"/>
  <c r="V868" i="39"/>
  <c r="U868" i="39"/>
  <c r="S868" i="39"/>
  <c r="R868" i="39"/>
  <c r="Q868" i="39"/>
  <c r="P868" i="39"/>
  <c r="T868" i="39"/>
  <c r="M868" i="39"/>
  <c r="V867" i="39"/>
  <c r="U867" i="39"/>
  <c r="S867" i="39"/>
  <c r="R867" i="39"/>
  <c r="P867" i="39"/>
  <c r="T867" i="39"/>
  <c r="M867" i="39"/>
  <c r="V866" i="39"/>
  <c r="U866" i="39"/>
  <c r="S866" i="39"/>
  <c r="R866" i="39"/>
  <c r="Q866" i="39"/>
  <c r="P866" i="39"/>
  <c r="T866" i="39"/>
  <c r="M866" i="39"/>
  <c r="V865" i="39"/>
  <c r="U865" i="39"/>
  <c r="S865" i="39"/>
  <c r="R865" i="39"/>
  <c r="P865" i="39"/>
  <c r="T865" i="39"/>
  <c r="M865" i="39"/>
  <c r="V864" i="39"/>
  <c r="U864" i="39"/>
  <c r="S864" i="39"/>
  <c r="R864" i="39"/>
  <c r="Q864" i="39"/>
  <c r="P864" i="39"/>
  <c r="T864" i="39"/>
  <c r="M864" i="39"/>
  <c r="V863" i="39"/>
  <c r="U863" i="39"/>
  <c r="S863" i="39"/>
  <c r="R863" i="39"/>
  <c r="P863" i="39"/>
  <c r="T863" i="39"/>
  <c r="M863" i="39"/>
  <c r="V862" i="39"/>
  <c r="U862" i="39"/>
  <c r="S862" i="39"/>
  <c r="R862" i="39"/>
  <c r="Q862" i="39"/>
  <c r="P862" i="39"/>
  <c r="T862" i="39"/>
  <c r="M862" i="39"/>
  <c r="V861" i="39"/>
  <c r="U861" i="39"/>
  <c r="S861" i="39"/>
  <c r="R861" i="39"/>
  <c r="P861" i="39"/>
  <c r="T861" i="39"/>
  <c r="M861" i="39"/>
  <c r="V860" i="39"/>
  <c r="U860" i="39"/>
  <c r="S860" i="39"/>
  <c r="R860" i="39"/>
  <c r="Q860" i="39"/>
  <c r="P860" i="39"/>
  <c r="T860" i="39"/>
  <c r="M860" i="39"/>
  <c r="V859" i="39"/>
  <c r="U859" i="39"/>
  <c r="S859" i="39"/>
  <c r="R859" i="39"/>
  <c r="P859" i="39"/>
  <c r="T859" i="39"/>
  <c r="M859" i="39"/>
  <c r="V858" i="39"/>
  <c r="U858" i="39"/>
  <c r="S858" i="39"/>
  <c r="R858" i="39"/>
  <c r="Q858" i="39"/>
  <c r="P858" i="39"/>
  <c r="T858" i="39"/>
  <c r="M858" i="39"/>
  <c r="V857" i="39"/>
  <c r="U857" i="39"/>
  <c r="S857" i="39"/>
  <c r="R857" i="39"/>
  <c r="P857" i="39"/>
  <c r="T857" i="39"/>
  <c r="M857" i="39"/>
  <c r="V856" i="39"/>
  <c r="U856" i="39"/>
  <c r="S856" i="39"/>
  <c r="R856" i="39"/>
  <c r="Q856" i="39"/>
  <c r="P856" i="39"/>
  <c r="T856" i="39"/>
  <c r="M856" i="39"/>
  <c r="V855" i="39"/>
  <c r="U855" i="39"/>
  <c r="S855" i="39"/>
  <c r="R855" i="39"/>
  <c r="P855" i="39"/>
  <c r="T855" i="39"/>
  <c r="M855" i="39"/>
  <c r="V854" i="39"/>
  <c r="U854" i="39"/>
  <c r="S854" i="39"/>
  <c r="R854" i="39"/>
  <c r="Q854" i="39"/>
  <c r="P854" i="39"/>
  <c r="T854" i="39"/>
  <c r="M854" i="39"/>
  <c r="V853" i="39"/>
  <c r="U853" i="39"/>
  <c r="S853" i="39"/>
  <c r="R853" i="39"/>
  <c r="P853" i="39"/>
  <c r="T853" i="39"/>
  <c r="M853" i="39"/>
  <c r="V852" i="39"/>
  <c r="U852" i="39"/>
  <c r="S852" i="39"/>
  <c r="R852" i="39"/>
  <c r="Q852" i="39"/>
  <c r="P852" i="39"/>
  <c r="T852" i="39"/>
  <c r="M852" i="39"/>
  <c r="AB852" i="39" s="1"/>
  <c r="V851" i="39"/>
  <c r="U851" i="39"/>
  <c r="S851" i="39"/>
  <c r="R851" i="39"/>
  <c r="P851" i="39"/>
  <c r="T851" i="39"/>
  <c r="M851" i="39"/>
  <c r="V850" i="39"/>
  <c r="U850" i="39"/>
  <c r="S850" i="39"/>
  <c r="R850" i="39"/>
  <c r="Q850" i="39"/>
  <c r="P850" i="39"/>
  <c r="T850" i="39"/>
  <c r="M850" i="39"/>
  <c r="V849" i="39"/>
  <c r="U849" i="39"/>
  <c r="S849" i="39"/>
  <c r="R849" i="39"/>
  <c r="P849" i="39"/>
  <c r="T849" i="39"/>
  <c r="M849" i="39"/>
  <c r="V848" i="39"/>
  <c r="U848" i="39"/>
  <c r="S848" i="39"/>
  <c r="R848" i="39"/>
  <c r="Q848" i="39"/>
  <c r="P848" i="39"/>
  <c r="T848" i="39"/>
  <c r="M848" i="39"/>
  <c r="V847" i="39"/>
  <c r="U847" i="39"/>
  <c r="S847" i="39"/>
  <c r="R847" i="39"/>
  <c r="P847" i="39"/>
  <c r="T847" i="39"/>
  <c r="M847" i="39"/>
  <c r="V846" i="39"/>
  <c r="U846" i="39"/>
  <c r="S846" i="39"/>
  <c r="R846" i="39"/>
  <c r="Q846" i="39"/>
  <c r="P846" i="39"/>
  <c r="T846" i="39"/>
  <c r="M846" i="39"/>
  <c r="V845" i="39"/>
  <c r="U845" i="39"/>
  <c r="S845" i="39"/>
  <c r="R845" i="39"/>
  <c r="P845" i="39"/>
  <c r="T845" i="39"/>
  <c r="M845" i="39"/>
  <c r="V844" i="39"/>
  <c r="U844" i="39"/>
  <c r="S844" i="39"/>
  <c r="R844" i="39"/>
  <c r="Q844" i="39"/>
  <c r="P844" i="39"/>
  <c r="T844" i="39"/>
  <c r="M844" i="39"/>
  <c r="V843" i="39"/>
  <c r="U843" i="39"/>
  <c r="S843" i="39"/>
  <c r="R843" i="39"/>
  <c r="P843" i="39"/>
  <c r="T843" i="39"/>
  <c r="M843" i="39"/>
  <c r="V842" i="39"/>
  <c r="U842" i="39"/>
  <c r="S842" i="39"/>
  <c r="R842" i="39"/>
  <c r="Q842" i="39"/>
  <c r="P842" i="39"/>
  <c r="T842" i="39"/>
  <c r="M842" i="39"/>
  <c r="V841" i="39"/>
  <c r="U841" i="39"/>
  <c r="S841" i="39"/>
  <c r="R841" i="39"/>
  <c r="P841" i="39"/>
  <c r="T841" i="39"/>
  <c r="M841" i="39"/>
  <c r="V840" i="39"/>
  <c r="U840" i="39"/>
  <c r="S840" i="39"/>
  <c r="R840" i="39"/>
  <c r="Q840" i="39"/>
  <c r="P840" i="39"/>
  <c r="T840" i="39"/>
  <c r="M840" i="39"/>
  <c r="AB840" i="39" s="1"/>
  <c r="V839" i="39"/>
  <c r="U839" i="39"/>
  <c r="S839" i="39"/>
  <c r="R839" i="39"/>
  <c r="P839" i="39"/>
  <c r="T839" i="39"/>
  <c r="M839" i="39"/>
  <c r="V838" i="39"/>
  <c r="U838" i="39"/>
  <c r="S838" i="39"/>
  <c r="R838" i="39"/>
  <c r="Q838" i="39"/>
  <c r="P838" i="39"/>
  <c r="T838" i="39"/>
  <c r="M838" i="39"/>
  <c r="V837" i="39"/>
  <c r="U837" i="39"/>
  <c r="S837" i="39"/>
  <c r="R837" i="39"/>
  <c r="P837" i="39"/>
  <c r="T837" i="39"/>
  <c r="M837" i="39"/>
  <c r="V836" i="39"/>
  <c r="U836" i="39"/>
  <c r="S836" i="39"/>
  <c r="R836" i="39"/>
  <c r="Q836" i="39"/>
  <c r="P836" i="39"/>
  <c r="T836" i="39"/>
  <c r="M836" i="39"/>
  <c r="V835" i="39"/>
  <c r="U835" i="39"/>
  <c r="S835" i="39"/>
  <c r="R835" i="39"/>
  <c r="P835" i="39"/>
  <c r="T835" i="39"/>
  <c r="M835" i="39"/>
  <c r="V834" i="39"/>
  <c r="U834" i="39"/>
  <c r="S834" i="39"/>
  <c r="R834" i="39"/>
  <c r="Q834" i="39"/>
  <c r="P834" i="39"/>
  <c r="T834" i="39"/>
  <c r="M834" i="39"/>
  <c r="V833" i="39"/>
  <c r="U833" i="39"/>
  <c r="S833" i="39"/>
  <c r="R833" i="39"/>
  <c r="P833" i="39"/>
  <c r="T833" i="39"/>
  <c r="M833" i="39"/>
  <c r="V832" i="39"/>
  <c r="U832" i="39"/>
  <c r="S832" i="39"/>
  <c r="R832" i="39"/>
  <c r="Q832" i="39"/>
  <c r="P832" i="39"/>
  <c r="T832" i="39"/>
  <c r="M832" i="39"/>
  <c r="AB832" i="39" s="1"/>
  <c r="V831" i="39"/>
  <c r="U831" i="39"/>
  <c r="S831" i="39"/>
  <c r="R831" i="39"/>
  <c r="P831" i="39"/>
  <c r="T831" i="39"/>
  <c r="M831" i="39"/>
  <c r="V830" i="39"/>
  <c r="U830" i="39"/>
  <c r="S830" i="39"/>
  <c r="R830" i="39"/>
  <c r="Q830" i="39"/>
  <c r="P830" i="39"/>
  <c r="T830" i="39"/>
  <c r="M830" i="39"/>
  <c r="V829" i="39"/>
  <c r="U829" i="39"/>
  <c r="S829" i="39"/>
  <c r="R829" i="39"/>
  <c r="P829" i="39"/>
  <c r="T829" i="39"/>
  <c r="M829" i="39"/>
  <c r="V828" i="39"/>
  <c r="U828" i="39"/>
  <c r="S828" i="39"/>
  <c r="R828" i="39"/>
  <c r="Q828" i="39"/>
  <c r="P828" i="39"/>
  <c r="T828" i="39"/>
  <c r="M828" i="39"/>
  <c r="AB828" i="39" s="1"/>
  <c r="V827" i="39"/>
  <c r="U827" i="39"/>
  <c r="S827" i="39"/>
  <c r="R827" i="39"/>
  <c r="P827" i="39"/>
  <c r="T827" i="39"/>
  <c r="M827" i="39"/>
  <c r="V826" i="39"/>
  <c r="U826" i="39"/>
  <c r="S826" i="39"/>
  <c r="R826" i="39"/>
  <c r="Q826" i="39"/>
  <c r="P826" i="39"/>
  <c r="T826" i="39"/>
  <c r="M826" i="39"/>
  <c r="V825" i="39"/>
  <c r="U825" i="39"/>
  <c r="S825" i="39"/>
  <c r="R825" i="39"/>
  <c r="P825" i="39"/>
  <c r="T825" i="39"/>
  <c r="M825" i="39"/>
  <c r="V824" i="39"/>
  <c r="U824" i="39"/>
  <c r="S824" i="39"/>
  <c r="R824" i="39"/>
  <c r="Q824" i="39"/>
  <c r="P824" i="39"/>
  <c r="T824" i="39"/>
  <c r="M824" i="39"/>
  <c r="V823" i="39"/>
  <c r="U823" i="39"/>
  <c r="S823" i="39"/>
  <c r="R823" i="39"/>
  <c r="P823" i="39"/>
  <c r="T823" i="39"/>
  <c r="M823" i="39"/>
  <c r="V822" i="39"/>
  <c r="U822" i="39"/>
  <c r="S822" i="39"/>
  <c r="R822" i="39"/>
  <c r="Q822" i="39"/>
  <c r="P822" i="39"/>
  <c r="T822" i="39"/>
  <c r="M822" i="39"/>
  <c r="V821" i="39"/>
  <c r="U821" i="39"/>
  <c r="S821" i="39"/>
  <c r="R821" i="39"/>
  <c r="P821" i="39"/>
  <c r="T821" i="39"/>
  <c r="M821" i="39"/>
  <c r="V820" i="39"/>
  <c r="U820" i="39"/>
  <c r="S820" i="39"/>
  <c r="R820" i="39"/>
  <c r="Q820" i="39"/>
  <c r="P820" i="39"/>
  <c r="T820" i="39"/>
  <c r="M820" i="39"/>
  <c r="V819" i="39"/>
  <c r="U819" i="39"/>
  <c r="S819" i="39"/>
  <c r="R819" i="39"/>
  <c r="P819" i="39"/>
  <c r="T819" i="39"/>
  <c r="M819" i="39"/>
  <c r="V818" i="39"/>
  <c r="U818" i="39"/>
  <c r="S818" i="39"/>
  <c r="R818" i="39"/>
  <c r="Q818" i="39"/>
  <c r="P818" i="39"/>
  <c r="T818" i="39"/>
  <c r="M818" i="39"/>
  <c r="V817" i="39"/>
  <c r="U817" i="39"/>
  <c r="S817" i="39"/>
  <c r="R817" i="39"/>
  <c r="P817" i="39"/>
  <c r="T817" i="39"/>
  <c r="M817" i="39"/>
  <c r="V816" i="39"/>
  <c r="U816" i="39"/>
  <c r="S816" i="39"/>
  <c r="R816" i="39"/>
  <c r="Q816" i="39"/>
  <c r="P816" i="39"/>
  <c r="T816" i="39"/>
  <c r="M816" i="39"/>
  <c r="AB816" i="39" s="1"/>
  <c r="V815" i="39"/>
  <c r="U815" i="39"/>
  <c r="S815" i="39"/>
  <c r="R815" i="39"/>
  <c r="P815" i="39"/>
  <c r="T815" i="39"/>
  <c r="M815" i="39"/>
  <c r="V814" i="39"/>
  <c r="U814" i="39"/>
  <c r="S814" i="39"/>
  <c r="R814" i="39"/>
  <c r="Q814" i="39"/>
  <c r="P814" i="39"/>
  <c r="T814" i="39"/>
  <c r="M814" i="39"/>
  <c r="V813" i="39"/>
  <c r="U813" i="39"/>
  <c r="S813" i="39"/>
  <c r="R813" i="39"/>
  <c r="P813" i="39"/>
  <c r="T813" i="39"/>
  <c r="M813" i="39"/>
  <c r="V812" i="39"/>
  <c r="U812" i="39"/>
  <c r="S812" i="39"/>
  <c r="R812" i="39"/>
  <c r="Q812" i="39"/>
  <c r="P812" i="39"/>
  <c r="T812" i="39"/>
  <c r="M812" i="39"/>
  <c r="V811" i="39"/>
  <c r="U811" i="39"/>
  <c r="S811" i="39"/>
  <c r="R811" i="39"/>
  <c r="P811" i="39"/>
  <c r="T811" i="39"/>
  <c r="M811" i="39"/>
  <c r="V810" i="39"/>
  <c r="U810" i="39"/>
  <c r="S810" i="39"/>
  <c r="R810" i="39"/>
  <c r="Q810" i="39"/>
  <c r="P810" i="39"/>
  <c r="T810" i="39"/>
  <c r="M810" i="39"/>
  <c r="V809" i="39"/>
  <c r="U809" i="39"/>
  <c r="S809" i="39"/>
  <c r="R809" i="39"/>
  <c r="P809" i="39"/>
  <c r="T809" i="39"/>
  <c r="M809" i="39"/>
  <c r="V808" i="39"/>
  <c r="U808" i="39"/>
  <c r="S808" i="39"/>
  <c r="R808" i="39"/>
  <c r="Q808" i="39"/>
  <c r="P808" i="39"/>
  <c r="T808" i="39"/>
  <c r="M808" i="39"/>
  <c r="V807" i="39"/>
  <c r="U807" i="39"/>
  <c r="S807" i="39"/>
  <c r="R807" i="39"/>
  <c r="P807" i="39"/>
  <c r="T807" i="39"/>
  <c r="M807" i="39"/>
  <c r="V806" i="39"/>
  <c r="U806" i="39"/>
  <c r="S806" i="39"/>
  <c r="R806" i="39"/>
  <c r="Q806" i="39"/>
  <c r="P806" i="39"/>
  <c r="T806" i="39"/>
  <c r="M806" i="39"/>
  <c r="V805" i="39"/>
  <c r="U805" i="39"/>
  <c r="S805" i="39"/>
  <c r="R805" i="39"/>
  <c r="P805" i="39"/>
  <c r="T805" i="39"/>
  <c r="M805" i="39"/>
  <c r="V804" i="39"/>
  <c r="U804" i="39"/>
  <c r="S804" i="39"/>
  <c r="R804" i="39"/>
  <c r="Q804" i="39"/>
  <c r="P804" i="39"/>
  <c r="T804" i="39"/>
  <c r="M804" i="39"/>
  <c r="V803" i="39"/>
  <c r="U803" i="39"/>
  <c r="S803" i="39"/>
  <c r="R803" i="39"/>
  <c r="P803" i="39"/>
  <c r="T803" i="39"/>
  <c r="M803" i="39"/>
  <c r="V802" i="39"/>
  <c r="U802" i="39"/>
  <c r="S802" i="39"/>
  <c r="R802" i="39"/>
  <c r="Q802" i="39"/>
  <c r="P802" i="39"/>
  <c r="T802" i="39"/>
  <c r="M802" i="39"/>
  <c r="V801" i="39"/>
  <c r="U801" i="39"/>
  <c r="S801" i="39"/>
  <c r="R801" i="39"/>
  <c r="P801" i="39"/>
  <c r="T801" i="39"/>
  <c r="M801" i="39"/>
  <c r="V800" i="39"/>
  <c r="U800" i="39"/>
  <c r="S800" i="39"/>
  <c r="R800" i="39"/>
  <c r="Q800" i="39"/>
  <c r="P800" i="39"/>
  <c r="T800" i="39"/>
  <c r="M800" i="39"/>
  <c r="V799" i="39"/>
  <c r="U799" i="39"/>
  <c r="S799" i="39"/>
  <c r="R799" i="39"/>
  <c r="P799" i="39"/>
  <c r="T799" i="39"/>
  <c r="M799" i="39"/>
  <c r="V798" i="39"/>
  <c r="U798" i="39"/>
  <c r="S798" i="39"/>
  <c r="R798" i="39"/>
  <c r="Q798" i="39"/>
  <c r="P798" i="39"/>
  <c r="T798" i="39"/>
  <c r="M798" i="39"/>
  <c r="V797" i="39"/>
  <c r="U797" i="39"/>
  <c r="S797" i="39"/>
  <c r="R797" i="39"/>
  <c r="P797" i="39"/>
  <c r="T797" i="39"/>
  <c r="M797" i="39"/>
  <c r="V796" i="39"/>
  <c r="U796" i="39"/>
  <c r="S796" i="39"/>
  <c r="R796" i="39"/>
  <c r="Q796" i="39"/>
  <c r="P796" i="39"/>
  <c r="T796" i="39"/>
  <c r="M796" i="39"/>
  <c r="V795" i="39"/>
  <c r="U795" i="39"/>
  <c r="S795" i="39"/>
  <c r="R795" i="39"/>
  <c r="P795" i="39"/>
  <c r="T795" i="39"/>
  <c r="M795" i="39"/>
  <c r="V794" i="39"/>
  <c r="U794" i="39"/>
  <c r="S794" i="39"/>
  <c r="R794" i="39"/>
  <c r="Q794" i="39"/>
  <c r="P794" i="39"/>
  <c r="T794" i="39"/>
  <c r="M794" i="39"/>
  <c r="V793" i="39"/>
  <c r="U793" i="39"/>
  <c r="S793" i="39"/>
  <c r="R793" i="39"/>
  <c r="P793" i="39"/>
  <c r="T793" i="39"/>
  <c r="M793" i="39"/>
  <c r="V792" i="39"/>
  <c r="U792" i="39"/>
  <c r="S792" i="39"/>
  <c r="R792" i="39"/>
  <c r="Q792" i="39"/>
  <c r="P792" i="39"/>
  <c r="T792" i="39"/>
  <c r="M792" i="39"/>
  <c r="V791" i="39"/>
  <c r="U791" i="39"/>
  <c r="S791" i="39"/>
  <c r="R791" i="39"/>
  <c r="P791" i="39"/>
  <c r="T791" i="39"/>
  <c r="M791" i="39"/>
  <c r="V790" i="39"/>
  <c r="U790" i="39"/>
  <c r="S790" i="39"/>
  <c r="R790" i="39"/>
  <c r="Q790" i="39"/>
  <c r="P790" i="39"/>
  <c r="T790" i="39"/>
  <c r="M790" i="39"/>
  <c r="V789" i="39"/>
  <c r="U789" i="39"/>
  <c r="S789" i="39"/>
  <c r="R789" i="39"/>
  <c r="P789" i="39"/>
  <c r="T789" i="39"/>
  <c r="M789" i="39"/>
  <c r="V788" i="39"/>
  <c r="U788" i="39"/>
  <c r="S788" i="39"/>
  <c r="R788" i="39"/>
  <c r="Q788" i="39"/>
  <c r="P788" i="39"/>
  <c r="T788" i="39"/>
  <c r="M788" i="39"/>
  <c r="V787" i="39"/>
  <c r="U787" i="39"/>
  <c r="S787" i="39"/>
  <c r="R787" i="39"/>
  <c r="P787" i="39"/>
  <c r="T787" i="39"/>
  <c r="M787" i="39"/>
  <c r="V786" i="39"/>
  <c r="U786" i="39"/>
  <c r="S786" i="39"/>
  <c r="R786" i="39"/>
  <c r="Q786" i="39"/>
  <c r="P786" i="39"/>
  <c r="T786" i="39"/>
  <c r="M786" i="39"/>
  <c r="V785" i="39"/>
  <c r="U785" i="39"/>
  <c r="S785" i="39"/>
  <c r="R785" i="39"/>
  <c r="P785" i="39"/>
  <c r="T785" i="39"/>
  <c r="M785" i="39"/>
  <c r="V784" i="39"/>
  <c r="U784" i="39"/>
  <c r="S784" i="39"/>
  <c r="R784" i="39"/>
  <c r="Q784" i="39"/>
  <c r="P784" i="39"/>
  <c r="T784" i="39"/>
  <c r="M784" i="39"/>
  <c r="V783" i="39"/>
  <c r="U783" i="39"/>
  <c r="S783" i="39"/>
  <c r="R783" i="39"/>
  <c r="P783" i="39"/>
  <c r="T783" i="39"/>
  <c r="M783" i="39"/>
  <c r="V782" i="39"/>
  <c r="U782" i="39"/>
  <c r="S782" i="39"/>
  <c r="R782" i="39"/>
  <c r="Q782" i="39"/>
  <c r="P782" i="39"/>
  <c r="T782" i="39"/>
  <c r="M782" i="39"/>
  <c r="V781" i="39"/>
  <c r="U781" i="39"/>
  <c r="S781" i="39"/>
  <c r="R781" i="39"/>
  <c r="P781" i="39"/>
  <c r="T781" i="39"/>
  <c r="M781" i="39"/>
  <c r="V780" i="39"/>
  <c r="U780" i="39"/>
  <c r="S780" i="39"/>
  <c r="R780" i="39"/>
  <c r="Q780" i="39"/>
  <c r="P780" i="39"/>
  <c r="T780" i="39"/>
  <c r="M780" i="39"/>
  <c r="V779" i="39"/>
  <c r="U779" i="39"/>
  <c r="S779" i="39"/>
  <c r="R779" i="39"/>
  <c r="P779" i="39"/>
  <c r="T779" i="39"/>
  <c r="M779" i="39"/>
  <c r="V778" i="39"/>
  <c r="U778" i="39"/>
  <c r="S778" i="39"/>
  <c r="R778" i="39"/>
  <c r="Q778" i="39"/>
  <c r="P778" i="39"/>
  <c r="T778" i="39"/>
  <c r="M778" i="39"/>
  <c r="V777" i="39"/>
  <c r="U777" i="39"/>
  <c r="S777" i="39"/>
  <c r="R777" i="39"/>
  <c r="P777" i="39"/>
  <c r="T777" i="39"/>
  <c r="M777" i="39"/>
  <c r="V776" i="39"/>
  <c r="U776" i="39"/>
  <c r="S776" i="39"/>
  <c r="R776" i="39"/>
  <c r="Q776" i="39"/>
  <c r="P776" i="39"/>
  <c r="T776" i="39"/>
  <c r="M776" i="39"/>
  <c r="V775" i="39"/>
  <c r="U775" i="39"/>
  <c r="S775" i="39"/>
  <c r="R775" i="39"/>
  <c r="P775" i="39"/>
  <c r="T775" i="39"/>
  <c r="M775" i="39"/>
  <c r="V774" i="39"/>
  <c r="U774" i="39"/>
  <c r="S774" i="39"/>
  <c r="R774" i="39"/>
  <c r="Q774" i="39"/>
  <c r="P774" i="39"/>
  <c r="T774" i="39"/>
  <c r="M774" i="39"/>
  <c r="V773" i="39"/>
  <c r="U773" i="39"/>
  <c r="S773" i="39"/>
  <c r="R773" i="39"/>
  <c r="P773" i="39"/>
  <c r="T773" i="39"/>
  <c r="M773" i="39"/>
  <c r="V772" i="39"/>
  <c r="U772" i="39"/>
  <c r="S772" i="39"/>
  <c r="R772" i="39"/>
  <c r="Q772" i="39"/>
  <c r="P772" i="39"/>
  <c r="T772" i="39"/>
  <c r="M772" i="39"/>
  <c r="V771" i="39"/>
  <c r="U771" i="39"/>
  <c r="S771" i="39"/>
  <c r="R771" i="39"/>
  <c r="P771" i="39"/>
  <c r="T771" i="39"/>
  <c r="M771" i="39"/>
  <c r="V770" i="39"/>
  <c r="U770" i="39"/>
  <c r="S770" i="39"/>
  <c r="R770" i="39"/>
  <c r="Q770" i="39"/>
  <c r="P770" i="39"/>
  <c r="T770" i="39"/>
  <c r="M770" i="39"/>
  <c r="V769" i="39"/>
  <c r="U769" i="39"/>
  <c r="S769" i="39"/>
  <c r="R769" i="39"/>
  <c r="P769" i="39"/>
  <c r="T769" i="39"/>
  <c r="M769" i="39"/>
  <c r="V768" i="39"/>
  <c r="U768" i="39"/>
  <c r="S768" i="39"/>
  <c r="R768" i="39"/>
  <c r="Q768" i="39"/>
  <c r="P768" i="39"/>
  <c r="T768" i="39"/>
  <c r="M768" i="39"/>
  <c r="V767" i="39"/>
  <c r="U767" i="39"/>
  <c r="S767" i="39"/>
  <c r="R767" i="39"/>
  <c r="P767" i="39"/>
  <c r="T767" i="39"/>
  <c r="M767" i="39"/>
  <c r="V766" i="39"/>
  <c r="U766" i="39"/>
  <c r="S766" i="39"/>
  <c r="R766" i="39"/>
  <c r="Q766" i="39"/>
  <c r="P766" i="39"/>
  <c r="T766" i="39"/>
  <c r="M766" i="39"/>
  <c r="V765" i="39"/>
  <c r="U765" i="39"/>
  <c r="S765" i="39"/>
  <c r="R765" i="39"/>
  <c r="P765" i="39"/>
  <c r="T765" i="39"/>
  <c r="M765" i="39"/>
  <c r="V764" i="39"/>
  <c r="U764" i="39"/>
  <c r="S764" i="39"/>
  <c r="R764" i="39"/>
  <c r="Q764" i="39"/>
  <c r="P764" i="39"/>
  <c r="T764" i="39"/>
  <c r="M764" i="39"/>
  <c r="V763" i="39"/>
  <c r="U763" i="39"/>
  <c r="S763" i="39"/>
  <c r="R763" i="39"/>
  <c r="P763" i="39"/>
  <c r="T763" i="39"/>
  <c r="M763" i="39"/>
  <c r="V762" i="39"/>
  <c r="U762" i="39"/>
  <c r="S762" i="39"/>
  <c r="R762" i="39"/>
  <c r="Q762" i="39"/>
  <c r="P762" i="39"/>
  <c r="T762" i="39"/>
  <c r="M762" i="39"/>
  <c r="V761" i="39"/>
  <c r="U761" i="39"/>
  <c r="S761" i="39"/>
  <c r="R761" i="39"/>
  <c r="P761" i="39"/>
  <c r="T761" i="39"/>
  <c r="M761" i="39"/>
  <c r="V760" i="39"/>
  <c r="U760" i="39"/>
  <c r="S760" i="39"/>
  <c r="R760" i="39"/>
  <c r="Q760" i="39"/>
  <c r="P760" i="39"/>
  <c r="T760" i="39"/>
  <c r="M760" i="39"/>
  <c r="V759" i="39"/>
  <c r="U759" i="39"/>
  <c r="S759" i="39"/>
  <c r="R759" i="39"/>
  <c r="P759" i="39"/>
  <c r="T759" i="39"/>
  <c r="M759" i="39"/>
  <c r="V758" i="39"/>
  <c r="U758" i="39"/>
  <c r="S758" i="39"/>
  <c r="R758" i="39"/>
  <c r="Q758" i="39"/>
  <c r="P758" i="39"/>
  <c r="T758" i="39"/>
  <c r="M758" i="39"/>
  <c r="V757" i="39"/>
  <c r="U757" i="39"/>
  <c r="S757" i="39"/>
  <c r="R757" i="39"/>
  <c r="P757" i="39"/>
  <c r="T757" i="39"/>
  <c r="M757" i="39"/>
  <c r="V756" i="39"/>
  <c r="U756" i="39"/>
  <c r="S756" i="39"/>
  <c r="R756" i="39"/>
  <c r="Q756" i="39"/>
  <c r="P756" i="39"/>
  <c r="T756" i="39"/>
  <c r="M756" i="39"/>
  <c r="V755" i="39"/>
  <c r="U755" i="39"/>
  <c r="S755" i="39"/>
  <c r="R755" i="39"/>
  <c r="P755" i="39"/>
  <c r="T755" i="39"/>
  <c r="M755" i="39"/>
  <c r="V754" i="39"/>
  <c r="U754" i="39"/>
  <c r="S754" i="39"/>
  <c r="R754" i="39"/>
  <c r="Q754" i="39"/>
  <c r="P754" i="39"/>
  <c r="T754" i="39"/>
  <c r="M754" i="39"/>
  <c r="V753" i="39"/>
  <c r="U753" i="39"/>
  <c r="S753" i="39"/>
  <c r="R753" i="39"/>
  <c r="P753" i="39"/>
  <c r="T753" i="39"/>
  <c r="M753" i="39"/>
  <c r="V752" i="39"/>
  <c r="U752" i="39"/>
  <c r="S752" i="39"/>
  <c r="R752" i="39"/>
  <c r="Q752" i="39"/>
  <c r="P752" i="39"/>
  <c r="T752" i="39"/>
  <c r="M752" i="39"/>
  <c r="V751" i="39"/>
  <c r="U751" i="39"/>
  <c r="S751" i="39"/>
  <c r="R751" i="39"/>
  <c r="P751" i="39"/>
  <c r="T751" i="39"/>
  <c r="M751" i="39"/>
  <c r="V750" i="39"/>
  <c r="U750" i="39"/>
  <c r="S750" i="39"/>
  <c r="R750" i="39"/>
  <c r="Q750" i="39"/>
  <c r="P750" i="39"/>
  <c r="T750" i="39"/>
  <c r="M750" i="39"/>
  <c r="V749" i="39"/>
  <c r="U749" i="39"/>
  <c r="S749" i="39"/>
  <c r="R749" i="39"/>
  <c r="P749" i="39"/>
  <c r="T749" i="39"/>
  <c r="M749" i="39"/>
  <c r="V748" i="39"/>
  <c r="U748" i="39"/>
  <c r="S748" i="39"/>
  <c r="R748" i="39"/>
  <c r="Q748" i="39"/>
  <c r="P748" i="39"/>
  <c r="T748" i="39"/>
  <c r="M748" i="39"/>
  <c r="V747" i="39"/>
  <c r="U747" i="39"/>
  <c r="S747" i="39"/>
  <c r="R747" i="39"/>
  <c r="P747" i="39"/>
  <c r="T747" i="39"/>
  <c r="M747" i="39"/>
  <c r="V746" i="39"/>
  <c r="U746" i="39"/>
  <c r="S746" i="39"/>
  <c r="R746" i="39"/>
  <c r="Q746" i="39"/>
  <c r="P746" i="39"/>
  <c r="T746" i="39"/>
  <c r="M746" i="39"/>
  <c r="V745" i="39"/>
  <c r="U745" i="39"/>
  <c r="S745" i="39"/>
  <c r="R745" i="39"/>
  <c r="P745" i="39"/>
  <c r="T745" i="39"/>
  <c r="M745" i="39"/>
  <c r="V744" i="39"/>
  <c r="U744" i="39"/>
  <c r="S744" i="39"/>
  <c r="R744" i="39"/>
  <c r="Q744" i="39"/>
  <c r="P744" i="39"/>
  <c r="T744" i="39"/>
  <c r="M744" i="39"/>
  <c r="V743" i="39"/>
  <c r="U743" i="39"/>
  <c r="S743" i="39"/>
  <c r="R743" i="39"/>
  <c r="P743" i="39"/>
  <c r="T743" i="39"/>
  <c r="M743" i="39"/>
  <c r="V742" i="39"/>
  <c r="U742" i="39"/>
  <c r="S742" i="39"/>
  <c r="R742" i="39"/>
  <c r="Q742" i="39"/>
  <c r="P742" i="39"/>
  <c r="T742" i="39"/>
  <c r="M742" i="39"/>
  <c r="V741" i="39"/>
  <c r="U741" i="39"/>
  <c r="S741" i="39"/>
  <c r="R741" i="39"/>
  <c r="P741" i="39"/>
  <c r="T741" i="39"/>
  <c r="M741" i="39"/>
  <c r="V740" i="39"/>
  <c r="U740" i="39"/>
  <c r="S740" i="39"/>
  <c r="R740" i="39"/>
  <c r="Q740" i="39"/>
  <c r="P740" i="39"/>
  <c r="T740" i="39"/>
  <c r="M740" i="39"/>
  <c r="V739" i="39"/>
  <c r="U739" i="39"/>
  <c r="S739" i="39"/>
  <c r="R739" i="39"/>
  <c r="P739" i="39"/>
  <c r="T739" i="39"/>
  <c r="M739" i="39"/>
  <c r="V738" i="39"/>
  <c r="U738" i="39"/>
  <c r="S738" i="39"/>
  <c r="R738" i="39"/>
  <c r="Q738" i="39"/>
  <c r="P738" i="39"/>
  <c r="T738" i="39"/>
  <c r="M738" i="39"/>
  <c r="V737" i="39"/>
  <c r="U737" i="39"/>
  <c r="S737" i="39"/>
  <c r="R737" i="39"/>
  <c r="P737" i="39"/>
  <c r="T737" i="39"/>
  <c r="M737" i="39"/>
  <c r="V736" i="39"/>
  <c r="U736" i="39"/>
  <c r="S736" i="39"/>
  <c r="R736" i="39"/>
  <c r="Q736" i="39"/>
  <c r="P736" i="39"/>
  <c r="T736" i="39"/>
  <c r="M736" i="39"/>
  <c r="V735" i="39"/>
  <c r="U735" i="39"/>
  <c r="S735" i="39"/>
  <c r="R735" i="39"/>
  <c r="P735" i="39"/>
  <c r="T735" i="39"/>
  <c r="M735" i="39"/>
  <c r="V734" i="39"/>
  <c r="U734" i="39"/>
  <c r="S734" i="39"/>
  <c r="R734" i="39"/>
  <c r="Q734" i="39"/>
  <c r="P734" i="39"/>
  <c r="T734" i="39"/>
  <c r="M734" i="39"/>
  <c r="V733" i="39"/>
  <c r="U733" i="39"/>
  <c r="S733" i="39"/>
  <c r="R733" i="39"/>
  <c r="P733" i="39"/>
  <c r="T733" i="39"/>
  <c r="M733" i="39"/>
  <c r="V732" i="39"/>
  <c r="U732" i="39"/>
  <c r="S732" i="39"/>
  <c r="R732" i="39"/>
  <c r="Q732" i="39"/>
  <c r="P732" i="39"/>
  <c r="T732" i="39"/>
  <c r="M732" i="39"/>
  <c r="V731" i="39"/>
  <c r="U731" i="39"/>
  <c r="S731" i="39"/>
  <c r="R731" i="39"/>
  <c r="P731" i="39"/>
  <c r="T731" i="39"/>
  <c r="M731" i="39"/>
  <c r="V730" i="39"/>
  <c r="U730" i="39"/>
  <c r="S730" i="39"/>
  <c r="R730" i="39"/>
  <c r="Q730" i="39"/>
  <c r="P730" i="39"/>
  <c r="T730" i="39"/>
  <c r="M730" i="39"/>
  <c r="V729" i="39"/>
  <c r="U729" i="39"/>
  <c r="S729" i="39"/>
  <c r="R729" i="39"/>
  <c r="P729" i="39"/>
  <c r="T729" i="39"/>
  <c r="M729" i="39"/>
  <c r="V728" i="39"/>
  <c r="U728" i="39"/>
  <c r="S728" i="39"/>
  <c r="R728" i="39"/>
  <c r="Q728" i="39"/>
  <c r="P728" i="39"/>
  <c r="T728" i="39"/>
  <c r="M728" i="39"/>
  <c r="V727" i="39"/>
  <c r="U727" i="39"/>
  <c r="S727" i="39"/>
  <c r="R727" i="39"/>
  <c r="P727" i="39"/>
  <c r="T727" i="39"/>
  <c r="M727" i="39"/>
  <c r="V726" i="39"/>
  <c r="U726" i="39"/>
  <c r="S726" i="39"/>
  <c r="R726" i="39"/>
  <c r="Q726" i="39"/>
  <c r="P726" i="39"/>
  <c r="T726" i="39"/>
  <c r="M726" i="39"/>
  <c r="V725" i="39"/>
  <c r="U725" i="39"/>
  <c r="S725" i="39"/>
  <c r="R725" i="39"/>
  <c r="P725" i="39"/>
  <c r="T725" i="39"/>
  <c r="M725" i="39"/>
  <c r="V724" i="39"/>
  <c r="U724" i="39"/>
  <c r="S724" i="39"/>
  <c r="R724" i="39"/>
  <c r="Q724" i="39"/>
  <c r="P724" i="39"/>
  <c r="T724" i="39"/>
  <c r="M724" i="39"/>
  <c r="V723" i="39"/>
  <c r="U723" i="39"/>
  <c r="S723" i="39"/>
  <c r="R723" i="39"/>
  <c r="P723" i="39"/>
  <c r="T723" i="39"/>
  <c r="M723" i="39"/>
  <c r="V722" i="39"/>
  <c r="U722" i="39"/>
  <c r="S722" i="39"/>
  <c r="R722" i="39"/>
  <c r="Q722" i="39"/>
  <c r="P722" i="39"/>
  <c r="T722" i="39"/>
  <c r="M722" i="39"/>
  <c r="V721" i="39"/>
  <c r="U721" i="39"/>
  <c r="S721" i="39"/>
  <c r="R721" i="39"/>
  <c r="P721" i="39"/>
  <c r="T721" i="39"/>
  <c r="M721" i="39"/>
  <c r="V720" i="39"/>
  <c r="U720" i="39"/>
  <c r="S720" i="39"/>
  <c r="R720" i="39"/>
  <c r="Q720" i="39"/>
  <c r="P720" i="39"/>
  <c r="T720" i="39"/>
  <c r="M720" i="39"/>
  <c r="V719" i="39"/>
  <c r="U719" i="39"/>
  <c r="S719" i="39"/>
  <c r="R719" i="39"/>
  <c r="P719" i="39"/>
  <c r="T719" i="39"/>
  <c r="M719" i="39"/>
  <c r="V718" i="39"/>
  <c r="U718" i="39"/>
  <c r="S718" i="39"/>
  <c r="R718" i="39"/>
  <c r="Q718" i="39"/>
  <c r="P718" i="39"/>
  <c r="T718" i="39"/>
  <c r="M718" i="39"/>
  <c r="V717" i="39"/>
  <c r="U717" i="39"/>
  <c r="S717" i="39"/>
  <c r="R717" i="39"/>
  <c r="P717" i="39"/>
  <c r="T717" i="39"/>
  <c r="M717" i="39"/>
  <c r="V716" i="39"/>
  <c r="U716" i="39"/>
  <c r="S716" i="39"/>
  <c r="R716" i="39"/>
  <c r="Q716" i="39"/>
  <c r="P716" i="39"/>
  <c r="T716" i="39"/>
  <c r="M716" i="39"/>
  <c r="V715" i="39"/>
  <c r="U715" i="39"/>
  <c r="S715" i="39"/>
  <c r="R715" i="39"/>
  <c r="P715" i="39"/>
  <c r="T715" i="39"/>
  <c r="M715" i="39"/>
  <c r="V714" i="39"/>
  <c r="U714" i="39"/>
  <c r="S714" i="39"/>
  <c r="R714" i="39"/>
  <c r="Q714" i="39"/>
  <c r="P714" i="39"/>
  <c r="T714" i="39"/>
  <c r="M714" i="39"/>
  <c r="V713" i="39"/>
  <c r="U713" i="39"/>
  <c r="S713" i="39"/>
  <c r="R713" i="39"/>
  <c r="P713" i="39"/>
  <c r="T713" i="39"/>
  <c r="M713" i="39"/>
  <c r="V712" i="39"/>
  <c r="U712" i="39"/>
  <c r="S712" i="39"/>
  <c r="R712" i="39"/>
  <c r="Q712" i="39"/>
  <c r="P712" i="39"/>
  <c r="T712" i="39"/>
  <c r="M712" i="39"/>
  <c r="V711" i="39"/>
  <c r="U711" i="39"/>
  <c r="S711" i="39"/>
  <c r="R711" i="39"/>
  <c r="P711" i="39"/>
  <c r="T711" i="39"/>
  <c r="M711" i="39"/>
  <c r="V710" i="39"/>
  <c r="U710" i="39"/>
  <c r="S710" i="39"/>
  <c r="R710" i="39"/>
  <c r="Q710" i="39"/>
  <c r="P710" i="39"/>
  <c r="T710" i="39"/>
  <c r="M710" i="39"/>
  <c r="V709" i="39"/>
  <c r="U709" i="39"/>
  <c r="S709" i="39"/>
  <c r="R709" i="39"/>
  <c r="P709" i="39"/>
  <c r="T709" i="39"/>
  <c r="M709" i="39"/>
  <c r="V708" i="39"/>
  <c r="U708" i="39"/>
  <c r="S708" i="39"/>
  <c r="R708" i="39"/>
  <c r="Q708" i="39"/>
  <c r="P708" i="39"/>
  <c r="T708" i="39"/>
  <c r="M708" i="39"/>
  <c r="V707" i="39"/>
  <c r="U707" i="39"/>
  <c r="S707" i="39"/>
  <c r="R707" i="39"/>
  <c r="P707" i="39"/>
  <c r="T707" i="39"/>
  <c r="M707" i="39"/>
  <c r="V706" i="39"/>
  <c r="U706" i="39"/>
  <c r="S706" i="39"/>
  <c r="R706" i="39"/>
  <c r="Q706" i="39"/>
  <c r="P706" i="39"/>
  <c r="T706" i="39"/>
  <c r="M706" i="39"/>
  <c r="V705" i="39"/>
  <c r="U705" i="39"/>
  <c r="S705" i="39"/>
  <c r="R705" i="39"/>
  <c r="P705" i="39"/>
  <c r="T705" i="39"/>
  <c r="M705" i="39"/>
  <c r="V704" i="39"/>
  <c r="U704" i="39"/>
  <c r="S704" i="39"/>
  <c r="R704" i="39"/>
  <c r="Q704" i="39"/>
  <c r="P704" i="39"/>
  <c r="T704" i="39"/>
  <c r="M704" i="39"/>
  <c r="V703" i="39"/>
  <c r="U703" i="39"/>
  <c r="S703" i="39"/>
  <c r="R703" i="39"/>
  <c r="P703" i="39"/>
  <c r="T703" i="39"/>
  <c r="M703" i="39"/>
  <c r="V702" i="39"/>
  <c r="U702" i="39"/>
  <c r="S702" i="39"/>
  <c r="R702" i="39"/>
  <c r="Q702" i="39"/>
  <c r="P702" i="39"/>
  <c r="T702" i="39"/>
  <c r="M702" i="39"/>
  <c r="V701" i="39"/>
  <c r="U701" i="39"/>
  <c r="S701" i="39"/>
  <c r="R701" i="39"/>
  <c r="P701" i="39"/>
  <c r="T701" i="39"/>
  <c r="M701" i="39"/>
  <c r="V700" i="39"/>
  <c r="U700" i="39"/>
  <c r="S700" i="39"/>
  <c r="R700" i="39"/>
  <c r="Q700" i="39"/>
  <c r="P700" i="39"/>
  <c r="T700" i="39"/>
  <c r="M700" i="39"/>
  <c r="V699" i="39"/>
  <c r="U699" i="39"/>
  <c r="S699" i="39"/>
  <c r="R699" i="39"/>
  <c r="P699" i="39"/>
  <c r="T699" i="39"/>
  <c r="M699" i="39"/>
  <c r="V698" i="39"/>
  <c r="U698" i="39"/>
  <c r="S698" i="39"/>
  <c r="R698" i="39"/>
  <c r="Q698" i="39"/>
  <c r="P698" i="39"/>
  <c r="T698" i="39"/>
  <c r="M698" i="39"/>
  <c r="V697" i="39"/>
  <c r="U697" i="39"/>
  <c r="S697" i="39"/>
  <c r="R697" i="39"/>
  <c r="P697" i="39"/>
  <c r="T697" i="39"/>
  <c r="M697" i="39"/>
  <c r="V696" i="39"/>
  <c r="U696" i="39"/>
  <c r="S696" i="39"/>
  <c r="R696" i="39"/>
  <c r="Q696" i="39"/>
  <c r="P696" i="39"/>
  <c r="T696" i="39"/>
  <c r="M696" i="39"/>
  <c r="V695" i="39"/>
  <c r="U695" i="39"/>
  <c r="S695" i="39"/>
  <c r="R695" i="39"/>
  <c r="P695" i="39"/>
  <c r="T695" i="39"/>
  <c r="M695" i="39"/>
  <c r="V694" i="39"/>
  <c r="U694" i="39"/>
  <c r="S694" i="39"/>
  <c r="R694" i="39"/>
  <c r="Q694" i="39"/>
  <c r="P694" i="39"/>
  <c r="T694" i="39"/>
  <c r="M694" i="39"/>
  <c r="V693" i="39"/>
  <c r="U693" i="39"/>
  <c r="S693" i="39"/>
  <c r="R693" i="39"/>
  <c r="P693" i="39"/>
  <c r="T693" i="39"/>
  <c r="M693" i="39"/>
  <c r="V692" i="39"/>
  <c r="U692" i="39"/>
  <c r="S692" i="39"/>
  <c r="R692" i="39"/>
  <c r="Q692" i="39"/>
  <c r="P692" i="39"/>
  <c r="T692" i="39"/>
  <c r="M692" i="39"/>
  <c r="V691" i="39"/>
  <c r="U691" i="39"/>
  <c r="S691" i="39"/>
  <c r="R691" i="39"/>
  <c r="P691" i="39"/>
  <c r="T691" i="39"/>
  <c r="M691" i="39"/>
  <c r="V690" i="39"/>
  <c r="U690" i="39"/>
  <c r="S690" i="39"/>
  <c r="R690" i="39"/>
  <c r="Q690" i="39"/>
  <c r="P690" i="39"/>
  <c r="T690" i="39"/>
  <c r="M690" i="39"/>
  <c r="V689" i="39"/>
  <c r="U689" i="39"/>
  <c r="S689" i="39"/>
  <c r="R689" i="39"/>
  <c r="P689" i="39"/>
  <c r="T689" i="39"/>
  <c r="M689" i="39"/>
  <c r="V688" i="39"/>
  <c r="U688" i="39"/>
  <c r="S688" i="39"/>
  <c r="R688" i="39"/>
  <c r="Q688" i="39"/>
  <c r="P688" i="39"/>
  <c r="T688" i="39"/>
  <c r="M688" i="39"/>
  <c r="V687" i="39"/>
  <c r="U687" i="39"/>
  <c r="S687" i="39"/>
  <c r="R687" i="39"/>
  <c r="P687" i="39"/>
  <c r="T687" i="39"/>
  <c r="M687" i="39"/>
  <c r="V686" i="39"/>
  <c r="U686" i="39"/>
  <c r="S686" i="39"/>
  <c r="R686" i="39"/>
  <c r="Q686" i="39"/>
  <c r="P686" i="39"/>
  <c r="T686" i="39"/>
  <c r="M686" i="39"/>
  <c r="V685" i="39"/>
  <c r="U685" i="39"/>
  <c r="S685" i="39"/>
  <c r="R685" i="39"/>
  <c r="P685" i="39"/>
  <c r="T685" i="39"/>
  <c r="M685" i="39"/>
  <c r="V684" i="39"/>
  <c r="U684" i="39"/>
  <c r="S684" i="39"/>
  <c r="R684" i="39"/>
  <c r="Q684" i="39"/>
  <c r="P684" i="39"/>
  <c r="T684" i="39"/>
  <c r="M684" i="39"/>
  <c r="V683" i="39"/>
  <c r="U683" i="39"/>
  <c r="S683" i="39"/>
  <c r="R683" i="39"/>
  <c r="P683" i="39"/>
  <c r="T683" i="39"/>
  <c r="M683" i="39"/>
  <c r="V682" i="39"/>
  <c r="U682" i="39"/>
  <c r="S682" i="39"/>
  <c r="R682" i="39"/>
  <c r="Q682" i="39"/>
  <c r="P682" i="39"/>
  <c r="T682" i="39"/>
  <c r="M682" i="39"/>
  <c r="V681" i="39"/>
  <c r="U681" i="39"/>
  <c r="S681" i="39"/>
  <c r="R681" i="39"/>
  <c r="P681" i="39"/>
  <c r="T681" i="39"/>
  <c r="M681" i="39"/>
  <c r="V680" i="39"/>
  <c r="U680" i="39"/>
  <c r="S680" i="39"/>
  <c r="R680" i="39"/>
  <c r="Q680" i="39"/>
  <c r="P680" i="39"/>
  <c r="T680" i="39"/>
  <c r="M680" i="39"/>
  <c r="V679" i="39"/>
  <c r="U679" i="39"/>
  <c r="S679" i="39"/>
  <c r="R679" i="39"/>
  <c r="P679" i="39"/>
  <c r="T679" i="39"/>
  <c r="M679" i="39"/>
  <c r="V678" i="39"/>
  <c r="U678" i="39"/>
  <c r="S678" i="39"/>
  <c r="R678" i="39"/>
  <c r="Q678" i="39"/>
  <c r="P678" i="39"/>
  <c r="T678" i="39"/>
  <c r="M678" i="39"/>
  <c r="V677" i="39"/>
  <c r="U677" i="39"/>
  <c r="S677" i="39"/>
  <c r="R677" i="39"/>
  <c r="P677" i="39"/>
  <c r="T677" i="39"/>
  <c r="M677" i="39"/>
  <c r="V676" i="39"/>
  <c r="U676" i="39"/>
  <c r="S676" i="39"/>
  <c r="R676" i="39"/>
  <c r="Q676" i="39"/>
  <c r="P676" i="39"/>
  <c r="T676" i="39"/>
  <c r="M676" i="39"/>
  <c r="V675" i="39"/>
  <c r="U675" i="39"/>
  <c r="S675" i="39"/>
  <c r="R675" i="39"/>
  <c r="P675" i="39"/>
  <c r="T675" i="39"/>
  <c r="M675" i="39"/>
  <c r="V674" i="39"/>
  <c r="U674" i="39"/>
  <c r="S674" i="39"/>
  <c r="R674" i="39"/>
  <c r="Q674" i="39"/>
  <c r="P674" i="39"/>
  <c r="T674" i="39"/>
  <c r="M674" i="39"/>
  <c r="V673" i="39"/>
  <c r="U673" i="39"/>
  <c r="S673" i="39"/>
  <c r="R673" i="39"/>
  <c r="P673" i="39"/>
  <c r="T673" i="39"/>
  <c r="M673" i="39"/>
  <c r="V672" i="39"/>
  <c r="U672" i="39"/>
  <c r="S672" i="39"/>
  <c r="R672" i="39"/>
  <c r="Q672" i="39"/>
  <c r="P672" i="39"/>
  <c r="T672" i="39"/>
  <c r="M672" i="39"/>
  <c r="V671" i="39"/>
  <c r="U671" i="39"/>
  <c r="S671" i="39"/>
  <c r="R671" i="39"/>
  <c r="P671" i="39"/>
  <c r="T671" i="39"/>
  <c r="M671" i="39"/>
  <c r="V670" i="39"/>
  <c r="U670" i="39"/>
  <c r="S670" i="39"/>
  <c r="R670" i="39"/>
  <c r="Q670" i="39"/>
  <c r="P670" i="39"/>
  <c r="T670" i="39"/>
  <c r="M670" i="39"/>
  <c r="V669" i="39"/>
  <c r="U669" i="39"/>
  <c r="S669" i="39"/>
  <c r="R669" i="39"/>
  <c r="P669" i="39"/>
  <c r="T669" i="39"/>
  <c r="M669" i="39"/>
  <c r="V668" i="39"/>
  <c r="U668" i="39"/>
  <c r="S668" i="39"/>
  <c r="R668" i="39"/>
  <c r="Q668" i="39"/>
  <c r="P668" i="39"/>
  <c r="T668" i="39"/>
  <c r="M668" i="39"/>
  <c r="V667" i="39"/>
  <c r="U667" i="39"/>
  <c r="S667" i="39"/>
  <c r="R667" i="39"/>
  <c r="P667" i="39"/>
  <c r="T667" i="39"/>
  <c r="M667" i="39"/>
  <c r="V666" i="39"/>
  <c r="U666" i="39"/>
  <c r="S666" i="39"/>
  <c r="R666" i="39"/>
  <c r="Q666" i="39"/>
  <c r="P666" i="39"/>
  <c r="T666" i="39"/>
  <c r="M666" i="39"/>
  <c r="V665" i="39"/>
  <c r="U665" i="39"/>
  <c r="S665" i="39"/>
  <c r="R665" i="39"/>
  <c r="P665" i="39"/>
  <c r="T665" i="39"/>
  <c r="M665" i="39"/>
  <c r="V664" i="39"/>
  <c r="U664" i="39"/>
  <c r="S664" i="39"/>
  <c r="R664" i="39"/>
  <c r="Q664" i="39"/>
  <c r="P664" i="39"/>
  <c r="T664" i="39"/>
  <c r="M664" i="39"/>
  <c r="V663" i="39"/>
  <c r="U663" i="39"/>
  <c r="S663" i="39"/>
  <c r="R663" i="39"/>
  <c r="P663" i="39"/>
  <c r="T663" i="39"/>
  <c r="M663" i="39"/>
  <c r="V662" i="39"/>
  <c r="U662" i="39"/>
  <c r="S662" i="39"/>
  <c r="R662" i="39"/>
  <c r="Q662" i="39"/>
  <c r="P662" i="39"/>
  <c r="T662" i="39"/>
  <c r="M662" i="39"/>
  <c r="V661" i="39"/>
  <c r="U661" i="39"/>
  <c r="S661" i="39"/>
  <c r="R661" i="39"/>
  <c r="P661" i="39"/>
  <c r="T661" i="39"/>
  <c r="M661" i="39"/>
  <c r="V660" i="39"/>
  <c r="U660" i="39"/>
  <c r="S660" i="39"/>
  <c r="R660" i="39"/>
  <c r="Q660" i="39"/>
  <c r="P660" i="39"/>
  <c r="T660" i="39"/>
  <c r="M660" i="39"/>
  <c r="V659" i="39"/>
  <c r="U659" i="39"/>
  <c r="S659" i="39"/>
  <c r="R659" i="39"/>
  <c r="P659" i="39"/>
  <c r="T659" i="39"/>
  <c r="M659" i="39"/>
  <c r="V658" i="39"/>
  <c r="U658" i="39"/>
  <c r="S658" i="39"/>
  <c r="R658" i="39"/>
  <c r="Q658" i="39"/>
  <c r="P658" i="39"/>
  <c r="T658" i="39"/>
  <c r="M658" i="39"/>
  <c r="V657" i="39"/>
  <c r="U657" i="39"/>
  <c r="S657" i="39"/>
  <c r="R657" i="39"/>
  <c r="P657" i="39"/>
  <c r="T657" i="39"/>
  <c r="M657" i="39"/>
  <c r="V656" i="39"/>
  <c r="U656" i="39"/>
  <c r="S656" i="39"/>
  <c r="R656" i="39"/>
  <c r="Q656" i="39"/>
  <c r="P656" i="39"/>
  <c r="T656" i="39"/>
  <c r="M656" i="39"/>
  <c r="V655" i="39"/>
  <c r="U655" i="39"/>
  <c r="S655" i="39"/>
  <c r="R655" i="39"/>
  <c r="P655" i="39"/>
  <c r="T655" i="39"/>
  <c r="M655" i="39"/>
  <c r="V654" i="39"/>
  <c r="U654" i="39"/>
  <c r="S654" i="39"/>
  <c r="R654" i="39"/>
  <c r="Q654" i="39"/>
  <c r="P654" i="39"/>
  <c r="T654" i="39"/>
  <c r="M654" i="39"/>
  <c r="V653" i="39"/>
  <c r="U653" i="39"/>
  <c r="S653" i="39"/>
  <c r="R653" i="39"/>
  <c r="P653" i="39"/>
  <c r="T653" i="39"/>
  <c r="M653" i="39"/>
  <c r="V652" i="39"/>
  <c r="U652" i="39"/>
  <c r="S652" i="39"/>
  <c r="R652" i="39"/>
  <c r="Q652" i="39"/>
  <c r="P652" i="39"/>
  <c r="T652" i="39"/>
  <c r="M652" i="39"/>
  <c r="V651" i="39"/>
  <c r="U651" i="39"/>
  <c r="S651" i="39"/>
  <c r="R651" i="39"/>
  <c r="P651" i="39"/>
  <c r="T651" i="39"/>
  <c r="M651" i="39"/>
  <c r="V650" i="39"/>
  <c r="U650" i="39"/>
  <c r="S650" i="39"/>
  <c r="R650" i="39"/>
  <c r="Q650" i="39"/>
  <c r="P650" i="39"/>
  <c r="T650" i="39"/>
  <c r="M650" i="39"/>
  <c r="V649" i="39"/>
  <c r="U649" i="39"/>
  <c r="S649" i="39"/>
  <c r="R649" i="39"/>
  <c r="P649" i="39"/>
  <c r="T649" i="39"/>
  <c r="M649" i="39"/>
  <c r="V648" i="39"/>
  <c r="U648" i="39"/>
  <c r="S648" i="39"/>
  <c r="R648" i="39"/>
  <c r="Q648" i="39"/>
  <c r="P648" i="39"/>
  <c r="T648" i="39"/>
  <c r="M648" i="39"/>
  <c r="V647" i="39"/>
  <c r="U647" i="39"/>
  <c r="S647" i="39"/>
  <c r="R647" i="39"/>
  <c r="P647" i="39"/>
  <c r="T647" i="39"/>
  <c r="M647" i="39"/>
  <c r="V646" i="39"/>
  <c r="U646" i="39"/>
  <c r="S646" i="39"/>
  <c r="R646" i="39"/>
  <c r="Q646" i="39"/>
  <c r="P646" i="39"/>
  <c r="T646" i="39"/>
  <c r="M646" i="39"/>
  <c r="V645" i="39"/>
  <c r="U645" i="39"/>
  <c r="S645" i="39"/>
  <c r="R645" i="39"/>
  <c r="P645" i="39"/>
  <c r="T645" i="39"/>
  <c r="M645" i="39"/>
  <c r="V644" i="39"/>
  <c r="U644" i="39"/>
  <c r="S644" i="39"/>
  <c r="R644" i="39"/>
  <c r="Q644" i="39"/>
  <c r="P644" i="39"/>
  <c r="T644" i="39"/>
  <c r="M644" i="39"/>
  <c r="V643" i="39"/>
  <c r="U643" i="39"/>
  <c r="S643" i="39"/>
  <c r="R643" i="39"/>
  <c r="P643" i="39"/>
  <c r="T643" i="39"/>
  <c r="M643" i="39"/>
  <c r="V642" i="39"/>
  <c r="U642" i="39"/>
  <c r="S642" i="39"/>
  <c r="R642" i="39"/>
  <c r="Q642" i="39"/>
  <c r="P642" i="39"/>
  <c r="T642" i="39"/>
  <c r="M642" i="39"/>
  <c r="V641" i="39"/>
  <c r="U641" i="39"/>
  <c r="S641" i="39"/>
  <c r="R641" i="39"/>
  <c r="P641" i="39"/>
  <c r="T641" i="39"/>
  <c r="M641" i="39"/>
  <c r="V640" i="39"/>
  <c r="U640" i="39"/>
  <c r="S640" i="39"/>
  <c r="R640" i="39"/>
  <c r="Q640" i="39"/>
  <c r="P640" i="39"/>
  <c r="T640" i="39"/>
  <c r="M640" i="39"/>
  <c r="V639" i="39"/>
  <c r="U639" i="39"/>
  <c r="S639" i="39"/>
  <c r="R639" i="39"/>
  <c r="P639" i="39"/>
  <c r="T639" i="39"/>
  <c r="M639" i="39"/>
  <c r="V638" i="39"/>
  <c r="U638" i="39"/>
  <c r="S638" i="39"/>
  <c r="R638" i="39"/>
  <c r="Q638" i="39"/>
  <c r="P638" i="39"/>
  <c r="T638" i="39"/>
  <c r="M638" i="39"/>
  <c r="V637" i="39"/>
  <c r="U637" i="39"/>
  <c r="S637" i="39"/>
  <c r="R637" i="39"/>
  <c r="P637" i="39"/>
  <c r="T637" i="39"/>
  <c r="M637" i="39"/>
  <c r="V636" i="39"/>
  <c r="U636" i="39"/>
  <c r="S636" i="39"/>
  <c r="R636" i="39"/>
  <c r="Q636" i="39"/>
  <c r="P636" i="39"/>
  <c r="T636" i="39"/>
  <c r="M636" i="39"/>
  <c r="V635" i="39"/>
  <c r="U635" i="39"/>
  <c r="S635" i="39"/>
  <c r="R635" i="39"/>
  <c r="P635" i="39"/>
  <c r="T635" i="39"/>
  <c r="M635" i="39"/>
  <c r="V634" i="39"/>
  <c r="U634" i="39"/>
  <c r="S634" i="39"/>
  <c r="R634" i="39"/>
  <c r="Q634" i="39"/>
  <c r="P634" i="39"/>
  <c r="T634" i="39"/>
  <c r="M634" i="39"/>
  <c r="V633" i="39"/>
  <c r="U633" i="39"/>
  <c r="S633" i="39"/>
  <c r="R633" i="39"/>
  <c r="P633" i="39"/>
  <c r="T633" i="39"/>
  <c r="M633" i="39"/>
  <c r="V632" i="39"/>
  <c r="U632" i="39"/>
  <c r="S632" i="39"/>
  <c r="R632" i="39"/>
  <c r="Q632" i="39"/>
  <c r="P632" i="39"/>
  <c r="T632" i="39"/>
  <c r="M632" i="39"/>
  <c r="V631" i="39"/>
  <c r="U631" i="39"/>
  <c r="S631" i="39"/>
  <c r="R631" i="39"/>
  <c r="P631" i="39"/>
  <c r="T631" i="39"/>
  <c r="M631" i="39"/>
  <c r="V630" i="39"/>
  <c r="U630" i="39"/>
  <c r="S630" i="39"/>
  <c r="R630" i="39"/>
  <c r="Q630" i="39"/>
  <c r="P630" i="39"/>
  <c r="T630" i="39"/>
  <c r="M630" i="39"/>
  <c r="V629" i="39"/>
  <c r="U629" i="39"/>
  <c r="S629" i="39"/>
  <c r="R629" i="39"/>
  <c r="P629" i="39"/>
  <c r="T629" i="39"/>
  <c r="M629" i="39"/>
  <c r="V628" i="39"/>
  <c r="U628" i="39"/>
  <c r="S628" i="39"/>
  <c r="R628" i="39"/>
  <c r="Q628" i="39"/>
  <c r="P628" i="39"/>
  <c r="T628" i="39"/>
  <c r="M628" i="39"/>
  <c r="V627" i="39"/>
  <c r="U627" i="39"/>
  <c r="S627" i="39"/>
  <c r="R627" i="39"/>
  <c r="P627" i="39"/>
  <c r="T627" i="39"/>
  <c r="M627" i="39"/>
  <c r="V626" i="39"/>
  <c r="U626" i="39"/>
  <c r="S626" i="39"/>
  <c r="R626" i="39"/>
  <c r="Q626" i="39"/>
  <c r="P626" i="39"/>
  <c r="T626" i="39"/>
  <c r="M626" i="39"/>
  <c r="V625" i="39"/>
  <c r="U625" i="39"/>
  <c r="S625" i="39"/>
  <c r="R625" i="39"/>
  <c r="P625" i="39"/>
  <c r="T625" i="39"/>
  <c r="M625" i="39"/>
  <c r="V624" i="39"/>
  <c r="U624" i="39"/>
  <c r="S624" i="39"/>
  <c r="R624" i="39"/>
  <c r="Q624" i="39"/>
  <c r="P624" i="39"/>
  <c r="T624" i="39"/>
  <c r="M624" i="39"/>
  <c r="V623" i="39"/>
  <c r="U623" i="39"/>
  <c r="S623" i="39"/>
  <c r="R623" i="39"/>
  <c r="P623" i="39"/>
  <c r="T623" i="39"/>
  <c r="M623" i="39"/>
  <c r="V622" i="39"/>
  <c r="U622" i="39"/>
  <c r="S622" i="39"/>
  <c r="R622" i="39"/>
  <c r="Q622" i="39"/>
  <c r="P622" i="39"/>
  <c r="T622" i="39"/>
  <c r="M622" i="39"/>
  <c r="V621" i="39"/>
  <c r="U621" i="39"/>
  <c r="S621" i="39"/>
  <c r="R621" i="39"/>
  <c r="P621" i="39"/>
  <c r="T621" i="39"/>
  <c r="M621" i="39"/>
  <c r="V620" i="39"/>
  <c r="U620" i="39"/>
  <c r="S620" i="39"/>
  <c r="R620" i="39"/>
  <c r="Q620" i="39"/>
  <c r="P620" i="39"/>
  <c r="T620" i="39"/>
  <c r="M620" i="39"/>
  <c r="V619" i="39"/>
  <c r="U619" i="39"/>
  <c r="S619" i="39"/>
  <c r="R619" i="39"/>
  <c r="P619" i="39"/>
  <c r="T619" i="39"/>
  <c r="M619" i="39"/>
  <c r="V618" i="39"/>
  <c r="U618" i="39"/>
  <c r="S618" i="39"/>
  <c r="R618" i="39"/>
  <c r="Q618" i="39"/>
  <c r="P618" i="39"/>
  <c r="T618" i="39"/>
  <c r="M618" i="39"/>
  <c r="V617" i="39"/>
  <c r="U617" i="39"/>
  <c r="S617" i="39"/>
  <c r="R617" i="39"/>
  <c r="P617" i="39"/>
  <c r="T617" i="39"/>
  <c r="M617" i="39"/>
  <c r="V616" i="39"/>
  <c r="U616" i="39"/>
  <c r="S616" i="39"/>
  <c r="R616" i="39"/>
  <c r="Q616" i="39"/>
  <c r="P616" i="39"/>
  <c r="T616" i="39"/>
  <c r="M616" i="39"/>
  <c r="V615" i="39"/>
  <c r="U615" i="39"/>
  <c r="S615" i="39"/>
  <c r="R615" i="39"/>
  <c r="P615" i="39"/>
  <c r="T615" i="39"/>
  <c r="M615" i="39"/>
  <c r="V614" i="39"/>
  <c r="U614" i="39"/>
  <c r="S614" i="39"/>
  <c r="R614" i="39"/>
  <c r="Q614" i="39"/>
  <c r="P614" i="39"/>
  <c r="T614" i="39"/>
  <c r="M614" i="39"/>
  <c r="V613" i="39"/>
  <c r="U613" i="39"/>
  <c r="S613" i="39"/>
  <c r="R613" i="39"/>
  <c r="P613" i="39"/>
  <c r="T613" i="39"/>
  <c r="M613" i="39"/>
  <c r="V612" i="39"/>
  <c r="U612" i="39"/>
  <c r="S612" i="39"/>
  <c r="R612" i="39"/>
  <c r="Q612" i="39"/>
  <c r="P612" i="39"/>
  <c r="T612" i="39"/>
  <c r="M612" i="39"/>
  <c r="V611" i="39"/>
  <c r="U611" i="39"/>
  <c r="S611" i="39"/>
  <c r="R611" i="39"/>
  <c r="P611" i="39"/>
  <c r="T611" i="39"/>
  <c r="M611" i="39"/>
  <c r="V610" i="39"/>
  <c r="U610" i="39"/>
  <c r="S610" i="39"/>
  <c r="R610" i="39"/>
  <c r="Q610" i="39"/>
  <c r="P610" i="39"/>
  <c r="T610" i="39"/>
  <c r="M610" i="39"/>
  <c r="V609" i="39"/>
  <c r="U609" i="39"/>
  <c r="S609" i="39"/>
  <c r="R609" i="39"/>
  <c r="P609" i="39"/>
  <c r="T609" i="39"/>
  <c r="M609" i="39"/>
  <c r="V608" i="39"/>
  <c r="U608" i="39"/>
  <c r="S608" i="39"/>
  <c r="R608" i="39"/>
  <c r="Q608" i="39"/>
  <c r="P608" i="39"/>
  <c r="T608" i="39"/>
  <c r="M608" i="39"/>
  <c r="V607" i="39"/>
  <c r="U607" i="39"/>
  <c r="S607" i="39"/>
  <c r="R607" i="39"/>
  <c r="P607" i="39"/>
  <c r="T607" i="39"/>
  <c r="M607" i="39"/>
  <c r="V606" i="39"/>
  <c r="U606" i="39"/>
  <c r="S606" i="39"/>
  <c r="R606" i="39"/>
  <c r="Q606" i="39"/>
  <c r="P606" i="39"/>
  <c r="T606" i="39"/>
  <c r="M606" i="39"/>
  <c r="V605" i="39"/>
  <c r="U605" i="39"/>
  <c r="S605" i="39"/>
  <c r="R605" i="39"/>
  <c r="P605" i="39"/>
  <c r="T605" i="39"/>
  <c r="M605" i="39"/>
  <c r="V604" i="39"/>
  <c r="U604" i="39"/>
  <c r="S604" i="39"/>
  <c r="R604" i="39"/>
  <c r="Q604" i="39"/>
  <c r="P604" i="39"/>
  <c r="T604" i="39"/>
  <c r="M604" i="39"/>
  <c r="V603" i="39"/>
  <c r="U603" i="39"/>
  <c r="S603" i="39"/>
  <c r="R603" i="39"/>
  <c r="P603" i="39"/>
  <c r="T603" i="39"/>
  <c r="M603" i="39"/>
  <c r="V602" i="39"/>
  <c r="U602" i="39"/>
  <c r="S602" i="39"/>
  <c r="R602" i="39"/>
  <c r="Q602" i="39"/>
  <c r="P602" i="39"/>
  <c r="T602" i="39"/>
  <c r="M602" i="39"/>
  <c r="V601" i="39"/>
  <c r="U601" i="39"/>
  <c r="S601" i="39"/>
  <c r="R601" i="39"/>
  <c r="P601" i="39"/>
  <c r="T601" i="39"/>
  <c r="M601" i="39"/>
  <c r="V600" i="39"/>
  <c r="U600" i="39"/>
  <c r="S600" i="39"/>
  <c r="R600" i="39"/>
  <c r="Q600" i="39"/>
  <c r="P600" i="39"/>
  <c r="T600" i="39"/>
  <c r="M600" i="39"/>
  <c r="V599" i="39"/>
  <c r="U599" i="39"/>
  <c r="S599" i="39"/>
  <c r="R599" i="39"/>
  <c r="P599" i="39"/>
  <c r="T599" i="39"/>
  <c r="M599" i="39"/>
  <c r="V598" i="39"/>
  <c r="U598" i="39"/>
  <c r="S598" i="39"/>
  <c r="R598" i="39"/>
  <c r="Q598" i="39"/>
  <c r="P598" i="39"/>
  <c r="T598" i="39"/>
  <c r="M598" i="39"/>
  <c r="V597" i="39"/>
  <c r="U597" i="39"/>
  <c r="S597" i="39"/>
  <c r="R597" i="39"/>
  <c r="P597" i="39"/>
  <c r="T597" i="39"/>
  <c r="M597" i="39"/>
  <c r="V596" i="39"/>
  <c r="U596" i="39"/>
  <c r="S596" i="39"/>
  <c r="R596" i="39"/>
  <c r="Q596" i="39"/>
  <c r="P596" i="39"/>
  <c r="T596" i="39"/>
  <c r="M596" i="39"/>
  <c r="V595" i="39"/>
  <c r="U595" i="39"/>
  <c r="S595" i="39"/>
  <c r="R595" i="39"/>
  <c r="P595" i="39"/>
  <c r="T595" i="39"/>
  <c r="M595" i="39"/>
  <c r="V594" i="39"/>
  <c r="U594" i="39"/>
  <c r="S594" i="39"/>
  <c r="R594" i="39"/>
  <c r="Q594" i="39"/>
  <c r="P594" i="39"/>
  <c r="T594" i="39"/>
  <c r="M594" i="39"/>
  <c r="V593" i="39"/>
  <c r="U593" i="39"/>
  <c r="S593" i="39"/>
  <c r="R593" i="39"/>
  <c r="P593" i="39"/>
  <c r="T593" i="39"/>
  <c r="M593" i="39"/>
  <c r="V592" i="39"/>
  <c r="U592" i="39"/>
  <c r="S592" i="39"/>
  <c r="R592" i="39"/>
  <c r="Q592" i="39"/>
  <c r="P592" i="39"/>
  <c r="T592" i="39"/>
  <c r="M592" i="39"/>
  <c r="V591" i="39"/>
  <c r="U591" i="39"/>
  <c r="S591" i="39"/>
  <c r="R591" i="39"/>
  <c r="P591" i="39"/>
  <c r="T591" i="39"/>
  <c r="M591" i="39"/>
  <c r="V590" i="39"/>
  <c r="U590" i="39"/>
  <c r="S590" i="39"/>
  <c r="R590" i="39"/>
  <c r="Q590" i="39"/>
  <c r="P590" i="39"/>
  <c r="T590" i="39"/>
  <c r="M590" i="39"/>
  <c r="V589" i="39"/>
  <c r="U589" i="39"/>
  <c r="S589" i="39"/>
  <c r="R589" i="39"/>
  <c r="P589" i="39"/>
  <c r="T589" i="39"/>
  <c r="M589" i="39"/>
  <c r="V588" i="39"/>
  <c r="U588" i="39"/>
  <c r="S588" i="39"/>
  <c r="R588" i="39"/>
  <c r="Q588" i="39"/>
  <c r="P588" i="39"/>
  <c r="T588" i="39"/>
  <c r="M588" i="39"/>
  <c r="V587" i="39"/>
  <c r="U587" i="39"/>
  <c r="S587" i="39"/>
  <c r="R587" i="39"/>
  <c r="P587" i="39"/>
  <c r="T587" i="39"/>
  <c r="M587" i="39"/>
  <c r="V586" i="39"/>
  <c r="U586" i="39"/>
  <c r="S586" i="39"/>
  <c r="R586" i="39"/>
  <c r="Q586" i="39"/>
  <c r="P586" i="39"/>
  <c r="T586" i="39"/>
  <c r="M586" i="39"/>
  <c r="V585" i="39"/>
  <c r="U585" i="39"/>
  <c r="S585" i="39"/>
  <c r="R585" i="39"/>
  <c r="P585" i="39"/>
  <c r="T585" i="39"/>
  <c r="M585" i="39"/>
  <c r="V584" i="39"/>
  <c r="U584" i="39"/>
  <c r="S584" i="39"/>
  <c r="R584" i="39"/>
  <c r="Q584" i="39"/>
  <c r="P584" i="39"/>
  <c r="T584" i="39"/>
  <c r="M584" i="39"/>
  <c r="V583" i="39"/>
  <c r="U583" i="39"/>
  <c r="S583" i="39"/>
  <c r="R583" i="39"/>
  <c r="P583" i="39"/>
  <c r="T583" i="39"/>
  <c r="M583" i="39"/>
  <c r="V582" i="39"/>
  <c r="U582" i="39"/>
  <c r="S582" i="39"/>
  <c r="R582" i="39"/>
  <c r="Q582" i="39"/>
  <c r="P582" i="39"/>
  <c r="T582" i="39"/>
  <c r="M582" i="39"/>
  <c r="V581" i="39"/>
  <c r="U581" i="39"/>
  <c r="S581" i="39"/>
  <c r="R581" i="39"/>
  <c r="P581" i="39"/>
  <c r="T581" i="39"/>
  <c r="M581" i="39"/>
  <c r="V580" i="39"/>
  <c r="U580" i="39"/>
  <c r="S580" i="39"/>
  <c r="R580" i="39"/>
  <c r="Q580" i="39"/>
  <c r="P580" i="39"/>
  <c r="T580" i="39"/>
  <c r="M580" i="39"/>
  <c r="V579" i="39"/>
  <c r="U579" i="39"/>
  <c r="S579" i="39"/>
  <c r="R579" i="39"/>
  <c r="P579" i="39"/>
  <c r="T579" i="39"/>
  <c r="M579" i="39"/>
  <c r="V578" i="39"/>
  <c r="U578" i="39"/>
  <c r="S578" i="39"/>
  <c r="R578" i="39"/>
  <c r="Q578" i="39"/>
  <c r="P578" i="39"/>
  <c r="T578" i="39"/>
  <c r="M578" i="39"/>
  <c r="V577" i="39"/>
  <c r="U577" i="39"/>
  <c r="S577" i="39"/>
  <c r="R577" i="39"/>
  <c r="P577" i="39"/>
  <c r="T577" i="39"/>
  <c r="M577" i="39"/>
  <c r="V576" i="39"/>
  <c r="U576" i="39"/>
  <c r="S576" i="39"/>
  <c r="R576" i="39"/>
  <c r="Q576" i="39"/>
  <c r="P576" i="39"/>
  <c r="T576" i="39"/>
  <c r="M576" i="39"/>
  <c r="V575" i="39"/>
  <c r="U575" i="39"/>
  <c r="S575" i="39"/>
  <c r="R575" i="39"/>
  <c r="P575" i="39"/>
  <c r="T575" i="39"/>
  <c r="M575" i="39"/>
  <c r="V574" i="39"/>
  <c r="U574" i="39"/>
  <c r="S574" i="39"/>
  <c r="R574" i="39"/>
  <c r="Q574" i="39"/>
  <c r="P574" i="39"/>
  <c r="T574" i="39"/>
  <c r="M574" i="39"/>
  <c r="V573" i="39"/>
  <c r="U573" i="39"/>
  <c r="S573" i="39"/>
  <c r="R573" i="39"/>
  <c r="P573" i="39"/>
  <c r="T573" i="39"/>
  <c r="M573" i="39"/>
  <c r="V572" i="39"/>
  <c r="U572" i="39"/>
  <c r="S572" i="39"/>
  <c r="R572" i="39"/>
  <c r="Q572" i="39"/>
  <c r="P572" i="39"/>
  <c r="T572" i="39"/>
  <c r="M572" i="39"/>
  <c r="V571" i="39"/>
  <c r="U571" i="39"/>
  <c r="S571" i="39"/>
  <c r="R571" i="39"/>
  <c r="P571" i="39"/>
  <c r="T571" i="39"/>
  <c r="M571" i="39"/>
  <c r="V570" i="39"/>
  <c r="U570" i="39"/>
  <c r="S570" i="39"/>
  <c r="R570" i="39"/>
  <c r="Q570" i="39"/>
  <c r="P570" i="39"/>
  <c r="T570" i="39"/>
  <c r="M570" i="39"/>
  <c r="V569" i="39"/>
  <c r="U569" i="39"/>
  <c r="S569" i="39"/>
  <c r="R569" i="39"/>
  <c r="P569" i="39"/>
  <c r="T569" i="39"/>
  <c r="M569" i="39"/>
  <c r="V568" i="39"/>
  <c r="U568" i="39"/>
  <c r="S568" i="39"/>
  <c r="R568" i="39"/>
  <c r="Q568" i="39"/>
  <c r="P568" i="39"/>
  <c r="T568" i="39"/>
  <c r="M568" i="39"/>
  <c r="V567" i="39"/>
  <c r="U567" i="39"/>
  <c r="S567" i="39"/>
  <c r="R567" i="39"/>
  <c r="P567" i="39"/>
  <c r="T567" i="39"/>
  <c r="M567" i="39"/>
  <c r="V566" i="39"/>
  <c r="U566" i="39"/>
  <c r="S566" i="39"/>
  <c r="R566" i="39"/>
  <c r="Q566" i="39"/>
  <c r="P566" i="39"/>
  <c r="T566" i="39"/>
  <c r="M566" i="39"/>
  <c r="V565" i="39"/>
  <c r="U565" i="39"/>
  <c r="S565" i="39"/>
  <c r="R565" i="39"/>
  <c r="P565" i="39"/>
  <c r="T565" i="39"/>
  <c r="M565" i="39"/>
  <c r="V564" i="39"/>
  <c r="U564" i="39"/>
  <c r="S564" i="39"/>
  <c r="R564" i="39"/>
  <c r="Q564" i="39"/>
  <c r="P564" i="39"/>
  <c r="T564" i="39"/>
  <c r="M564" i="39"/>
  <c r="V563" i="39"/>
  <c r="U563" i="39"/>
  <c r="S563" i="39"/>
  <c r="R563" i="39"/>
  <c r="P563" i="39"/>
  <c r="T563" i="39"/>
  <c r="M563" i="39"/>
  <c r="V562" i="39"/>
  <c r="U562" i="39"/>
  <c r="S562" i="39"/>
  <c r="R562" i="39"/>
  <c r="Q562" i="39"/>
  <c r="P562" i="39"/>
  <c r="T562" i="39"/>
  <c r="M562" i="39"/>
  <c r="V561" i="39"/>
  <c r="U561" i="39"/>
  <c r="S561" i="39"/>
  <c r="R561" i="39"/>
  <c r="P561" i="39"/>
  <c r="T561" i="39"/>
  <c r="M561" i="39"/>
  <c r="V560" i="39"/>
  <c r="U560" i="39"/>
  <c r="S560" i="39"/>
  <c r="R560" i="39"/>
  <c r="Q560" i="39"/>
  <c r="P560" i="39"/>
  <c r="T560" i="39"/>
  <c r="M560" i="39"/>
  <c r="V559" i="39"/>
  <c r="U559" i="39"/>
  <c r="S559" i="39"/>
  <c r="R559" i="39"/>
  <c r="P559" i="39"/>
  <c r="T559" i="39"/>
  <c r="M559" i="39"/>
  <c r="V558" i="39"/>
  <c r="U558" i="39"/>
  <c r="S558" i="39"/>
  <c r="R558" i="39"/>
  <c r="Q558" i="39"/>
  <c r="P558" i="39"/>
  <c r="T558" i="39"/>
  <c r="M558" i="39"/>
  <c r="V557" i="39"/>
  <c r="U557" i="39"/>
  <c r="S557" i="39"/>
  <c r="R557" i="39"/>
  <c r="P557" i="39"/>
  <c r="T557" i="39"/>
  <c r="M557" i="39"/>
  <c r="V556" i="39"/>
  <c r="U556" i="39"/>
  <c r="S556" i="39"/>
  <c r="R556" i="39"/>
  <c r="Q556" i="39"/>
  <c r="P556" i="39"/>
  <c r="T556" i="39"/>
  <c r="M556" i="39"/>
  <c r="V555" i="39"/>
  <c r="U555" i="39"/>
  <c r="S555" i="39"/>
  <c r="R555" i="39"/>
  <c r="P555" i="39"/>
  <c r="T555" i="39"/>
  <c r="M555" i="39"/>
  <c r="V554" i="39"/>
  <c r="U554" i="39"/>
  <c r="S554" i="39"/>
  <c r="R554" i="39"/>
  <c r="Q554" i="39"/>
  <c r="P554" i="39"/>
  <c r="T554" i="39"/>
  <c r="M554" i="39"/>
  <c r="V553" i="39"/>
  <c r="U553" i="39"/>
  <c r="S553" i="39"/>
  <c r="R553" i="39"/>
  <c r="P553" i="39"/>
  <c r="T553" i="39"/>
  <c r="M553" i="39"/>
  <c r="V552" i="39"/>
  <c r="U552" i="39"/>
  <c r="S552" i="39"/>
  <c r="R552" i="39"/>
  <c r="Q552" i="39"/>
  <c r="P552" i="39"/>
  <c r="T552" i="39"/>
  <c r="M552" i="39"/>
  <c r="V551" i="39"/>
  <c r="U551" i="39"/>
  <c r="S551" i="39"/>
  <c r="R551" i="39"/>
  <c r="P551" i="39"/>
  <c r="T551" i="39"/>
  <c r="M551" i="39"/>
  <c r="V550" i="39"/>
  <c r="U550" i="39"/>
  <c r="S550" i="39"/>
  <c r="R550" i="39"/>
  <c r="Q550" i="39"/>
  <c r="P550" i="39"/>
  <c r="T550" i="39"/>
  <c r="M550" i="39"/>
  <c r="V549" i="39"/>
  <c r="U549" i="39"/>
  <c r="S549" i="39"/>
  <c r="R549" i="39"/>
  <c r="P549" i="39"/>
  <c r="T549" i="39"/>
  <c r="M549" i="39"/>
  <c r="V548" i="39"/>
  <c r="U548" i="39"/>
  <c r="S548" i="39"/>
  <c r="R548" i="39"/>
  <c r="Q548" i="39"/>
  <c r="P548" i="39"/>
  <c r="T548" i="39"/>
  <c r="M548" i="39"/>
  <c r="V547" i="39"/>
  <c r="U547" i="39"/>
  <c r="S547" i="39"/>
  <c r="R547" i="39"/>
  <c r="P547" i="39"/>
  <c r="T547" i="39"/>
  <c r="M547" i="39"/>
  <c r="V546" i="39"/>
  <c r="U546" i="39"/>
  <c r="S546" i="39"/>
  <c r="R546" i="39"/>
  <c r="Q546" i="39"/>
  <c r="P546" i="39"/>
  <c r="T546" i="39"/>
  <c r="M546" i="39"/>
  <c r="V545" i="39"/>
  <c r="U545" i="39"/>
  <c r="S545" i="39"/>
  <c r="R545" i="39"/>
  <c r="P545" i="39"/>
  <c r="T545" i="39"/>
  <c r="M545" i="39"/>
  <c r="V544" i="39"/>
  <c r="U544" i="39"/>
  <c r="S544" i="39"/>
  <c r="R544" i="39"/>
  <c r="Q544" i="39"/>
  <c r="P544" i="39"/>
  <c r="T544" i="39"/>
  <c r="M544" i="39"/>
  <c r="V543" i="39"/>
  <c r="U543" i="39"/>
  <c r="S543" i="39"/>
  <c r="R543" i="39"/>
  <c r="P543" i="39"/>
  <c r="T543" i="39"/>
  <c r="M543" i="39"/>
  <c r="V542" i="39"/>
  <c r="U542" i="39"/>
  <c r="S542" i="39"/>
  <c r="R542" i="39"/>
  <c r="Q542" i="39"/>
  <c r="P542" i="39"/>
  <c r="T542" i="39"/>
  <c r="M542" i="39"/>
  <c r="V541" i="39"/>
  <c r="U541" i="39"/>
  <c r="S541" i="39"/>
  <c r="R541" i="39"/>
  <c r="P541" i="39"/>
  <c r="T541" i="39"/>
  <c r="M541" i="39"/>
  <c r="V540" i="39"/>
  <c r="U540" i="39"/>
  <c r="S540" i="39"/>
  <c r="R540" i="39"/>
  <c r="Q540" i="39"/>
  <c r="P540" i="39"/>
  <c r="T540" i="39"/>
  <c r="M540" i="39"/>
  <c r="V539" i="39"/>
  <c r="U539" i="39"/>
  <c r="S539" i="39"/>
  <c r="R539" i="39"/>
  <c r="P539" i="39"/>
  <c r="T539" i="39"/>
  <c r="M539" i="39"/>
  <c r="V538" i="39"/>
  <c r="U538" i="39"/>
  <c r="S538" i="39"/>
  <c r="R538" i="39"/>
  <c r="Q538" i="39"/>
  <c r="P538" i="39"/>
  <c r="T538" i="39"/>
  <c r="M538" i="39"/>
  <c r="V537" i="39"/>
  <c r="U537" i="39"/>
  <c r="S537" i="39"/>
  <c r="R537" i="39"/>
  <c r="P537" i="39"/>
  <c r="T537" i="39"/>
  <c r="M537" i="39"/>
  <c r="V536" i="39"/>
  <c r="U536" i="39"/>
  <c r="S536" i="39"/>
  <c r="R536" i="39"/>
  <c r="Q536" i="39"/>
  <c r="P536" i="39"/>
  <c r="T536" i="39"/>
  <c r="M536" i="39"/>
  <c r="V535" i="39"/>
  <c r="U535" i="39"/>
  <c r="S535" i="39"/>
  <c r="R535" i="39"/>
  <c r="P535" i="39"/>
  <c r="T535" i="39"/>
  <c r="M535" i="39"/>
  <c r="V534" i="39"/>
  <c r="U534" i="39"/>
  <c r="S534" i="39"/>
  <c r="R534" i="39"/>
  <c r="Q534" i="39"/>
  <c r="P534" i="39"/>
  <c r="T534" i="39"/>
  <c r="M534" i="39"/>
  <c r="V533" i="39"/>
  <c r="U533" i="39"/>
  <c r="S533" i="39"/>
  <c r="R533" i="39"/>
  <c r="P533" i="39"/>
  <c r="T533" i="39"/>
  <c r="M533" i="39"/>
  <c r="V532" i="39"/>
  <c r="U532" i="39"/>
  <c r="S532" i="39"/>
  <c r="R532" i="39"/>
  <c r="Q532" i="39"/>
  <c r="P532" i="39"/>
  <c r="T532" i="39"/>
  <c r="M532" i="39"/>
  <c r="V531" i="39"/>
  <c r="U531" i="39"/>
  <c r="S531" i="39"/>
  <c r="R531" i="39"/>
  <c r="P531" i="39"/>
  <c r="T531" i="39"/>
  <c r="M531" i="39"/>
  <c r="V530" i="39"/>
  <c r="U530" i="39"/>
  <c r="S530" i="39"/>
  <c r="R530" i="39"/>
  <c r="Q530" i="39"/>
  <c r="P530" i="39"/>
  <c r="T530" i="39"/>
  <c r="M530" i="39"/>
  <c r="V529" i="39"/>
  <c r="U529" i="39"/>
  <c r="S529" i="39"/>
  <c r="R529" i="39"/>
  <c r="P529" i="39"/>
  <c r="T529" i="39"/>
  <c r="M529" i="39"/>
  <c r="V528" i="39"/>
  <c r="U528" i="39"/>
  <c r="S528" i="39"/>
  <c r="R528" i="39"/>
  <c r="Q528" i="39"/>
  <c r="P528" i="39"/>
  <c r="T528" i="39"/>
  <c r="M528" i="39"/>
  <c r="V527" i="39"/>
  <c r="U527" i="39"/>
  <c r="S527" i="39"/>
  <c r="R527" i="39"/>
  <c r="P527" i="39"/>
  <c r="T527" i="39"/>
  <c r="M527" i="39"/>
  <c r="V526" i="39"/>
  <c r="U526" i="39"/>
  <c r="S526" i="39"/>
  <c r="R526" i="39"/>
  <c r="Q526" i="39"/>
  <c r="P526" i="39"/>
  <c r="T526" i="39"/>
  <c r="M526" i="39"/>
  <c r="V525" i="39"/>
  <c r="U525" i="39"/>
  <c r="S525" i="39"/>
  <c r="R525" i="39"/>
  <c r="P525" i="39"/>
  <c r="T525" i="39"/>
  <c r="M525" i="39"/>
  <c r="V524" i="39"/>
  <c r="U524" i="39"/>
  <c r="S524" i="39"/>
  <c r="R524" i="39"/>
  <c r="Q524" i="39"/>
  <c r="P524" i="39"/>
  <c r="T524" i="39"/>
  <c r="M524" i="39"/>
  <c r="V523" i="39"/>
  <c r="U523" i="39"/>
  <c r="S523" i="39"/>
  <c r="R523" i="39"/>
  <c r="P523" i="39"/>
  <c r="T523" i="39"/>
  <c r="M523" i="39"/>
  <c r="V522" i="39"/>
  <c r="U522" i="39"/>
  <c r="S522" i="39"/>
  <c r="R522" i="39"/>
  <c r="Q522" i="39"/>
  <c r="P522" i="39"/>
  <c r="T522" i="39"/>
  <c r="M522" i="39"/>
  <c r="V521" i="39"/>
  <c r="U521" i="39"/>
  <c r="S521" i="39"/>
  <c r="R521" i="39"/>
  <c r="P521" i="39"/>
  <c r="T521" i="39"/>
  <c r="M521" i="39"/>
  <c r="V520" i="39"/>
  <c r="U520" i="39"/>
  <c r="S520" i="39"/>
  <c r="R520" i="39"/>
  <c r="Q520" i="39"/>
  <c r="P520" i="39"/>
  <c r="T520" i="39"/>
  <c r="M520" i="39"/>
  <c r="V519" i="39"/>
  <c r="U519" i="39"/>
  <c r="S519" i="39"/>
  <c r="R519" i="39"/>
  <c r="P519" i="39"/>
  <c r="T519" i="39"/>
  <c r="M519" i="39"/>
  <c r="V518" i="39"/>
  <c r="U518" i="39"/>
  <c r="S518" i="39"/>
  <c r="R518" i="39"/>
  <c r="Q518" i="39"/>
  <c r="P518" i="39"/>
  <c r="T518" i="39"/>
  <c r="M518" i="39"/>
  <c r="V517" i="39"/>
  <c r="U517" i="39"/>
  <c r="S517" i="39"/>
  <c r="R517" i="39"/>
  <c r="P517" i="39"/>
  <c r="T517" i="39"/>
  <c r="M517" i="39"/>
  <c r="V516" i="39"/>
  <c r="U516" i="39"/>
  <c r="S516" i="39"/>
  <c r="R516" i="39"/>
  <c r="Q516" i="39"/>
  <c r="P516" i="39"/>
  <c r="T516" i="39"/>
  <c r="M516" i="39"/>
  <c r="V515" i="39"/>
  <c r="U515" i="39"/>
  <c r="S515" i="39"/>
  <c r="R515" i="39"/>
  <c r="P515" i="39"/>
  <c r="T515" i="39"/>
  <c r="M515" i="39"/>
  <c r="V514" i="39"/>
  <c r="U514" i="39"/>
  <c r="S514" i="39"/>
  <c r="R514" i="39"/>
  <c r="Q514" i="39"/>
  <c r="P514" i="39"/>
  <c r="T514" i="39"/>
  <c r="M514" i="39"/>
  <c r="V513" i="39"/>
  <c r="U513" i="39"/>
  <c r="S513" i="39"/>
  <c r="R513" i="39"/>
  <c r="P513" i="39"/>
  <c r="T513" i="39"/>
  <c r="M513" i="39"/>
  <c r="V512" i="39"/>
  <c r="U512" i="39"/>
  <c r="S512" i="39"/>
  <c r="R512" i="39"/>
  <c r="Q512" i="39"/>
  <c r="P512" i="39"/>
  <c r="T512" i="39"/>
  <c r="M512" i="39"/>
  <c r="V511" i="39"/>
  <c r="U511" i="39"/>
  <c r="S511" i="39"/>
  <c r="R511" i="39"/>
  <c r="P511" i="39"/>
  <c r="T511" i="39"/>
  <c r="M511" i="39"/>
  <c r="V510" i="39"/>
  <c r="U510" i="39"/>
  <c r="S510" i="39"/>
  <c r="R510" i="39"/>
  <c r="Q510" i="39"/>
  <c r="P510" i="39"/>
  <c r="T510" i="39"/>
  <c r="M510" i="39"/>
  <c r="V509" i="39"/>
  <c r="U509" i="39"/>
  <c r="S509" i="39"/>
  <c r="R509" i="39"/>
  <c r="P509" i="39"/>
  <c r="T509" i="39"/>
  <c r="M509" i="39"/>
  <c r="V508" i="39"/>
  <c r="U508" i="39"/>
  <c r="S508" i="39"/>
  <c r="R508" i="39"/>
  <c r="Q508" i="39"/>
  <c r="P508" i="39"/>
  <c r="T508" i="39"/>
  <c r="M508" i="39"/>
  <c r="V507" i="39"/>
  <c r="U507" i="39"/>
  <c r="S507" i="39"/>
  <c r="R507" i="39"/>
  <c r="P507" i="39"/>
  <c r="T507" i="39"/>
  <c r="M507" i="39"/>
  <c r="V506" i="39"/>
  <c r="U506" i="39"/>
  <c r="S506" i="39"/>
  <c r="R506" i="39"/>
  <c r="Q506" i="39"/>
  <c r="P506" i="39"/>
  <c r="T506" i="39"/>
  <c r="M506" i="39"/>
  <c r="V505" i="39"/>
  <c r="U505" i="39"/>
  <c r="S505" i="39"/>
  <c r="R505" i="39"/>
  <c r="P505" i="39"/>
  <c r="T505" i="39"/>
  <c r="M505" i="39"/>
  <c r="V504" i="39"/>
  <c r="U504" i="39"/>
  <c r="S504" i="39"/>
  <c r="R504" i="39"/>
  <c r="Q504" i="39"/>
  <c r="P504" i="39"/>
  <c r="T504" i="39"/>
  <c r="M504" i="39"/>
  <c r="V503" i="39"/>
  <c r="U503" i="39"/>
  <c r="S503" i="39"/>
  <c r="R503" i="39"/>
  <c r="P503" i="39"/>
  <c r="T503" i="39"/>
  <c r="M503" i="39"/>
  <c r="V502" i="39"/>
  <c r="U502" i="39"/>
  <c r="S502" i="39"/>
  <c r="R502" i="39"/>
  <c r="Q502" i="39"/>
  <c r="P502" i="39"/>
  <c r="T502" i="39"/>
  <c r="M502" i="39"/>
  <c r="V501" i="39"/>
  <c r="U501" i="39"/>
  <c r="S501" i="39"/>
  <c r="R501" i="39"/>
  <c r="P501" i="39"/>
  <c r="T501" i="39"/>
  <c r="M501" i="39"/>
  <c r="V500" i="39"/>
  <c r="U500" i="39"/>
  <c r="S500" i="39"/>
  <c r="R500" i="39"/>
  <c r="Q500" i="39"/>
  <c r="P500" i="39"/>
  <c r="T500" i="39"/>
  <c r="M500" i="39"/>
  <c r="V499" i="39"/>
  <c r="U499" i="39"/>
  <c r="S499" i="39"/>
  <c r="R499" i="39"/>
  <c r="P499" i="39"/>
  <c r="T499" i="39"/>
  <c r="M499" i="39"/>
  <c r="V498" i="39"/>
  <c r="U498" i="39"/>
  <c r="S498" i="39"/>
  <c r="R498" i="39"/>
  <c r="Q498" i="39"/>
  <c r="P498" i="39"/>
  <c r="T498" i="39"/>
  <c r="M498" i="39"/>
  <c r="V497" i="39"/>
  <c r="U497" i="39"/>
  <c r="S497" i="39"/>
  <c r="R497" i="39"/>
  <c r="P497" i="39"/>
  <c r="T497" i="39"/>
  <c r="M497" i="39"/>
  <c r="V496" i="39"/>
  <c r="U496" i="39"/>
  <c r="S496" i="39"/>
  <c r="R496" i="39"/>
  <c r="Q496" i="39"/>
  <c r="P496" i="39"/>
  <c r="T496" i="39"/>
  <c r="M496" i="39"/>
  <c r="V495" i="39"/>
  <c r="U495" i="39"/>
  <c r="S495" i="39"/>
  <c r="R495" i="39"/>
  <c r="P495" i="39"/>
  <c r="T495" i="39"/>
  <c r="M495" i="39"/>
  <c r="V494" i="39"/>
  <c r="U494" i="39"/>
  <c r="S494" i="39"/>
  <c r="R494" i="39"/>
  <c r="Q494" i="39"/>
  <c r="P494" i="39"/>
  <c r="T494" i="39"/>
  <c r="M494" i="39"/>
  <c r="V493" i="39"/>
  <c r="U493" i="39"/>
  <c r="S493" i="39"/>
  <c r="R493" i="39"/>
  <c r="P493" i="39"/>
  <c r="T493" i="39"/>
  <c r="M493" i="39"/>
  <c r="V492" i="39"/>
  <c r="U492" i="39"/>
  <c r="S492" i="39"/>
  <c r="R492" i="39"/>
  <c r="Q492" i="39"/>
  <c r="P492" i="39"/>
  <c r="T492" i="39"/>
  <c r="M492" i="39"/>
  <c r="V491" i="39"/>
  <c r="U491" i="39"/>
  <c r="S491" i="39"/>
  <c r="R491" i="39"/>
  <c r="P491" i="39"/>
  <c r="T491" i="39"/>
  <c r="M491" i="39"/>
  <c r="V490" i="39"/>
  <c r="U490" i="39"/>
  <c r="S490" i="39"/>
  <c r="R490" i="39"/>
  <c r="Q490" i="39"/>
  <c r="P490" i="39"/>
  <c r="T490" i="39"/>
  <c r="M490" i="39"/>
  <c r="V489" i="39"/>
  <c r="U489" i="39"/>
  <c r="S489" i="39"/>
  <c r="R489" i="39"/>
  <c r="P489" i="39"/>
  <c r="T489" i="39"/>
  <c r="M489" i="39"/>
  <c r="V488" i="39"/>
  <c r="U488" i="39"/>
  <c r="S488" i="39"/>
  <c r="R488" i="39"/>
  <c r="Q488" i="39"/>
  <c r="P488" i="39"/>
  <c r="T488" i="39"/>
  <c r="M488" i="39"/>
  <c r="V487" i="39"/>
  <c r="U487" i="39"/>
  <c r="S487" i="39"/>
  <c r="R487" i="39"/>
  <c r="P487" i="39"/>
  <c r="T487" i="39"/>
  <c r="M487" i="39"/>
  <c r="V486" i="39"/>
  <c r="U486" i="39"/>
  <c r="S486" i="39"/>
  <c r="R486" i="39"/>
  <c r="Q486" i="39"/>
  <c r="P486" i="39"/>
  <c r="T486" i="39"/>
  <c r="M486" i="39"/>
  <c r="V485" i="39"/>
  <c r="U485" i="39"/>
  <c r="S485" i="39"/>
  <c r="R485" i="39"/>
  <c r="P485" i="39"/>
  <c r="T485" i="39"/>
  <c r="M485" i="39"/>
  <c r="V484" i="39"/>
  <c r="U484" i="39"/>
  <c r="S484" i="39"/>
  <c r="R484" i="39"/>
  <c r="Q484" i="39"/>
  <c r="P484" i="39"/>
  <c r="T484" i="39"/>
  <c r="M484" i="39"/>
  <c r="V483" i="39"/>
  <c r="U483" i="39"/>
  <c r="S483" i="39"/>
  <c r="R483" i="39"/>
  <c r="P483" i="39"/>
  <c r="T483" i="39"/>
  <c r="M483" i="39"/>
  <c r="V482" i="39"/>
  <c r="U482" i="39"/>
  <c r="S482" i="39"/>
  <c r="R482" i="39"/>
  <c r="Q482" i="39"/>
  <c r="P482" i="39"/>
  <c r="T482" i="39"/>
  <c r="M482" i="39"/>
  <c r="V481" i="39"/>
  <c r="U481" i="39"/>
  <c r="S481" i="39"/>
  <c r="R481" i="39"/>
  <c r="P481" i="39"/>
  <c r="T481" i="39"/>
  <c r="M481" i="39"/>
  <c r="V480" i="39"/>
  <c r="U480" i="39"/>
  <c r="S480" i="39"/>
  <c r="R480" i="39"/>
  <c r="Q480" i="39"/>
  <c r="P480" i="39"/>
  <c r="T480" i="39"/>
  <c r="M480" i="39"/>
  <c r="V479" i="39"/>
  <c r="U479" i="39"/>
  <c r="S479" i="39"/>
  <c r="R479" i="39"/>
  <c r="P479" i="39"/>
  <c r="T479" i="39"/>
  <c r="M479" i="39"/>
  <c r="V478" i="39"/>
  <c r="U478" i="39"/>
  <c r="S478" i="39"/>
  <c r="R478" i="39"/>
  <c r="Q478" i="39"/>
  <c r="P478" i="39"/>
  <c r="T478" i="39"/>
  <c r="M478" i="39"/>
  <c r="V477" i="39"/>
  <c r="U477" i="39"/>
  <c r="S477" i="39"/>
  <c r="R477" i="39"/>
  <c r="P477" i="39"/>
  <c r="T477" i="39"/>
  <c r="M477" i="39"/>
  <c r="V476" i="39"/>
  <c r="U476" i="39"/>
  <c r="S476" i="39"/>
  <c r="R476" i="39"/>
  <c r="Q476" i="39"/>
  <c r="P476" i="39"/>
  <c r="T476" i="39"/>
  <c r="M476" i="39"/>
  <c r="V475" i="39"/>
  <c r="U475" i="39"/>
  <c r="S475" i="39"/>
  <c r="R475" i="39"/>
  <c r="P475" i="39"/>
  <c r="T475" i="39"/>
  <c r="M475" i="39"/>
  <c r="V474" i="39"/>
  <c r="U474" i="39"/>
  <c r="S474" i="39"/>
  <c r="R474" i="39"/>
  <c r="Q474" i="39"/>
  <c r="P474" i="39"/>
  <c r="T474" i="39"/>
  <c r="M474" i="39"/>
  <c r="V473" i="39"/>
  <c r="U473" i="39"/>
  <c r="S473" i="39"/>
  <c r="R473" i="39"/>
  <c r="P473" i="39"/>
  <c r="T473" i="39"/>
  <c r="M473" i="39"/>
  <c r="V472" i="39"/>
  <c r="U472" i="39"/>
  <c r="S472" i="39"/>
  <c r="R472" i="39"/>
  <c r="Q472" i="39"/>
  <c r="P472" i="39"/>
  <c r="T472" i="39"/>
  <c r="M472" i="39"/>
  <c r="V471" i="39"/>
  <c r="U471" i="39"/>
  <c r="S471" i="39"/>
  <c r="R471" i="39"/>
  <c r="P471" i="39"/>
  <c r="T471" i="39"/>
  <c r="M471" i="39"/>
  <c r="V470" i="39"/>
  <c r="U470" i="39"/>
  <c r="S470" i="39"/>
  <c r="R470" i="39"/>
  <c r="Q470" i="39"/>
  <c r="P470" i="39"/>
  <c r="T470" i="39"/>
  <c r="M470" i="39"/>
  <c r="V469" i="39"/>
  <c r="U469" i="39"/>
  <c r="S469" i="39"/>
  <c r="R469" i="39"/>
  <c r="P469" i="39"/>
  <c r="T469" i="39"/>
  <c r="M469" i="39"/>
  <c r="V468" i="39"/>
  <c r="U468" i="39"/>
  <c r="S468" i="39"/>
  <c r="R468" i="39"/>
  <c r="Q468" i="39"/>
  <c r="P468" i="39"/>
  <c r="T468" i="39"/>
  <c r="M468" i="39"/>
  <c r="V467" i="39"/>
  <c r="U467" i="39"/>
  <c r="S467" i="39"/>
  <c r="R467" i="39"/>
  <c r="P467" i="39"/>
  <c r="T467" i="39"/>
  <c r="M467" i="39"/>
  <c r="V466" i="39"/>
  <c r="U466" i="39"/>
  <c r="S466" i="39"/>
  <c r="R466" i="39"/>
  <c r="Q466" i="39"/>
  <c r="P466" i="39"/>
  <c r="T466" i="39"/>
  <c r="M466" i="39"/>
  <c r="V465" i="39"/>
  <c r="U465" i="39"/>
  <c r="S465" i="39"/>
  <c r="R465" i="39"/>
  <c r="P465" i="39"/>
  <c r="T465" i="39"/>
  <c r="M465" i="39"/>
  <c r="V464" i="39"/>
  <c r="U464" i="39"/>
  <c r="S464" i="39"/>
  <c r="R464" i="39"/>
  <c r="Q464" i="39"/>
  <c r="P464" i="39"/>
  <c r="T464" i="39"/>
  <c r="M464" i="39"/>
  <c r="V463" i="39"/>
  <c r="U463" i="39"/>
  <c r="S463" i="39"/>
  <c r="R463" i="39"/>
  <c r="P463" i="39"/>
  <c r="T463" i="39"/>
  <c r="M463" i="39"/>
  <c r="V462" i="39"/>
  <c r="U462" i="39"/>
  <c r="S462" i="39"/>
  <c r="R462" i="39"/>
  <c r="Q462" i="39"/>
  <c r="P462" i="39"/>
  <c r="T462" i="39"/>
  <c r="M462" i="39"/>
  <c r="V461" i="39"/>
  <c r="U461" i="39"/>
  <c r="S461" i="39"/>
  <c r="R461" i="39"/>
  <c r="P461" i="39"/>
  <c r="T461" i="39"/>
  <c r="M461" i="39"/>
  <c r="V460" i="39"/>
  <c r="U460" i="39"/>
  <c r="S460" i="39"/>
  <c r="R460" i="39"/>
  <c r="Q460" i="39"/>
  <c r="P460" i="39"/>
  <c r="T460" i="39"/>
  <c r="M460" i="39"/>
  <c r="V459" i="39"/>
  <c r="U459" i="39"/>
  <c r="S459" i="39"/>
  <c r="R459" i="39"/>
  <c r="P459" i="39"/>
  <c r="T459" i="39"/>
  <c r="M459" i="39"/>
  <c r="V458" i="39"/>
  <c r="U458" i="39"/>
  <c r="S458" i="39"/>
  <c r="R458" i="39"/>
  <c r="Q458" i="39"/>
  <c r="P458" i="39"/>
  <c r="T458" i="39"/>
  <c r="M458" i="39"/>
  <c r="V457" i="39"/>
  <c r="U457" i="39"/>
  <c r="S457" i="39"/>
  <c r="R457" i="39"/>
  <c r="P457" i="39"/>
  <c r="T457" i="39"/>
  <c r="M457" i="39"/>
  <c r="V456" i="39"/>
  <c r="U456" i="39"/>
  <c r="S456" i="39"/>
  <c r="R456" i="39"/>
  <c r="Q456" i="39"/>
  <c r="P456" i="39"/>
  <c r="T456" i="39"/>
  <c r="M456" i="39"/>
  <c r="V455" i="39"/>
  <c r="U455" i="39"/>
  <c r="S455" i="39"/>
  <c r="R455" i="39"/>
  <c r="P455" i="39"/>
  <c r="T455" i="39"/>
  <c r="M455" i="39"/>
  <c r="V454" i="39"/>
  <c r="U454" i="39"/>
  <c r="S454" i="39"/>
  <c r="R454" i="39"/>
  <c r="Q454" i="39"/>
  <c r="P454" i="39"/>
  <c r="T454" i="39"/>
  <c r="M454" i="39"/>
  <c r="V453" i="39"/>
  <c r="U453" i="39"/>
  <c r="S453" i="39"/>
  <c r="R453" i="39"/>
  <c r="P453" i="39"/>
  <c r="T453" i="39"/>
  <c r="M453" i="39"/>
  <c r="V452" i="39"/>
  <c r="U452" i="39"/>
  <c r="S452" i="39"/>
  <c r="R452" i="39"/>
  <c r="Q452" i="39"/>
  <c r="P452" i="39"/>
  <c r="T452" i="39"/>
  <c r="M452" i="39"/>
  <c r="V451" i="39"/>
  <c r="U451" i="39"/>
  <c r="S451" i="39"/>
  <c r="R451" i="39"/>
  <c r="P451" i="39"/>
  <c r="T451" i="39"/>
  <c r="M451" i="39"/>
  <c r="V450" i="39"/>
  <c r="U450" i="39"/>
  <c r="S450" i="39"/>
  <c r="R450" i="39"/>
  <c r="Q450" i="39"/>
  <c r="P450" i="39"/>
  <c r="T450" i="39"/>
  <c r="M450" i="39"/>
  <c r="V449" i="39"/>
  <c r="U449" i="39"/>
  <c r="S449" i="39"/>
  <c r="R449" i="39"/>
  <c r="P449" i="39"/>
  <c r="T449" i="39"/>
  <c r="M449" i="39"/>
  <c r="V448" i="39"/>
  <c r="U448" i="39"/>
  <c r="S448" i="39"/>
  <c r="R448" i="39"/>
  <c r="Q448" i="39"/>
  <c r="P448" i="39"/>
  <c r="T448" i="39"/>
  <c r="M448" i="39"/>
  <c r="V447" i="39"/>
  <c r="T447" i="39"/>
  <c r="S447" i="39"/>
  <c r="R447" i="39"/>
  <c r="P447" i="39"/>
  <c r="Q447" i="39"/>
  <c r="M447" i="39"/>
  <c r="V446" i="39"/>
  <c r="U446" i="39"/>
  <c r="S446" i="39"/>
  <c r="R446" i="39"/>
  <c r="Q446" i="39"/>
  <c r="P446" i="39"/>
  <c r="T446" i="39"/>
  <c r="M446" i="39"/>
  <c r="V445" i="39"/>
  <c r="T445" i="39"/>
  <c r="S445" i="39"/>
  <c r="R445" i="39"/>
  <c r="P445" i="39"/>
  <c r="Q445" i="39"/>
  <c r="M445" i="39"/>
  <c r="AC445" i="39" s="1"/>
  <c r="Y445" i="39" s="1"/>
  <c r="V444" i="39"/>
  <c r="U444" i="39"/>
  <c r="S444" i="39"/>
  <c r="R444" i="39"/>
  <c r="Q444" i="39"/>
  <c r="P444" i="39"/>
  <c r="T444" i="39"/>
  <c r="M444" i="39"/>
  <c r="V443" i="39"/>
  <c r="T443" i="39"/>
  <c r="S443" i="39"/>
  <c r="R443" i="39"/>
  <c r="P443" i="39"/>
  <c r="Q443" i="39"/>
  <c r="M443" i="39"/>
  <c r="V442" i="39"/>
  <c r="U442" i="39"/>
  <c r="S442" i="39"/>
  <c r="R442" i="39"/>
  <c r="Q442" i="39"/>
  <c r="P442" i="39"/>
  <c r="T442" i="39"/>
  <c r="M442" i="39"/>
  <c r="V441" i="39"/>
  <c r="T441" i="39"/>
  <c r="S441" i="39"/>
  <c r="R441" i="39"/>
  <c r="P441" i="39"/>
  <c r="Q441" i="39"/>
  <c r="M441" i="39"/>
  <c r="AC441" i="39" s="1"/>
  <c r="Y441" i="39" s="1"/>
  <c r="V440" i="39"/>
  <c r="U440" i="39"/>
  <c r="S440" i="39"/>
  <c r="R440" i="39"/>
  <c r="Q440" i="39"/>
  <c r="P440" i="39"/>
  <c r="T440" i="39"/>
  <c r="M440" i="39"/>
  <c r="V439" i="39"/>
  <c r="T439" i="39"/>
  <c r="S439" i="39"/>
  <c r="R439" i="39"/>
  <c r="P439" i="39"/>
  <c r="Q439" i="39"/>
  <c r="M439" i="39"/>
  <c r="V438" i="39"/>
  <c r="U438" i="39"/>
  <c r="S438" i="39"/>
  <c r="R438" i="39"/>
  <c r="Q438" i="39"/>
  <c r="P438" i="39"/>
  <c r="T438" i="39"/>
  <c r="M438" i="39"/>
  <c r="V437" i="39"/>
  <c r="T437" i="39"/>
  <c r="S437" i="39"/>
  <c r="R437" i="39"/>
  <c r="P437" i="39"/>
  <c r="Q437" i="39"/>
  <c r="M437" i="39"/>
  <c r="AC437" i="39" s="1"/>
  <c r="Y437" i="39" s="1"/>
  <c r="V436" i="39"/>
  <c r="U436" i="39"/>
  <c r="S436" i="39"/>
  <c r="R436" i="39"/>
  <c r="Q436" i="39"/>
  <c r="P436" i="39"/>
  <c r="T436" i="39"/>
  <c r="M436" i="39"/>
  <c r="V435" i="39"/>
  <c r="T435" i="39"/>
  <c r="S435" i="39"/>
  <c r="R435" i="39"/>
  <c r="P435" i="39"/>
  <c r="Q435" i="39"/>
  <c r="M435" i="39"/>
  <c r="V434" i="39"/>
  <c r="U434" i="39"/>
  <c r="S434" i="39"/>
  <c r="R434" i="39"/>
  <c r="Q434" i="39"/>
  <c r="P434" i="39"/>
  <c r="T434" i="39"/>
  <c r="M434" i="39"/>
  <c r="V433" i="39"/>
  <c r="T433" i="39"/>
  <c r="S433" i="39"/>
  <c r="R433" i="39"/>
  <c r="P433" i="39"/>
  <c r="Q433" i="39"/>
  <c r="M433" i="39"/>
  <c r="V432" i="39"/>
  <c r="U432" i="39"/>
  <c r="S432" i="39"/>
  <c r="R432" i="39"/>
  <c r="Q432" i="39"/>
  <c r="P432" i="39"/>
  <c r="T432" i="39"/>
  <c r="M432" i="39"/>
  <c r="V431" i="39"/>
  <c r="T431" i="39"/>
  <c r="S431" i="39"/>
  <c r="R431" i="39"/>
  <c r="P431" i="39"/>
  <c r="Q431" i="39"/>
  <c r="M431" i="39"/>
  <c r="V430" i="39"/>
  <c r="U430" i="39"/>
  <c r="S430" i="39"/>
  <c r="R430" i="39"/>
  <c r="Q430" i="39"/>
  <c r="P430" i="39"/>
  <c r="T430" i="39"/>
  <c r="M430" i="39"/>
  <c r="V429" i="39"/>
  <c r="T429" i="39"/>
  <c r="S429" i="39"/>
  <c r="R429" i="39"/>
  <c r="P429" i="39"/>
  <c r="Q429" i="39"/>
  <c r="M429" i="39"/>
  <c r="AC429" i="39" s="1"/>
  <c r="Y429" i="39" s="1"/>
  <c r="V428" i="39"/>
  <c r="U428" i="39"/>
  <c r="S428" i="39"/>
  <c r="R428" i="39"/>
  <c r="Q428" i="39"/>
  <c r="P428" i="39"/>
  <c r="T428" i="39"/>
  <c r="M428" i="39"/>
  <c r="V427" i="39"/>
  <c r="T427" i="39"/>
  <c r="S427" i="39"/>
  <c r="R427" i="39"/>
  <c r="P427" i="39"/>
  <c r="Q427" i="39"/>
  <c r="M427" i="39"/>
  <c r="V426" i="39"/>
  <c r="U426" i="39"/>
  <c r="S426" i="39"/>
  <c r="R426" i="39"/>
  <c r="Q426" i="39"/>
  <c r="P426" i="39"/>
  <c r="T426" i="39"/>
  <c r="M426" i="39"/>
  <c r="V425" i="39"/>
  <c r="T425" i="39"/>
  <c r="S425" i="39"/>
  <c r="R425" i="39"/>
  <c r="P425" i="39"/>
  <c r="Q425" i="39"/>
  <c r="M425" i="39"/>
  <c r="V424" i="39"/>
  <c r="U424" i="39"/>
  <c r="S424" i="39"/>
  <c r="R424" i="39"/>
  <c r="Q424" i="39"/>
  <c r="P424" i="39"/>
  <c r="T424" i="39"/>
  <c r="M424" i="39"/>
  <c r="V423" i="39"/>
  <c r="T423" i="39"/>
  <c r="S423" i="39"/>
  <c r="R423" i="39"/>
  <c r="P423" i="39"/>
  <c r="Q423" i="39"/>
  <c r="M423" i="39"/>
  <c r="V422" i="39"/>
  <c r="U422" i="39"/>
  <c r="S422" i="39"/>
  <c r="R422" i="39"/>
  <c r="Q422" i="39"/>
  <c r="P422" i="39"/>
  <c r="T422" i="39"/>
  <c r="M422" i="39"/>
  <c r="V421" i="39"/>
  <c r="T421" i="39"/>
  <c r="S421" i="39"/>
  <c r="R421" i="39"/>
  <c r="P421" i="39"/>
  <c r="Q421" i="39"/>
  <c r="M421" i="39"/>
  <c r="AC421" i="39" s="1"/>
  <c r="Y421" i="39" s="1"/>
  <c r="V420" i="39"/>
  <c r="U420" i="39"/>
  <c r="S420" i="39"/>
  <c r="R420" i="39"/>
  <c r="Q420" i="39"/>
  <c r="P420" i="39"/>
  <c r="T420" i="39"/>
  <c r="M420" i="39"/>
  <c r="V419" i="39"/>
  <c r="T419" i="39"/>
  <c r="S419" i="39"/>
  <c r="R419" i="39"/>
  <c r="P419" i="39"/>
  <c r="Q419" i="39"/>
  <c r="M419" i="39"/>
  <c r="V418" i="39"/>
  <c r="U418" i="39"/>
  <c r="S418" i="39"/>
  <c r="R418" i="39"/>
  <c r="Q418" i="39"/>
  <c r="P418" i="39"/>
  <c r="T418" i="39"/>
  <c r="M418" i="39"/>
  <c r="V417" i="39"/>
  <c r="T417" i="39"/>
  <c r="S417" i="39"/>
  <c r="R417" i="39"/>
  <c r="P417" i="39"/>
  <c r="Q417" i="39"/>
  <c r="M417" i="39"/>
  <c r="V416" i="39"/>
  <c r="U416" i="39"/>
  <c r="S416" i="39"/>
  <c r="R416" i="39"/>
  <c r="Q416" i="39"/>
  <c r="P416" i="39"/>
  <c r="T416" i="39"/>
  <c r="M416" i="39"/>
  <c r="V415" i="39"/>
  <c r="T415" i="39"/>
  <c r="S415" i="39"/>
  <c r="R415" i="39"/>
  <c r="P415" i="39"/>
  <c r="Q415" i="39"/>
  <c r="M415" i="39"/>
  <c r="V414" i="39"/>
  <c r="U414" i="39"/>
  <c r="S414" i="39"/>
  <c r="R414" i="39"/>
  <c r="Q414" i="39"/>
  <c r="P414" i="39"/>
  <c r="T414" i="39"/>
  <c r="M414" i="39"/>
  <c r="V413" i="39"/>
  <c r="T413" i="39"/>
  <c r="S413" i="39"/>
  <c r="R413" i="39"/>
  <c r="P413" i="39"/>
  <c r="Q413" i="39"/>
  <c r="M413" i="39"/>
  <c r="AC413" i="39" s="1"/>
  <c r="Y413" i="39" s="1"/>
  <c r="V412" i="39"/>
  <c r="U412" i="39"/>
  <c r="S412" i="39"/>
  <c r="R412" i="39"/>
  <c r="Q412" i="39"/>
  <c r="P412" i="39"/>
  <c r="T412" i="39"/>
  <c r="M412" i="39"/>
  <c r="V411" i="39"/>
  <c r="T411" i="39"/>
  <c r="S411" i="39"/>
  <c r="R411" i="39"/>
  <c r="P411" i="39"/>
  <c r="Q411" i="39"/>
  <c r="M411" i="39"/>
  <c r="V410" i="39"/>
  <c r="U410" i="39"/>
  <c r="S410" i="39"/>
  <c r="R410" i="39"/>
  <c r="Q410" i="39"/>
  <c r="P410" i="39"/>
  <c r="T410" i="39"/>
  <c r="M410" i="39"/>
  <c r="V409" i="39"/>
  <c r="T409" i="39"/>
  <c r="S409" i="39"/>
  <c r="R409" i="39"/>
  <c r="P409" i="39"/>
  <c r="Q409" i="39"/>
  <c r="M409" i="39"/>
  <c r="AC409" i="39" s="1"/>
  <c r="Y409" i="39" s="1"/>
  <c r="V408" i="39"/>
  <c r="U408" i="39"/>
  <c r="S408" i="39"/>
  <c r="R408" i="39"/>
  <c r="Q408" i="39"/>
  <c r="P408" i="39"/>
  <c r="T408" i="39"/>
  <c r="M408" i="39"/>
  <c r="V407" i="39"/>
  <c r="T407" i="39"/>
  <c r="S407" i="39"/>
  <c r="R407" i="39"/>
  <c r="P407" i="39"/>
  <c r="Q407" i="39"/>
  <c r="M407" i="39"/>
  <c r="V406" i="39"/>
  <c r="U406" i="39"/>
  <c r="S406" i="39"/>
  <c r="R406" i="39"/>
  <c r="Q406" i="39"/>
  <c r="P406" i="39"/>
  <c r="T406" i="39"/>
  <c r="M406" i="39"/>
  <c r="V405" i="39"/>
  <c r="T405" i="39"/>
  <c r="S405" i="39"/>
  <c r="R405" i="39"/>
  <c r="P405" i="39"/>
  <c r="Q405" i="39"/>
  <c r="M405" i="39"/>
  <c r="AC405" i="39" s="1"/>
  <c r="Y405" i="39" s="1"/>
  <c r="V404" i="39"/>
  <c r="S404" i="39"/>
  <c r="R404" i="39"/>
  <c r="Q404" i="39"/>
  <c r="P404" i="39"/>
  <c r="T404" i="39"/>
  <c r="M404" i="39"/>
  <c r="V403" i="39"/>
  <c r="U403" i="39"/>
  <c r="S403" i="39"/>
  <c r="P403" i="39"/>
  <c r="T403" i="39"/>
  <c r="M403" i="39"/>
  <c r="V402" i="39"/>
  <c r="U402" i="39"/>
  <c r="S402" i="39"/>
  <c r="R402" i="39"/>
  <c r="Q402" i="39"/>
  <c r="P402" i="39"/>
  <c r="T402" i="39"/>
  <c r="M402" i="39"/>
  <c r="V401" i="39"/>
  <c r="U401" i="39"/>
  <c r="S401" i="39"/>
  <c r="P401" i="39"/>
  <c r="T401" i="39"/>
  <c r="M401" i="39"/>
  <c r="V400" i="39"/>
  <c r="U400" i="39"/>
  <c r="S400" i="39"/>
  <c r="R400" i="39"/>
  <c r="Q400" i="39"/>
  <c r="P400" i="39"/>
  <c r="T400" i="39"/>
  <c r="M400" i="39"/>
  <c r="V399" i="39"/>
  <c r="U399" i="39"/>
  <c r="S399" i="39"/>
  <c r="P399" i="39"/>
  <c r="T399" i="39"/>
  <c r="M399" i="39"/>
  <c r="V398" i="39"/>
  <c r="U398" i="39"/>
  <c r="S398" i="39"/>
  <c r="R398" i="39"/>
  <c r="Q398" i="39"/>
  <c r="P398" i="39"/>
  <c r="T398" i="39"/>
  <c r="M398" i="39"/>
  <c r="V397" i="39"/>
  <c r="U397" i="39"/>
  <c r="S397" i="39"/>
  <c r="P397" i="39"/>
  <c r="T397" i="39"/>
  <c r="M397" i="39"/>
  <c r="V396" i="39"/>
  <c r="U396" i="39"/>
  <c r="S396" i="39"/>
  <c r="R396" i="39"/>
  <c r="Q396" i="39"/>
  <c r="P396" i="39"/>
  <c r="T396" i="39"/>
  <c r="M396" i="39"/>
  <c r="V395" i="39"/>
  <c r="U395" i="39"/>
  <c r="S395" i="39"/>
  <c r="P395" i="39"/>
  <c r="T395" i="39"/>
  <c r="M395" i="39"/>
  <c r="V394" i="39"/>
  <c r="U394" i="39"/>
  <c r="S394" i="39"/>
  <c r="R394" i="39"/>
  <c r="Q394" i="39"/>
  <c r="P394" i="39"/>
  <c r="T394" i="39"/>
  <c r="M394" i="39"/>
  <c r="V393" i="39"/>
  <c r="U393" i="39"/>
  <c r="S393" i="39"/>
  <c r="P393" i="39"/>
  <c r="T393" i="39"/>
  <c r="M393" i="39"/>
  <c r="V392" i="39"/>
  <c r="U392" i="39"/>
  <c r="S392" i="39"/>
  <c r="R392" i="39"/>
  <c r="Q392" i="39"/>
  <c r="P392" i="39"/>
  <c r="T392" i="39"/>
  <c r="M392" i="39"/>
  <c r="V391" i="39"/>
  <c r="U391" i="39"/>
  <c r="S391" i="39"/>
  <c r="P391" i="39"/>
  <c r="T391" i="39"/>
  <c r="M391" i="39"/>
  <c r="V390" i="39"/>
  <c r="U390" i="39"/>
  <c r="S390" i="39"/>
  <c r="R390" i="39"/>
  <c r="Q390" i="39"/>
  <c r="P390" i="39"/>
  <c r="T390" i="39"/>
  <c r="M390" i="39"/>
  <c r="V389" i="39"/>
  <c r="U389" i="39"/>
  <c r="S389" i="39"/>
  <c r="P389" i="39"/>
  <c r="T389" i="39"/>
  <c r="M389" i="39"/>
  <c r="V388" i="39"/>
  <c r="U388" i="39"/>
  <c r="S388" i="39"/>
  <c r="R388" i="39"/>
  <c r="Q388" i="39"/>
  <c r="P388" i="39"/>
  <c r="T388" i="39"/>
  <c r="M388" i="39"/>
  <c r="V387" i="39"/>
  <c r="U387" i="39"/>
  <c r="S387" i="39"/>
  <c r="P387" i="39"/>
  <c r="T387" i="39"/>
  <c r="M387" i="39"/>
  <c r="V386" i="39"/>
  <c r="U386" i="39"/>
  <c r="S386" i="39"/>
  <c r="R386" i="39"/>
  <c r="Q386" i="39"/>
  <c r="P386" i="39"/>
  <c r="T386" i="39"/>
  <c r="M386" i="39"/>
  <c r="V385" i="39"/>
  <c r="U385" i="39"/>
  <c r="S385" i="39"/>
  <c r="P385" i="39"/>
  <c r="T385" i="39"/>
  <c r="M385" i="39"/>
  <c r="V384" i="39"/>
  <c r="U384" i="39"/>
  <c r="S384" i="39"/>
  <c r="R384" i="39"/>
  <c r="Q384" i="39"/>
  <c r="P384" i="39"/>
  <c r="T384" i="39"/>
  <c r="M384" i="39"/>
  <c r="V383" i="39"/>
  <c r="U383" i="39"/>
  <c r="S383" i="39"/>
  <c r="P383" i="39"/>
  <c r="T383" i="39"/>
  <c r="M383" i="39"/>
  <c r="V382" i="39"/>
  <c r="U382" i="39"/>
  <c r="S382" i="39"/>
  <c r="R382" i="39"/>
  <c r="Q382" i="39"/>
  <c r="P382" i="39"/>
  <c r="T382" i="39"/>
  <c r="M382" i="39"/>
  <c r="V381" i="39"/>
  <c r="U381" i="39"/>
  <c r="S381" i="39"/>
  <c r="P381" i="39"/>
  <c r="T381" i="39"/>
  <c r="M381" i="39"/>
  <c r="V380" i="39"/>
  <c r="U380" i="39"/>
  <c r="S380" i="39"/>
  <c r="R380" i="39"/>
  <c r="Q380" i="39"/>
  <c r="P380" i="39"/>
  <c r="T380" i="39"/>
  <c r="M380" i="39"/>
  <c r="V379" i="39"/>
  <c r="U379" i="39"/>
  <c r="S379" i="39"/>
  <c r="P379" i="39"/>
  <c r="T379" i="39"/>
  <c r="M379" i="39"/>
  <c r="V378" i="39"/>
  <c r="U378" i="39"/>
  <c r="S378" i="39"/>
  <c r="R378" i="39"/>
  <c r="Q378" i="39"/>
  <c r="P378" i="39"/>
  <c r="T378" i="39"/>
  <c r="M378" i="39"/>
  <c r="V377" i="39"/>
  <c r="U377" i="39"/>
  <c r="S377" i="39"/>
  <c r="P377" i="39"/>
  <c r="T377" i="39"/>
  <c r="M377" i="39"/>
  <c r="V376" i="39"/>
  <c r="U376" i="39"/>
  <c r="S376" i="39"/>
  <c r="R376" i="39"/>
  <c r="Q376" i="39"/>
  <c r="P376" i="39"/>
  <c r="T376" i="39"/>
  <c r="M376" i="39"/>
  <c r="V375" i="39"/>
  <c r="U375" i="39"/>
  <c r="S375" i="39"/>
  <c r="P375" i="39"/>
  <c r="T375" i="39"/>
  <c r="M375" i="39"/>
  <c r="V374" i="39"/>
  <c r="U374" i="39"/>
  <c r="S374" i="39"/>
  <c r="R374" i="39"/>
  <c r="Q374" i="39"/>
  <c r="P374" i="39"/>
  <c r="T374" i="39"/>
  <c r="M374" i="39"/>
  <c r="V373" i="39"/>
  <c r="U373" i="39"/>
  <c r="S373" i="39"/>
  <c r="P373" i="39"/>
  <c r="T373" i="39"/>
  <c r="M373" i="39"/>
  <c r="V372" i="39"/>
  <c r="U372" i="39"/>
  <c r="S372" i="39"/>
  <c r="R372" i="39"/>
  <c r="Q372" i="39"/>
  <c r="P372" i="39"/>
  <c r="T372" i="39"/>
  <c r="M372" i="39"/>
  <c r="V371" i="39"/>
  <c r="U371" i="39"/>
  <c r="S371" i="39"/>
  <c r="P371" i="39"/>
  <c r="T371" i="39"/>
  <c r="M371" i="39"/>
  <c r="V370" i="39"/>
  <c r="U370" i="39"/>
  <c r="S370" i="39"/>
  <c r="R370" i="39"/>
  <c r="Q370" i="39"/>
  <c r="P370" i="39"/>
  <c r="T370" i="39"/>
  <c r="M370" i="39"/>
  <c r="V369" i="39"/>
  <c r="U369" i="39"/>
  <c r="S369" i="39"/>
  <c r="P369" i="39"/>
  <c r="T369" i="39"/>
  <c r="M369" i="39"/>
  <c r="V368" i="39"/>
  <c r="U368" i="39"/>
  <c r="S368" i="39"/>
  <c r="R368" i="39"/>
  <c r="Q368" i="39"/>
  <c r="P368" i="39"/>
  <c r="T368" i="39"/>
  <c r="M368" i="39"/>
  <c r="V367" i="39"/>
  <c r="U367" i="39"/>
  <c r="S367" i="39"/>
  <c r="P367" i="39"/>
  <c r="T367" i="39"/>
  <c r="M367" i="39"/>
  <c r="V366" i="39"/>
  <c r="U366" i="39"/>
  <c r="S366" i="39"/>
  <c r="R366" i="39"/>
  <c r="Q366" i="39"/>
  <c r="P366" i="39"/>
  <c r="T366" i="39"/>
  <c r="M366" i="39"/>
  <c r="V365" i="39"/>
  <c r="U365" i="39"/>
  <c r="S365" i="39"/>
  <c r="P365" i="39"/>
  <c r="T365" i="39"/>
  <c r="M365" i="39"/>
  <c r="V364" i="39"/>
  <c r="U364" i="39"/>
  <c r="S364" i="39"/>
  <c r="R364" i="39"/>
  <c r="Q364" i="39"/>
  <c r="P364" i="39"/>
  <c r="T364" i="39"/>
  <c r="M364" i="39"/>
  <c r="V363" i="39"/>
  <c r="U363" i="39"/>
  <c r="S363" i="39"/>
  <c r="P363" i="39"/>
  <c r="T363" i="39"/>
  <c r="M363" i="39"/>
  <c r="V362" i="39"/>
  <c r="U362" i="39"/>
  <c r="S362" i="39"/>
  <c r="R362" i="39"/>
  <c r="Q362" i="39"/>
  <c r="P362" i="39"/>
  <c r="T362" i="39"/>
  <c r="M362" i="39"/>
  <c r="V361" i="39"/>
  <c r="U361" i="39"/>
  <c r="S361" i="39"/>
  <c r="P361" i="39"/>
  <c r="T361" i="39"/>
  <c r="M361" i="39"/>
  <c r="V360" i="39"/>
  <c r="U360" i="39"/>
  <c r="S360" i="39"/>
  <c r="R360" i="39"/>
  <c r="Q360" i="39"/>
  <c r="P360" i="39"/>
  <c r="T360" i="39"/>
  <c r="M360" i="39"/>
  <c r="V359" i="39"/>
  <c r="U359" i="39"/>
  <c r="S359" i="39"/>
  <c r="P359" i="39"/>
  <c r="T359" i="39"/>
  <c r="M359" i="39"/>
  <c r="V358" i="39"/>
  <c r="U358" i="39"/>
  <c r="S358" i="39"/>
  <c r="R358" i="39"/>
  <c r="Q358" i="39"/>
  <c r="P358" i="39"/>
  <c r="T358" i="39"/>
  <c r="M358" i="39"/>
  <c r="V357" i="39"/>
  <c r="U357" i="39"/>
  <c r="S357" i="39"/>
  <c r="P357" i="39"/>
  <c r="T357" i="39"/>
  <c r="M357" i="39"/>
  <c r="V356" i="39"/>
  <c r="U356" i="39"/>
  <c r="S356" i="39"/>
  <c r="R356" i="39"/>
  <c r="Q356" i="39"/>
  <c r="P356" i="39"/>
  <c r="T356" i="39"/>
  <c r="M356" i="39"/>
  <c r="V355" i="39"/>
  <c r="U355" i="39"/>
  <c r="S355" i="39"/>
  <c r="P355" i="39"/>
  <c r="T355" i="39"/>
  <c r="M355" i="39"/>
  <c r="V354" i="39"/>
  <c r="U354" i="39"/>
  <c r="S354" i="39"/>
  <c r="R354" i="39"/>
  <c r="Q354" i="39"/>
  <c r="P354" i="39"/>
  <c r="T354" i="39"/>
  <c r="M354" i="39"/>
  <c r="V353" i="39"/>
  <c r="U353" i="39"/>
  <c r="S353" i="39"/>
  <c r="P353" i="39"/>
  <c r="T353" i="39"/>
  <c r="M353" i="39"/>
  <c r="V352" i="39"/>
  <c r="U352" i="39"/>
  <c r="S352" i="39"/>
  <c r="R352" i="39"/>
  <c r="Q352" i="39"/>
  <c r="P352" i="39"/>
  <c r="T352" i="39"/>
  <c r="M352" i="39"/>
  <c r="V351" i="39"/>
  <c r="U351" i="39"/>
  <c r="S351" i="39"/>
  <c r="P351" i="39"/>
  <c r="T351" i="39"/>
  <c r="M351" i="39"/>
  <c r="V350" i="39"/>
  <c r="U350" i="39"/>
  <c r="S350" i="39"/>
  <c r="R350" i="39"/>
  <c r="Q350" i="39"/>
  <c r="P350" i="39"/>
  <c r="T350" i="39"/>
  <c r="M350" i="39"/>
  <c r="V349" i="39"/>
  <c r="U349" i="39"/>
  <c r="S349" i="39"/>
  <c r="P349" i="39"/>
  <c r="T349" i="39"/>
  <c r="M349" i="39"/>
  <c r="V348" i="39"/>
  <c r="U348" i="39"/>
  <c r="S348" i="39"/>
  <c r="R348" i="39"/>
  <c r="Q348" i="39"/>
  <c r="P348" i="39"/>
  <c r="T348" i="39"/>
  <c r="M348" i="39"/>
  <c r="V347" i="39"/>
  <c r="U347" i="39"/>
  <c r="S347" i="39"/>
  <c r="P347" i="39"/>
  <c r="T347" i="39"/>
  <c r="M347" i="39"/>
  <c r="V346" i="39"/>
  <c r="U346" i="39"/>
  <c r="S346" i="39"/>
  <c r="R346" i="39"/>
  <c r="Q346" i="39"/>
  <c r="P346" i="39"/>
  <c r="T346" i="39"/>
  <c r="M346" i="39"/>
  <c r="V345" i="39"/>
  <c r="U345" i="39"/>
  <c r="S345" i="39"/>
  <c r="P345" i="39"/>
  <c r="T345" i="39"/>
  <c r="M345" i="39"/>
  <c r="V344" i="39"/>
  <c r="U344" i="39"/>
  <c r="S344" i="39"/>
  <c r="R344" i="39"/>
  <c r="Q344" i="39"/>
  <c r="P344" i="39"/>
  <c r="T344" i="39"/>
  <c r="M344" i="39"/>
  <c r="V343" i="39"/>
  <c r="U343" i="39"/>
  <c r="S343" i="39"/>
  <c r="P343" i="39"/>
  <c r="T343" i="39"/>
  <c r="M343" i="39"/>
  <c r="V342" i="39"/>
  <c r="U342" i="39"/>
  <c r="S342" i="39"/>
  <c r="R342" i="39"/>
  <c r="Q342" i="39"/>
  <c r="P342" i="39"/>
  <c r="T342" i="39"/>
  <c r="M342" i="39"/>
  <c r="V341" i="39"/>
  <c r="U341" i="39"/>
  <c r="S341" i="39"/>
  <c r="P341" i="39"/>
  <c r="T341" i="39"/>
  <c r="M341" i="39"/>
  <c r="V340" i="39"/>
  <c r="U340" i="39"/>
  <c r="S340" i="39"/>
  <c r="R340" i="39"/>
  <c r="Q340" i="39"/>
  <c r="P340" i="39"/>
  <c r="T340" i="39"/>
  <c r="M340" i="39"/>
  <c r="V339" i="39"/>
  <c r="U339" i="39"/>
  <c r="S339" i="39"/>
  <c r="P339" i="39"/>
  <c r="T339" i="39"/>
  <c r="M339" i="39"/>
  <c r="V338" i="39"/>
  <c r="U338" i="39"/>
  <c r="S338" i="39"/>
  <c r="R338" i="39"/>
  <c r="Q338" i="39"/>
  <c r="P338" i="39"/>
  <c r="T338" i="39"/>
  <c r="M338" i="39"/>
  <c r="V337" i="39"/>
  <c r="U337" i="39"/>
  <c r="S337" i="39"/>
  <c r="P337" i="39"/>
  <c r="T337" i="39"/>
  <c r="M337" i="39"/>
  <c r="V336" i="39"/>
  <c r="U336" i="39"/>
  <c r="S336" i="39"/>
  <c r="R336" i="39"/>
  <c r="Q336" i="39"/>
  <c r="P336" i="39"/>
  <c r="T336" i="39"/>
  <c r="M336" i="39"/>
  <c r="V335" i="39"/>
  <c r="U335" i="39"/>
  <c r="S335" i="39"/>
  <c r="P335" i="39"/>
  <c r="T335" i="39"/>
  <c r="M335" i="39"/>
  <c r="V334" i="39"/>
  <c r="U334" i="39"/>
  <c r="S334" i="39"/>
  <c r="R334" i="39"/>
  <c r="Q334" i="39"/>
  <c r="P334" i="39"/>
  <c r="T334" i="39"/>
  <c r="M334" i="39"/>
  <c r="V333" i="39"/>
  <c r="U333" i="39"/>
  <c r="S333" i="39"/>
  <c r="P333" i="39"/>
  <c r="T333" i="39"/>
  <c r="M333" i="39"/>
  <c r="V332" i="39"/>
  <c r="U332" i="39"/>
  <c r="S332" i="39"/>
  <c r="R332" i="39"/>
  <c r="Q332" i="39"/>
  <c r="P332" i="39"/>
  <c r="T332" i="39"/>
  <c r="M332" i="39"/>
  <c r="V331" i="39"/>
  <c r="U331" i="39"/>
  <c r="S331" i="39"/>
  <c r="P331" i="39"/>
  <c r="T331" i="39"/>
  <c r="M331" i="39"/>
  <c r="V330" i="39"/>
  <c r="U330" i="39"/>
  <c r="S330" i="39"/>
  <c r="R330" i="39"/>
  <c r="Q330" i="39"/>
  <c r="P330" i="39"/>
  <c r="T330" i="39"/>
  <c r="M330" i="39"/>
  <c r="V329" i="39"/>
  <c r="U329" i="39"/>
  <c r="S329" i="39"/>
  <c r="P329" i="39"/>
  <c r="T329" i="39"/>
  <c r="M329" i="39"/>
  <c r="V328" i="39"/>
  <c r="U328" i="39"/>
  <c r="S328" i="39"/>
  <c r="R328" i="39"/>
  <c r="Q328" i="39"/>
  <c r="P328" i="39"/>
  <c r="T328" i="39"/>
  <c r="M328" i="39"/>
  <c r="V327" i="39"/>
  <c r="U327" i="39"/>
  <c r="S327" i="39"/>
  <c r="P327" i="39"/>
  <c r="T327" i="39"/>
  <c r="M327" i="39"/>
  <c r="V326" i="39"/>
  <c r="U326" i="39"/>
  <c r="S326" i="39"/>
  <c r="R326" i="39"/>
  <c r="Q326" i="39"/>
  <c r="P326" i="39"/>
  <c r="T326" i="39"/>
  <c r="M326" i="39"/>
  <c r="V325" i="39"/>
  <c r="U325" i="39"/>
  <c r="S325" i="39"/>
  <c r="P325" i="39"/>
  <c r="T325" i="39"/>
  <c r="M325" i="39"/>
  <c r="V324" i="39"/>
  <c r="U324" i="39"/>
  <c r="S324" i="39"/>
  <c r="R324" i="39"/>
  <c r="Q324" i="39"/>
  <c r="P324" i="39"/>
  <c r="T324" i="39"/>
  <c r="M324" i="39"/>
  <c r="V323" i="39"/>
  <c r="U323" i="39"/>
  <c r="S323" i="39"/>
  <c r="P323" i="39"/>
  <c r="T323" i="39"/>
  <c r="M323" i="39"/>
  <c r="V322" i="39"/>
  <c r="U322" i="39"/>
  <c r="S322" i="39"/>
  <c r="R322" i="39"/>
  <c r="Q322" i="39"/>
  <c r="P322" i="39"/>
  <c r="T322" i="39"/>
  <c r="M322" i="39"/>
  <c r="V321" i="39"/>
  <c r="U321" i="39"/>
  <c r="S321" i="39"/>
  <c r="P321" i="39"/>
  <c r="T321" i="39"/>
  <c r="M321" i="39"/>
  <c r="V320" i="39"/>
  <c r="U320" i="39"/>
  <c r="S320" i="39"/>
  <c r="R320" i="39"/>
  <c r="Q320" i="39"/>
  <c r="P320" i="39"/>
  <c r="T320" i="39"/>
  <c r="M320" i="39"/>
  <c r="V319" i="39"/>
  <c r="U319" i="39"/>
  <c r="S319" i="39"/>
  <c r="P319" i="39"/>
  <c r="T319" i="39"/>
  <c r="M319" i="39"/>
  <c r="V318" i="39"/>
  <c r="U318" i="39"/>
  <c r="S318" i="39"/>
  <c r="R318" i="39"/>
  <c r="Q318" i="39"/>
  <c r="P318" i="39"/>
  <c r="T318" i="39"/>
  <c r="M318" i="39"/>
  <c r="V317" i="39"/>
  <c r="U317" i="39"/>
  <c r="S317" i="39"/>
  <c r="P317" i="39"/>
  <c r="T317" i="39"/>
  <c r="M317" i="39"/>
  <c r="V316" i="39"/>
  <c r="U316" i="39"/>
  <c r="S316" i="39"/>
  <c r="R316" i="39"/>
  <c r="Q316" i="39"/>
  <c r="P316" i="39"/>
  <c r="T316" i="39"/>
  <c r="M316" i="39"/>
  <c r="V315" i="39"/>
  <c r="U315" i="39"/>
  <c r="S315" i="39"/>
  <c r="P315" i="39"/>
  <c r="T315" i="39"/>
  <c r="M315" i="39"/>
  <c r="V314" i="39"/>
  <c r="U314" i="39"/>
  <c r="S314" i="39"/>
  <c r="R314" i="39"/>
  <c r="Q314" i="39"/>
  <c r="P314" i="39"/>
  <c r="T314" i="39"/>
  <c r="M314" i="39"/>
  <c r="V313" i="39"/>
  <c r="U313" i="39"/>
  <c r="S313" i="39"/>
  <c r="P313" i="39"/>
  <c r="T313" i="39"/>
  <c r="M313" i="39"/>
  <c r="V312" i="39"/>
  <c r="U312" i="39"/>
  <c r="S312" i="39"/>
  <c r="R312" i="39"/>
  <c r="Q312" i="39"/>
  <c r="P312" i="39"/>
  <c r="T312" i="39"/>
  <c r="M312" i="39"/>
  <c r="V311" i="39"/>
  <c r="U311" i="39"/>
  <c r="S311" i="39"/>
  <c r="P311" i="39"/>
  <c r="T311" i="39"/>
  <c r="M311" i="39"/>
  <c r="V310" i="39"/>
  <c r="U310" i="39"/>
  <c r="S310" i="39"/>
  <c r="R310" i="39"/>
  <c r="Q310" i="39"/>
  <c r="P310" i="39"/>
  <c r="T310" i="39"/>
  <c r="M310" i="39"/>
  <c r="V309" i="39"/>
  <c r="U309" i="39"/>
  <c r="S309" i="39"/>
  <c r="R309" i="39"/>
  <c r="P309" i="39"/>
  <c r="T309" i="39"/>
  <c r="M309" i="39"/>
  <c r="V308" i="39"/>
  <c r="U308" i="39"/>
  <c r="S308" i="39"/>
  <c r="R308" i="39"/>
  <c r="Q308" i="39"/>
  <c r="P308" i="39"/>
  <c r="T308" i="39"/>
  <c r="M308" i="39"/>
  <c r="V307" i="39"/>
  <c r="U307" i="39"/>
  <c r="S307" i="39"/>
  <c r="R307" i="39"/>
  <c r="P307" i="39"/>
  <c r="T307" i="39"/>
  <c r="M307" i="39"/>
  <c r="V306" i="39"/>
  <c r="U306" i="39"/>
  <c r="S306" i="39"/>
  <c r="R306" i="39"/>
  <c r="Q306" i="39"/>
  <c r="P306" i="39"/>
  <c r="T306" i="39"/>
  <c r="M306" i="39"/>
  <c r="V305" i="39"/>
  <c r="U305" i="39"/>
  <c r="S305" i="39"/>
  <c r="R305" i="39"/>
  <c r="P305" i="39"/>
  <c r="T305" i="39"/>
  <c r="M305" i="39"/>
  <c r="V304" i="39"/>
  <c r="U304" i="39"/>
  <c r="S304" i="39"/>
  <c r="R304" i="39"/>
  <c r="Q304" i="39"/>
  <c r="P304" i="39"/>
  <c r="T304" i="39"/>
  <c r="M304" i="39"/>
  <c r="V303" i="39"/>
  <c r="U303" i="39"/>
  <c r="S303" i="39"/>
  <c r="R303" i="39"/>
  <c r="P303" i="39"/>
  <c r="T303" i="39"/>
  <c r="M303" i="39"/>
  <c r="V302" i="39"/>
  <c r="U302" i="39"/>
  <c r="S302" i="39"/>
  <c r="R302" i="39"/>
  <c r="Q302" i="39"/>
  <c r="P302" i="39"/>
  <c r="T302" i="39"/>
  <c r="M302" i="39"/>
  <c r="V301" i="39"/>
  <c r="U301" i="39"/>
  <c r="S301" i="39"/>
  <c r="R301" i="39"/>
  <c r="P301" i="39"/>
  <c r="T301" i="39"/>
  <c r="M301" i="39"/>
  <c r="V300" i="39"/>
  <c r="U300" i="39"/>
  <c r="S300" i="39"/>
  <c r="R300" i="39"/>
  <c r="Q300" i="39"/>
  <c r="P300" i="39"/>
  <c r="T300" i="39"/>
  <c r="M300" i="39"/>
  <c r="V299" i="39"/>
  <c r="U299" i="39"/>
  <c r="S299" i="39"/>
  <c r="R299" i="39"/>
  <c r="P299" i="39"/>
  <c r="T299" i="39"/>
  <c r="M299" i="39"/>
  <c r="V298" i="39"/>
  <c r="U298" i="39"/>
  <c r="S298" i="39"/>
  <c r="R298" i="39"/>
  <c r="Q298" i="39"/>
  <c r="P298" i="39"/>
  <c r="T298" i="39"/>
  <c r="M298" i="39"/>
  <c r="V297" i="39"/>
  <c r="U297" i="39"/>
  <c r="S297" i="39"/>
  <c r="R297" i="39"/>
  <c r="P297" i="39"/>
  <c r="T297" i="39"/>
  <c r="M297" i="39"/>
  <c r="V296" i="39"/>
  <c r="U296" i="39"/>
  <c r="S296" i="39"/>
  <c r="R296" i="39"/>
  <c r="Q296" i="39"/>
  <c r="P296" i="39"/>
  <c r="T296" i="39"/>
  <c r="M296" i="39"/>
  <c r="V295" i="39"/>
  <c r="U295" i="39"/>
  <c r="S295" i="39"/>
  <c r="R295" i="39"/>
  <c r="P295" i="39"/>
  <c r="T295" i="39"/>
  <c r="M295" i="39"/>
  <c r="V294" i="39"/>
  <c r="U294" i="39"/>
  <c r="S294" i="39"/>
  <c r="R294" i="39"/>
  <c r="Q294" i="39"/>
  <c r="P294" i="39"/>
  <c r="T294" i="39"/>
  <c r="M294" i="39"/>
  <c r="V293" i="39"/>
  <c r="U293" i="39"/>
  <c r="S293" i="39"/>
  <c r="R293" i="39"/>
  <c r="P293" i="39"/>
  <c r="T293" i="39"/>
  <c r="M293" i="39"/>
  <c r="V292" i="39"/>
  <c r="U292" i="39"/>
  <c r="S292" i="39"/>
  <c r="R292" i="39"/>
  <c r="Q292" i="39"/>
  <c r="P292" i="39"/>
  <c r="T292" i="39"/>
  <c r="M292" i="39"/>
  <c r="V291" i="39"/>
  <c r="U291" i="39"/>
  <c r="S291" i="39"/>
  <c r="R291" i="39"/>
  <c r="P291" i="39"/>
  <c r="T291" i="39"/>
  <c r="M291" i="39"/>
  <c r="V290" i="39"/>
  <c r="U290" i="39"/>
  <c r="S290" i="39"/>
  <c r="R290" i="39"/>
  <c r="Q290" i="39"/>
  <c r="P290" i="39"/>
  <c r="T290" i="39"/>
  <c r="M290" i="39"/>
  <c r="V289" i="39"/>
  <c r="U289" i="39"/>
  <c r="S289" i="39"/>
  <c r="R289" i="39"/>
  <c r="P289" i="39"/>
  <c r="T289" i="39"/>
  <c r="M289" i="39"/>
  <c r="V288" i="39"/>
  <c r="U288" i="39"/>
  <c r="S288" i="39"/>
  <c r="R288" i="39"/>
  <c r="Q288" i="39"/>
  <c r="P288" i="39"/>
  <c r="T288" i="39"/>
  <c r="M288" i="39"/>
  <c r="V287" i="39"/>
  <c r="U287" i="39"/>
  <c r="S287" i="39"/>
  <c r="R287" i="39"/>
  <c r="P287" i="39"/>
  <c r="T287" i="39"/>
  <c r="M287" i="39"/>
  <c r="V286" i="39"/>
  <c r="U286" i="39"/>
  <c r="S286" i="39"/>
  <c r="R286" i="39"/>
  <c r="Q286" i="39"/>
  <c r="P286" i="39"/>
  <c r="T286" i="39"/>
  <c r="M286" i="39"/>
  <c r="V285" i="39"/>
  <c r="U285" i="39"/>
  <c r="S285" i="39"/>
  <c r="R285" i="39"/>
  <c r="P285" i="39"/>
  <c r="T285" i="39"/>
  <c r="M285" i="39"/>
  <c r="V284" i="39"/>
  <c r="U284" i="39"/>
  <c r="S284" i="39"/>
  <c r="R284" i="39"/>
  <c r="Q284" i="39"/>
  <c r="P284" i="39"/>
  <c r="T284" i="39"/>
  <c r="M284" i="39"/>
  <c r="V283" i="39"/>
  <c r="U283" i="39"/>
  <c r="S283" i="39"/>
  <c r="R283" i="39"/>
  <c r="P283" i="39"/>
  <c r="T283" i="39"/>
  <c r="M283" i="39"/>
  <c r="V282" i="39"/>
  <c r="U282" i="39"/>
  <c r="S282" i="39"/>
  <c r="R282" i="39"/>
  <c r="Q282" i="39"/>
  <c r="P282" i="39"/>
  <c r="T282" i="39"/>
  <c r="M282" i="39"/>
  <c r="V281" i="39"/>
  <c r="U281" i="39"/>
  <c r="S281" i="39"/>
  <c r="R281" i="39"/>
  <c r="P281" i="39"/>
  <c r="T281" i="39"/>
  <c r="M281" i="39"/>
  <c r="V280" i="39"/>
  <c r="U280" i="39"/>
  <c r="S280" i="39"/>
  <c r="R280" i="39"/>
  <c r="Q280" i="39"/>
  <c r="P280" i="39"/>
  <c r="T280" i="39"/>
  <c r="M280" i="39"/>
  <c r="V279" i="39"/>
  <c r="U279" i="39"/>
  <c r="S279" i="39"/>
  <c r="R279" i="39"/>
  <c r="P279" i="39"/>
  <c r="T279" i="39"/>
  <c r="M279" i="39"/>
  <c r="V278" i="39"/>
  <c r="U278" i="39"/>
  <c r="S278" i="39"/>
  <c r="R278" i="39"/>
  <c r="Q278" i="39"/>
  <c r="P278" i="39"/>
  <c r="T278" i="39"/>
  <c r="M278" i="39"/>
  <c r="V277" i="39"/>
  <c r="U277" i="39"/>
  <c r="S277" i="39"/>
  <c r="R277" i="39"/>
  <c r="P277" i="39"/>
  <c r="T277" i="39"/>
  <c r="M277" i="39"/>
  <c r="V276" i="39"/>
  <c r="U276" i="39"/>
  <c r="S276" i="39"/>
  <c r="R276" i="39"/>
  <c r="Q276" i="39"/>
  <c r="P276" i="39"/>
  <c r="T276" i="39"/>
  <c r="M276" i="39"/>
  <c r="V275" i="39"/>
  <c r="U275" i="39"/>
  <c r="S275" i="39"/>
  <c r="R275" i="39"/>
  <c r="P275" i="39"/>
  <c r="T275" i="39"/>
  <c r="M275" i="39"/>
  <c r="V274" i="39"/>
  <c r="U274" i="39"/>
  <c r="S274" i="39"/>
  <c r="R274" i="39"/>
  <c r="Q274" i="39"/>
  <c r="P274" i="39"/>
  <c r="T274" i="39"/>
  <c r="M274" i="39"/>
  <c r="V273" i="39"/>
  <c r="U273" i="39"/>
  <c r="S273" i="39"/>
  <c r="R273" i="39"/>
  <c r="P273" i="39"/>
  <c r="T273" i="39"/>
  <c r="M273" i="39"/>
  <c r="V272" i="39"/>
  <c r="U272" i="39"/>
  <c r="S272" i="39"/>
  <c r="R272" i="39"/>
  <c r="Q272" i="39"/>
  <c r="P272" i="39"/>
  <c r="T272" i="39"/>
  <c r="M272" i="39"/>
  <c r="V271" i="39"/>
  <c r="U271" i="39"/>
  <c r="S271" i="39"/>
  <c r="R271" i="39"/>
  <c r="P271" i="39"/>
  <c r="T271" i="39"/>
  <c r="M271" i="39"/>
  <c r="V270" i="39"/>
  <c r="U270" i="39"/>
  <c r="S270" i="39"/>
  <c r="R270" i="39"/>
  <c r="Q270" i="39"/>
  <c r="P270" i="39"/>
  <c r="T270" i="39"/>
  <c r="M270" i="39"/>
  <c r="V269" i="39"/>
  <c r="U269" i="39"/>
  <c r="S269" i="39"/>
  <c r="R269" i="39"/>
  <c r="P269" i="39"/>
  <c r="T269" i="39"/>
  <c r="M269" i="39"/>
  <c r="V268" i="39"/>
  <c r="U268" i="39"/>
  <c r="S268" i="39"/>
  <c r="R268" i="39"/>
  <c r="Q268" i="39"/>
  <c r="P268" i="39"/>
  <c r="T268" i="39"/>
  <c r="M268" i="39"/>
  <c r="V267" i="39"/>
  <c r="U267" i="39"/>
  <c r="S267" i="39"/>
  <c r="R267" i="39"/>
  <c r="P267" i="39"/>
  <c r="T267" i="39"/>
  <c r="M267" i="39"/>
  <c r="V266" i="39"/>
  <c r="U266" i="39"/>
  <c r="S266" i="39"/>
  <c r="R266" i="39"/>
  <c r="Q266" i="39"/>
  <c r="P266" i="39"/>
  <c r="T266" i="39"/>
  <c r="M266" i="39"/>
  <c r="V265" i="39"/>
  <c r="U265" i="39"/>
  <c r="S265" i="39"/>
  <c r="R265" i="39"/>
  <c r="P265" i="39"/>
  <c r="T265" i="39"/>
  <c r="M265" i="39"/>
  <c r="V264" i="39"/>
  <c r="U264" i="39"/>
  <c r="S264" i="39"/>
  <c r="R264" i="39"/>
  <c r="Q264" i="39"/>
  <c r="P264" i="39"/>
  <c r="T264" i="39"/>
  <c r="M264" i="39"/>
  <c r="V263" i="39"/>
  <c r="U263" i="39"/>
  <c r="S263" i="39"/>
  <c r="R263" i="39"/>
  <c r="P263" i="39"/>
  <c r="T263" i="39"/>
  <c r="M263" i="39"/>
  <c r="V262" i="39"/>
  <c r="U262" i="39"/>
  <c r="S262" i="39"/>
  <c r="R262" i="39"/>
  <c r="Q262" i="39"/>
  <c r="P262" i="39"/>
  <c r="T262" i="39"/>
  <c r="M262" i="39"/>
  <c r="V261" i="39"/>
  <c r="U261" i="39"/>
  <c r="S261" i="39"/>
  <c r="R261" i="39"/>
  <c r="P261" i="39"/>
  <c r="T261" i="39"/>
  <c r="M261" i="39"/>
  <c r="V260" i="39"/>
  <c r="U260" i="39"/>
  <c r="S260" i="39"/>
  <c r="R260" i="39"/>
  <c r="Q260" i="39"/>
  <c r="P260" i="39"/>
  <c r="T260" i="39"/>
  <c r="M260" i="39"/>
  <c r="V259" i="39"/>
  <c r="U259" i="39"/>
  <c r="S259" i="39"/>
  <c r="R259" i="39"/>
  <c r="P259" i="39"/>
  <c r="T259" i="39"/>
  <c r="M259" i="39"/>
  <c r="V258" i="39"/>
  <c r="U258" i="39"/>
  <c r="S258" i="39"/>
  <c r="R258" i="39"/>
  <c r="Q258" i="39"/>
  <c r="P258" i="39"/>
  <c r="T258" i="39"/>
  <c r="M258" i="39"/>
  <c r="V257" i="39"/>
  <c r="U257" i="39"/>
  <c r="S257" i="39"/>
  <c r="R257" i="39"/>
  <c r="P257" i="39"/>
  <c r="T257" i="39"/>
  <c r="M257" i="39"/>
  <c r="V256" i="39"/>
  <c r="U256" i="39"/>
  <c r="S256" i="39"/>
  <c r="R256" i="39"/>
  <c r="Q256" i="39"/>
  <c r="P256" i="39"/>
  <c r="T256" i="39"/>
  <c r="M256" i="39"/>
  <c r="V255" i="39"/>
  <c r="U255" i="39"/>
  <c r="S255" i="39"/>
  <c r="R255" i="39"/>
  <c r="P255" i="39"/>
  <c r="T255" i="39"/>
  <c r="M255" i="39"/>
  <c r="V254" i="39"/>
  <c r="U254" i="39"/>
  <c r="S254" i="39"/>
  <c r="R254" i="39"/>
  <c r="Q254" i="39"/>
  <c r="P254" i="39"/>
  <c r="T254" i="39"/>
  <c r="M254" i="39"/>
  <c r="V253" i="39"/>
  <c r="U253" i="39"/>
  <c r="S253" i="39"/>
  <c r="R253" i="39"/>
  <c r="P253" i="39"/>
  <c r="T253" i="39"/>
  <c r="M253" i="39"/>
  <c r="V252" i="39"/>
  <c r="U252" i="39"/>
  <c r="S252" i="39"/>
  <c r="R252" i="39"/>
  <c r="Q252" i="39"/>
  <c r="P252" i="39"/>
  <c r="T252" i="39"/>
  <c r="M252" i="39"/>
  <c r="V251" i="39"/>
  <c r="U251" i="39"/>
  <c r="S251" i="39"/>
  <c r="R251" i="39"/>
  <c r="P251" i="39"/>
  <c r="T251" i="39"/>
  <c r="M251" i="39"/>
  <c r="V250" i="39"/>
  <c r="U250" i="39"/>
  <c r="S250" i="39"/>
  <c r="R250" i="39"/>
  <c r="Q250" i="39"/>
  <c r="P250" i="39"/>
  <c r="T250" i="39"/>
  <c r="M250" i="39"/>
  <c r="V249" i="39"/>
  <c r="U249" i="39"/>
  <c r="S249" i="39"/>
  <c r="R249" i="39"/>
  <c r="P249" i="39"/>
  <c r="T249" i="39"/>
  <c r="M249" i="39"/>
  <c r="V248" i="39"/>
  <c r="U248" i="39"/>
  <c r="S248" i="39"/>
  <c r="R248" i="39"/>
  <c r="Q248" i="39"/>
  <c r="P248" i="39"/>
  <c r="T248" i="39"/>
  <c r="M248" i="39"/>
  <c r="V247" i="39"/>
  <c r="U247" i="39"/>
  <c r="S247" i="39"/>
  <c r="R247" i="39"/>
  <c r="P247" i="39"/>
  <c r="T247" i="39"/>
  <c r="M247" i="39"/>
  <c r="V246" i="39"/>
  <c r="U246" i="39"/>
  <c r="S246" i="39"/>
  <c r="R246" i="39"/>
  <c r="Q246" i="39"/>
  <c r="P246" i="39"/>
  <c r="T246" i="39"/>
  <c r="M246" i="39"/>
  <c r="V245" i="39"/>
  <c r="U245" i="39"/>
  <c r="S245" i="39"/>
  <c r="R245" i="39"/>
  <c r="P245" i="39"/>
  <c r="T245" i="39"/>
  <c r="M245" i="39"/>
  <c r="V244" i="39"/>
  <c r="U244" i="39"/>
  <c r="S244" i="39"/>
  <c r="R244" i="39"/>
  <c r="Q244" i="39"/>
  <c r="P244" i="39"/>
  <c r="T244" i="39"/>
  <c r="M244" i="39"/>
  <c r="V243" i="39"/>
  <c r="U243" i="39"/>
  <c r="S243" i="39"/>
  <c r="R243" i="39"/>
  <c r="P243" i="39"/>
  <c r="T243" i="39"/>
  <c r="M243" i="39"/>
  <c r="V242" i="39"/>
  <c r="U242" i="39"/>
  <c r="S242" i="39"/>
  <c r="R242" i="39"/>
  <c r="Q242" i="39"/>
  <c r="P242" i="39"/>
  <c r="T242" i="39"/>
  <c r="M242" i="39"/>
  <c r="V241" i="39"/>
  <c r="U241" i="39"/>
  <c r="S241" i="39"/>
  <c r="R241" i="39"/>
  <c r="P241" i="39"/>
  <c r="T241" i="39"/>
  <c r="M241" i="39"/>
  <c r="V240" i="39"/>
  <c r="U240" i="39"/>
  <c r="S240" i="39"/>
  <c r="R240" i="39"/>
  <c r="Q240" i="39"/>
  <c r="P240" i="39"/>
  <c r="T240" i="39"/>
  <c r="M240" i="39"/>
  <c r="V239" i="39"/>
  <c r="U239" i="39"/>
  <c r="S239" i="39"/>
  <c r="R239" i="39"/>
  <c r="P239" i="39"/>
  <c r="T239" i="39"/>
  <c r="M239" i="39"/>
  <c r="V238" i="39"/>
  <c r="U238" i="39"/>
  <c r="S238" i="39"/>
  <c r="R238" i="39"/>
  <c r="Q238" i="39"/>
  <c r="P238" i="39"/>
  <c r="T238" i="39"/>
  <c r="M238" i="39"/>
  <c r="V237" i="39"/>
  <c r="U237" i="39"/>
  <c r="S237" i="39"/>
  <c r="R237" i="39"/>
  <c r="P237" i="39"/>
  <c r="T237" i="39"/>
  <c r="M237" i="39"/>
  <c r="V236" i="39"/>
  <c r="U236" i="39"/>
  <c r="S236" i="39"/>
  <c r="R236" i="39"/>
  <c r="Q236" i="39"/>
  <c r="P236" i="39"/>
  <c r="T236" i="39"/>
  <c r="M236" i="39"/>
  <c r="V235" i="39"/>
  <c r="U235" i="39"/>
  <c r="S235" i="39"/>
  <c r="R235" i="39"/>
  <c r="P235" i="39"/>
  <c r="T235" i="39"/>
  <c r="M235" i="39"/>
  <c r="V234" i="39"/>
  <c r="U234" i="39"/>
  <c r="S234" i="39"/>
  <c r="R234" i="39"/>
  <c r="Q234" i="39"/>
  <c r="P234" i="39"/>
  <c r="T234" i="39"/>
  <c r="M234" i="39"/>
  <c r="V233" i="39"/>
  <c r="U233" i="39"/>
  <c r="S233" i="39"/>
  <c r="R233" i="39"/>
  <c r="P233" i="39"/>
  <c r="T233" i="39"/>
  <c r="M233" i="39"/>
  <c r="V232" i="39"/>
  <c r="U232" i="39"/>
  <c r="S232" i="39"/>
  <c r="R232" i="39"/>
  <c r="Q232" i="39"/>
  <c r="P232" i="39"/>
  <c r="T232" i="39"/>
  <c r="M232" i="39"/>
  <c r="V231" i="39"/>
  <c r="U231" i="39"/>
  <c r="S231" i="39"/>
  <c r="R231" i="39"/>
  <c r="P231" i="39"/>
  <c r="T231" i="39"/>
  <c r="M231" i="39"/>
  <c r="V230" i="39"/>
  <c r="U230" i="39"/>
  <c r="S230" i="39"/>
  <c r="R230" i="39"/>
  <c r="Q230" i="39"/>
  <c r="P230" i="39"/>
  <c r="T230" i="39"/>
  <c r="M230" i="39"/>
  <c r="V229" i="39"/>
  <c r="U229" i="39"/>
  <c r="S229" i="39"/>
  <c r="R229" i="39"/>
  <c r="P229" i="39"/>
  <c r="T229" i="39"/>
  <c r="M229" i="39"/>
  <c r="V228" i="39"/>
  <c r="U228" i="39"/>
  <c r="S228" i="39"/>
  <c r="R228" i="39"/>
  <c r="Q228" i="39"/>
  <c r="P228" i="39"/>
  <c r="T228" i="39"/>
  <c r="M228" i="39"/>
  <c r="V227" i="39"/>
  <c r="U227" i="39"/>
  <c r="S227" i="39"/>
  <c r="R227" i="39"/>
  <c r="P227" i="39"/>
  <c r="T227" i="39"/>
  <c r="M227" i="39"/>
  <c r="V226" i="39"/>
  <c r="U226" i="39"/>
  <c r="S226" i="39"/>
  <c r="R226" i="39"/>
  <c r="Q226" i="39"/>
  <c r="P226" i="39"/>
  <c r="T226" i="39"/>
  <c r="M226" i="39"/>
  <c r="V225" i="39"/>
  <c r="U225" i="39"/>
  <c r="S225" i="39"/>
  <c r="R225" i="39"/>
  <c r="P225" i="39"/>
  <c r="T225" i="39"/>
  <c r="M225" i="39"/>
  <c r="V224" i="39"/>
  <c r="U224" i="39"/>
  <c r="S224" i="39"/>
  <c r="R224" i="39"/>
  <c r="Q224" i="39"/>
  <c r="P224" i="39"/>
  <c r="T224" i="39"/>
  <c r="M224" i="39"/>
  <c r="V223" i="39"/>
  <c r="U223" i="39"/>
  <c r="S223" i="39"/>
  <c r="R223" i="39"/>
  <c r="P223" i="39"/>
  <c r="T223" i="39"/>
  <c r="M223" i="39"/>
  <c r="V222" i="39"/>
  <c r="U222" i="39"/>
  <c r="S222" i="39"/>
  <c r="R222" i="39"/>
  <c r="Q222" i="39"/>
  <c r="P222" i="39"/>
  <c r="T222" i="39"/>
  <c r="M222" i="39"/>
  <c r="V221" i="39"/>
  <c r="U221" i="39"/>
  <c r="S221" i="39"/>
  <c r="R221" i="39"/>
  <c r="P221" i="39"/>
  <c r="T221" i="39"/>
  <c r="M221" i="39"/>
  <c r="V220" i="39"/>
  <c r="U220" i="39"/>
  <c r="S220" i="39"/>
  <c r="R220" i="39"/>
  <c r="Q220" i="39"/>
  <c r="P220" i="39"/>
  <c r="T220" i="39"/>
  <c r="M220" i="39"/>
  <c r="V219" i="39"/>
  <c r="U219" i="39"/>
  <c r="S219" i="39"/>
  <c r="R219" i="39"/>
  <c r="P219" i="39"/>
  <c r="T219" i="39"/>
  <c r="M219" i="39"/>
  <c r="V218" i="39"/>
  <c r="U218" i="39"/>
  <c r="S218" i="39"/>
  <c r="R218" i="39"/>
  <c r="Q218" i="39"/>
  <c r="P218" i="39"/>
  <c r="T218" i="39"/>
  <c r="M218" i="39"/>
  <c r="V217" i="39"/>
  <c r="U217" i="39"/>
  <c r="S217" i="39"/>
  <c r="R217" i="39"/>
  <c r="P217" i="39"/>
  <c r="T217" i="39"/>
  <c r="M217" i="39"/>
  <c r="V216" i="39"/>
  <c r="U216" i="39"/>
  <c r="S216" i="39"/>
  <c r="R216" i="39"/>
  <c r="Q216" i="39"/>
  <c r="P216" i="39"/>
  <c r="T216" i="39"/>
  <c r="M216" i="39"/>
  <c r="V215" i="39"/>
  <c r="U215" i="39"/>
  <c r="S215" i="39"/>
  <c r="R215" i="39"/>
  <c r="P215" i="39"/>
  <c r="T215" i="39"/>
  <c r="M215" i="39"/>
  <c r="V214" i="39"/>
  <c r="U214" i="39"/>
  <c r="S214" i="39"/>
  <c r="R214" i="39"/>
  <c r="Q214" i="39"/>
  <c r="P214" i="39"/>
  <c r="T214" i="39"/>
  <c r="M214" i="39"/>
  <c r="V213" i="39"/>
  <c r="U213" i="39"/>
  <c r="S213" i="39"/>
  <c r="R213" i="39"/>
  <c r="P213" i="39"/>
  <c r="T213" i="39"/>
  <c r="M213" i="39"/>
  <c r="V212" i="39"/>
  <c r="U212" i="39"/>
  <c r="S212" i="39"/>
  <c r="R212" i="39"/>
  <c r="Q212" i="39"/>
  <c r="P212" i="39"/>
  <c r="T212" i="39"/>
  <c r="M212" i="39"/>
  <c r="V211" i="39"/>
  <c r="U211" i="39"/>
  <c r="S211" i="39"/>
  <c r="R211" i="39"/>
  <c r="P211" i="39"/>
  <c r="T211" i="39"/>
  <c r="M211" i="39"/>
  <c r="V210" i="39"/>
  <c r="U210" i="39"/>
  <c r="S210" i="39"/>
  <c r="R210" i="39"/>
  <c r="Q210" i="39"/>
  <c r="P210" i="39"/>
  <c r="T210" i="39"/>
  <c r="M210" i="39"/>
  <c r="V209" i="39"/>
  <c r="U209" i="39"/>
  <c r="S209" i="39"/>
  <c r="R209" i="39"/>
  <c r="P209" i="39"/>
  <c r="T209" i="39"/>
  <c r="M209" i="39"/>
  <c r="V208" i="39"/>
  <c r="U208" i="39"/>
  <c r="S208" i="39"/>
  <c r="R208" i="39"/>
  <c r="Q208" i="39"/>
  <c r="P208" i="39"/>
  <c r="T208" i="39"/>
  <c r="M208" i="39"/>
  <c r="V207" i="39"/>
  <c r="U207" i="39"/>
  <c r="S207" i="39"/>
  <c r="R207" i="39"/>
  <c r="P207" i="39"/>
  <c r="T207" i="39"/>
  <c r="M207" i="39"/>
  <c r="V206" i="39"/>
  <c r="U206" i="39"/>
  <c r="S206" i="39"/>
  <c r="R206" i="39"/>
  <c r="Q206" i="39"/>
  <c r="P206" i="39"/>
  <c r="T206" i="39"/>
  <c r="M206" i="39"/>
  <c r="V205" i="39"/>
  <c r="U205" i="39"/>
  <c r="S205" i="39"/>
  <c r="R205" i="39"/>
  <c r="P205" i="39"/>
  <c r="T205" i="39"/>
  <c r="M205" i="39"/>
  <c r="V204" i="39"/>
  <c r="U204" i="39"/>
  <c r="S204" i="39"/>
  <c r="R204" i="39"/>
  <c r="Q204" i="39"/>
  <c r="P204" i="39"/>
  <c r="T204" i="39"/>
  <c r="M204" i="39"/>
  <c r="V203" i="39"/>
  <c r="U203" i="39"/>
  <c r="S203" i="39"/>
  <c r="R203" i="39"/>
  <c r="P203" i="39"/>
  <c r="T203" i="39"/>
  <c r="M203" i="39"/>
  <c r="V202" i="39"/>
  <c r="U202" i="39"/>
  <c r="S202" i="39"/>
  <c r="R202" i="39"/>
  <c r="Q202" i="39"/>
  <c r="P202" i="39"/>
  <c r="T202" i="39"/>
  <c r="M202" i="39"/>
  <c r="V201" i="39"/>
  <c r="U201" i="39"/>
  <c r="S201" i="39"/>
  <c r="R201" i="39"/>
  <c r="P201" i="39"/>
  <c r="T201" i="39"/>
  <c r="M201" i="39"/>
  <c r="V200" i="39"/>
  <c r="U200" i="39"/>
  <c r="S200" i="39"/>
  <c r="R200" i="39"/>
  <c r="Q200" i="39"/>
  <c r="P200" i="39"/>
  <c r="T200" i="39"/>
  <c r="M200" i="39"/>
  <c r="V199" i="39"/>
  <c r="U199" i="39"/>
  <c r="S199" i="39"/>
  <c r="R199" i="39"/>
  <c r="P199" i="39"/>
  <c r="T199" i="39"/>
  <c r="M199" i="39"/>
  <c r="V198" i="39"/>
  <c r="U198" i="39"/>
  <c r="S198" i="39"/>
  <c r="R198" i="39"/>
  <c r="Q198" i="39"/>
  <c r="P198" i="39"/>
  <c r="T198" i="39"/>
  <c r="M198" i="39"/>
  <c r="V197" i="39"/>
  <c r="U197" i="39"/>
  <c r="S197" i="39"/>
  <c r="R197" i="39"/>
  <c r="P197" i="39"/>
  <c r="T197" i="39"/>
  <c r="M197" i="39"/>
  <c r="V196" i="39"/>
  <c r="U196" i="39"/>
  <c r="S196" i="39"/>
  <c r="R196" i="39"/>
  <c r="Q196" i="39"/>
  <c r="P196" i="39"/>
  <c r="T196" i="39"/>
  <c r="M196" i="39"/>
  <c r="V195" i="39"/>
  <c r="U195" i="39"/>
  <c r="S195" i="39"/>
  <c r="R195" i="39"/>
  <c r="P195" i="39"/>
  <c r="T195" i="39"/>
  <c r="M195" i="39"/>
  <c r="V194" i="39"/>
  <c r="U194" i="39"/>
  <c r="S194" i="39"/>
  <c r="R194" i="39"/>
  <c r="Q194" i="39"/>
  <c r="P194" i="39"/>
  <c r="T194" i="39"/>
  <c r="M194" i="39"/>
  <c r="V193" i="39"/>
  <c r="U193" i="39"/>
  <c r="S193" i="39"/>
  <c r="R193" i="39"/>
  <c r="P193" i="39"/>
  <c r="T193" i="39"/>
  <c r="M193" i="39"/>
  <c r="V192" i="39"/>
  <c r="U192" i="39"/>
  <c r="S192" i="39"/>
  <c r="R192" i="39"/>
  <c r="Q192" i="39"/>
  <c r="P192" i="39"/>
  <c r="T192" i="39"/>
  <c r="M192" i="39"/>
  <c r="V191" i="39"/>
  <c r="U191" i="39"/>
  <c r="S191" i="39"/>
  <c r="R191" i="39"/>
  <c r="P191" i="39"/>
  <c r="T191" i="39"/>
  <c r="M191" i="39"/>
  <c r="V190" i="39"/>
  <c r="U190" i="39"/>
  <c r="S190" i="39"/>
  <c r="R190" i="39"/>
  <c r="Q190" i="39"/>
  <c r="P190" i="39"/>
  <c r="T190" i="39"/>
  <c r="M190" i="39"/>
  <c r="V189" i="39"/>
  <c r="U189" i="39"/>
  <c r="S189" i="39"/>
  <c r="R189" i="39"/>
  <c r="P189" i="39"/>
  <c r="T189" i="39"/>
  <c r="M189" i="39"/>
  <c r="V188" i="39"/>
  <c r="U188" i="39"/>
  <c r="S188" i="39"/>
  <c r="R188" i="39"/>
  <c r="Q188" i="39"/>
  <c r="P188" i="39"/>
  <c r="T188" i="39"/>
  <c r="M188" i="39"/>
  <c r="V187" i="39"/>
  <c r="U187" i="39"/>
  <c r="S187" i="39"/>
  <c r="R187" i="39"/>
  <c r="P187" i="39"/>
  <c r="T187" i="39"/>
  <c r="M187" i="39"/>
  <c r="V186" i="39"/>
  <c r="U186" i="39"/>
  <c r="S186" i="39"/>
  <c r="R186" i="39"/>
  <c r="Q186" i="39"/>
  <c r="P186" i="39"/>
  <c r="T186" i="39"/>
  <c r="M186" i="39"/>
  <c r="V185" i="39"/>
  <c r="U185" i="39"/>
  <c r="S185" i="39"/>
  <c r="R185" i="39"/>
  <c r="P185" i="39"/>
  <c r="T185" i="39"/>
  <c r="M185" i="39"/>
  <c r="V184" i="39"/>
  <c r="U184" i="39"/>
  <c r="S184" i="39"/>
  <c r="R184" i="39"/>
  <c r="Q184" i="39"/>
  <c r="P184" i="39"/>
  <c r="T184" i="39"/>
  <c r="M184" i="39"/>
  <c r="V183" i="39"/>
  <c r="U183" i="39"/>
  <c r="S183" i="39"/>
  <c r="R183" i="39"/>
  <c r="P183" i="39"/>
  <c r="T183" i="39"/>
  <c r="M183" i="39"/>
  <c r="V182" i="39"/>
  <c r="U182" i="39"/>
  <c r="S182" i="39"/>
  <c r="R182" i="39"/>
  <c r="Q182" i="39"/>
  <c r="P182" i="39"/>
  <c r="T182" i="39"/>
  <c r="M182" i="39"/>
  <c r="V181" i="39"/>
  <c r="U181" i="39"/>
  <c r="S181" i="39"/>
  <c r="R181" i="39"/>
  <c r="P181" i="39"/>
  <c r="T181" i="39"/>
  <c r="M181" i="39"/>
  <c r="V180" i="39"/>
  <c r="U180" i="39"/>
  <c r="S180" i="39"/>
  <c r="R180" i="39"/>
  <c r="Q180" i="39"/>
  <c r="P180" i="39"/>
  <c r="T180" i="39"/>
  <c r="M180" i="39"/>
  <c r="V179" i="39"/>
  <c r="U179" i="39"/>
  <c r="S179" i="39"/>
  <c r="R179" i="39"/>
  <c r="P179" i="39"/>
  <c r="T179" i="39"/>
  <c r="M179" i="39"/>
  <c r="V178" i="39"/>
  <c r="U178" i="39"/>
  <c r="S178" i="39"/>
  <c r="R178" i="39"/>
  <c r="Q178" i="39"/>
  <c r="P178" i="39"/>
  <c r="T178" i="39"/>
  <c r="M178" i="39"/>
  <c r="V177" i="39"/>
  <c r="U177" i="39"/>
  <c r="S177" i="39"/>
  <c r="R177" i="39"/>
  <c r="P177" i="39"/>
  <c r="T177" i="39"/>
  <c r="M177" i="39"/>
  <c r="V176" i="39"/>
  <c r="U176" i="39"/>
  <c r="S176" i="39"/>
  <c r="R176" i="39"/>
  <c r="Q176" i="39"/>
  <c r="P176" i="39"/>
  <c r="T176" i="39"/>
  <c r="M176" i="39"/>
  <c r="V175" i="39"/>
  <c r="U175" i="39"/>
  <c r="S175" i="39"/>
  <c r="R175" i="39"/>
  <c r="P175" i="39"/>
  <c r="T175" i="39"/>
  <c r="M175" i="39"/>
  <c r="V174" i="39"/>
  <c r="U174" i="39"/>
  <c r="S174" i="39"/>
  <c r="R174" i="39"/>
  <c r="Q174" i="39"/>
  <c r="P174" i="39"/>
  <c r="T174" i="39"/>
  <c r="M174" i="39"/>
  <c r="V173" i="39"/>
  <c r="U173" i="39"/>
  <c r="S173" i="39"/>
  <c r="R173" i="39"/>
  <c r="P173" i="39"/>
  <c r="T173" i="39"/>
  <c r="M173" i="39"/>
  <c r="V172" i="39"/>
  <c r="U172" i="39"/>
  <c r="S172" i="39"/>
  <c r="R172" i="39"/>
  <c r="Q172" i="39"/>
  <c r="P172" i="39"/>
  <c r="T172" i="39"/>
  <c r="M172" i="39"/>
  <c r="V171" i="39"/>
  <c r="U171" i="39"/>
  <c r="S171" i="39"/>
  <c r="R171" i="39"/>
  <c r="P171" i="39"/>
  <c r="T171" i="39"/>
  <c r="M171" i="39"/>
  <c r="V170" i="39"/>
  <c r="U170" i="39"/>
  <c r="S170" i="39"/>
  <c r="R170" i="39"/>
  <c r="Q170" i="39"/>
  <c r="P170" i="39"/>
  <c r="T170" i="39"/>
  <c r="M170" i="39"/>
  <c r="V169" i="39"/>
  <c r="U169" i="39"/>
  <c r="S169" i="39"/>
  <c r="R169" i="39"/>
  <c r="P169" i="39"/>
  <c r="T169" i="39"/>
  <c r="M169" i="39"/>
  <c r="V168" i="39"/>
  <c r="U168" i="39"/>
  <c r="S168" i="39"/>
  <c r="R168" i="39"/>
  <c r="Q168" i="39"/>
  <c r="P168" i="39"/>
  <c r="T168" i="39"/>
  <c r="M168" i="39"/>
  <c r="V167" i="39"/>
  <c r="U167" i="39"/>
  <c r="S167" i="39"/>
  <c r="R167" i="39"/>
  <c r="P167" i="39"/>
  <c r="T167" i="39"/>
  <c r="M167" i="39"/>
  <c r="V166" i="39"/>
  <c r="U166" i="39"/>
  <c r="S166" i="39"/>
  <c r="R166" i="39"/>
  <c r="Q166" i="39"/>
  <c r="P166" i="39"/>
  <c r="T166" i="39"/>
  <c r="M166" i="39"/>
  <c r="V165" i="39"/>
  <c r="U165" i="39"/>
  <c r="S165" i="39"/>
  <c r="R165" i="39"/>
  <c r="P165" i="39"/>
  <c r="T165" i="39"/>
  <c r="M165" i="39"/>
  <c r="V164" i="39"/>
  <c r="U164" i="39"/>
  <c r="S164" i="39"/>
  <c r="R164" i="39"/>
  <c r="Q164" i="39"/>
  <c r="P164" i="39"/>
  <c r="T164" i="39"/>
  <c r="M164" i="39"/>
  <c r="V163" i="39"/>
  <c r="U163" i="39"/>
  <c r="S163" i="39"/>
  <c r="R163" i="39"/>
  <c r="P163" i="39"/>
  <c r="T163" i="39"/>
  <c r="M163" i="39"/>
  <c r="V162" i="39"/>
  <c r="U162" i="39"/>
  <c r="S162" i="39"/>
  <c r="R162" i="39"/>
  <c r="Q162" i="39"/>
  <c r="P162" i="39"/>
  <c r="T162" i="39"/>
  <c r="M162" i="39"/>
  <c r="V161" i="39"/>
  <c r="U161" i="39"/>
  <c r="S161" i="39"/>
  <c r="R161" i="39"/>
  <c r="P161" i="39"/>
  <c r="T161" i="39"/>
  <c r="M161" i="39"/>
  <c r="V160" i="39"/>
  <c r="U160" i="39"/>
  <c r="S160" i="39"/>
  <c r="R160" i="39"/>
  <c r="Q160" i="39"/>
  <c r="P160" i="39"/>
  <c r="T160" i="39"/>
  <c r="M160" i="39"/>
  <c r="V159" i="39"/>
  <c r="U159" i="39"/>
  <c r="S159" i="39"/>
  <c r="R159" i="39"/>
  <c r="P159" i="39"/>
  <c r="T159" i="39"/>
  <c r="M159" i="39"/>
  <c r="V158" i="39"/>
  <c r="U158" i="39"/>
  <c r="S158" i="39"/>
  <c r="R158" i="39"/>
  <c r="Q158" i="39"/>
  <c r="P158" i="39"/>
  <c r="T158" i="39"/>
  <c r="M158" i="39"/>
  <c r="V157" i="39"/>
  <c r="U157" i="39"/>
  <c r="S157" i="39"/>
  <c r="R157" i="39"/>
  <c r="P157" i="39"/>
  <c r="T157" i="39"/>
  <c r="M157" i="39"/>
  <c r="V156" i="39"/>
  <c r="U156" i="39"/>
  <c r="S156" i="39"/>
  <c r="R156" i="39"/>
  <c r="Q156" i="39"/>
  <c r="P156" i="39"/>
  <c r="T156" i="39"/>
  <c r="M156" i="39"/>
  <c r="V155" i="39"/>
  <c r="U155" i="39"/>
  <c r="S155" i="39"/>
  <c r="R155" i="39"/>
  <c r="P155" i="39"/>
  <c r="T155" i="39"/>
  <c r="M155" i="39"/>
  <c r="V154" i="39"/>
  <c r="U154" i="39"/>
  <c r="S154" i="39"/>
  <c r="R154" i="39"/>
  <c r="Q154" i="39"/>
  <c r="P154" i="39"/>
  <c r="T154" i="39"/>
  <c r="M154" i="39"/>
  <c r="V153" i="39"/>
  <c r="U153" i="39"/>
  <c r="S153" i="39"/>
  <c r="R153" i="39"/>
  <c r="P153" i="39"/>
  <c r="T153" i="39"/>
  <c r="M153" i="39"/>
  <c r="V152" i="39"/>
  <c r="U152" i="39"/>
  <c r="S152" i="39"/>
  <c r="R152" i="39"/>
  <c r="Q152" i="39"/>
  <c r="P152" i="39"/>
  <c r="T152" i="39"/>
  <c r="M152" i="39"/>
  <c r="V151" i="39"/>
  <c r="U151" i="39"/>
  <c r="S151" i="39"/>
  <c r="R151" i="39"/>
  <c r="P151" i="39"/>
  <c r="T151" i="39"/>
  <c r="M151" i="39"/>
  <c r="V150" i="39"/>
  <c r="U150" i="39"/>
  <c r="S150" i="39"/>
  <c r="R150" i="39"/>
  <c r="Q150" i="39"/>
  <c r="P150" i="39"/>
  <c r="T150" i="39"/>
  <c r="M150" i="39"/>
  <c r="V149" i="39"/>
  <c r="U149" i="39"/>
  <c r="S149" i="39"/>
  <c r="R149" i="39"/>
  <c r="P149" i="39"/>
  <c r="T149" i="39"/>
  <c r="M149" i="39"/>
  <c r="V148" i="39"/>
  <c r="U148" i="39"/>
  <c r="S148" i="39"/>
  <c r="R148" i="39"/>
  <c r="Q148" i="39"/>
  <c r="P148" i="39"/>
  <c r="T148" i="39"/>
  <c r="M148" i="39"/>
  <c r="V147" i="39"/>
  <c r="U147" i="39"/>
  <c r="S147" i="39"/>
  <c r="R147" i="39"/>
  <c r="P147" i="39"/>
  <c r="T147" i="39"/>
  <c r="M147" i="39"/>
  <c r="V146" i="39"/>
  <c r="U146" i="39"/>
  <c r="S146" i="39"/>
  <c r="R146" i="39"/>
  <c r="Q146" i="39"/>
  <c r="P146" i="39"/>
  <c r="T146" i="39"/>
  <c r="M146" i="39"/>
  <c r="V145" i="39"/>
  <c r="U145" i="39"/>
  <c r="S145" i="39"/>
  <c r="R145" i="39"/>
  <c r="P145" i="39"/>
  <c r="T145" i="39"/>
  <c r="M145" i="39"/>
  <c r="V144" i="39"/>
  <c r="U144" i="39"/>
  <c r="S144" i="39"/>
  <c r="R144" i="39"/>
  <c r="Q144" i="39"/>
  <c r="P144" i="39"/>
  <c r="T144" i="39"/>
  <c r="M144" i="39"/>
  <c r="V143" i="39"/>
  <c r="U143" i="39"/>
  <c r="S143" i="39"/>
  <c r="R143" i="39"/>
  <c r="P143" i="39"/>
  <c r="T143" i="39"/>
  <c r="M143" i="39"/>
  <c r="V142" i="39"/>
  <c r="U142" i="39"/>
  <c r="S142" i="39"/>
  <c r="R142" i="39"/>
  <c r="Q142" i="39"/>
  <c r="P142" i="39"/>
  <c r="T142" i="39"/>
  <c r="M142" i="39"/>
  <c r="V141" i="39"/>
  <c r="U141" i="39"/>
  <c r="S141" i="39"/>
  <c r="R141" i="39"/>
  <c r="P141" i="39"/>
  <c r="T141" i="39"/>
  <c r="M141" i="39"/>
  <c r="V140" i="39"/>
  <c r="U140" i="39"/>
  <c r="S140" i="39"/>
  <c r="R140" i="39"/>
  <c r="Q140" i="39"/>
  <c r="P140" i="39"/>
  <c r="T140" i="39"/>
  <c r="M140" i="39"/>
  <c r="V139" i="39"/>
  <c r="U139" i="39"/>
  <c r="S139" i="39"/>
  <c r="R139" i="39"/>
  <c r="P139" i="39"/>
  <c r="T139" i="39"/>
  <c r="M139" i="39"/>
  <c r="V138" i="39"/>
  <c r="U138" i="39"/>
  <c r="S138" i="39"/>
  <c r="R138" i="39"/>
  <c r="Q138" i="39"/>
  <c r="P138" i="39"/>
  <c r="T138" i="39"/>
  <c r="M138" i="39"/>
  <c r="V137" i="39"/>
  <c r="U137" i="39"/>
  <c r="S137" i="39"/>
  <c r="R137" i="39"/>
  <c r="P137" i="39"/>
  <c r="T137" i="39"/>
  <c r="M137" i="39"/>
  <c r="V136" i="39"/>
  <c r="U136" i="39"/>
  <c r="S136" i="39"/>
  <c r="R136" i="39"/>
  <c r="Q136" i="39"/>
  <c r="P136" i="39"/>
  <c r="T136" i="39"/>
  <c r="M136" i="39"/>
  <c r="V135" i="39"/>
  <c r="U135" i="39"/>
  <c r="S135" i="39"/>
  <c r="R135" i="39"/>
  <c r="P135" i="39"/>
  <c r="T135" i="39"/>
  <c r="M135" i="39"/>
  <c r="V134" i="39"/>
  <c r="U134" i="39"/>
  <c r="S134" i="39"/>
  <c r="R134" i="39"/>
  <c r="Q134" i="39"/>
  <c r="P134" i="39"/>
  <c r="T134" i="39"/>
  <c r="M134" i="39"/>
  <c r="V133" i="39"/>
  <c r="U133" i="39"/>
  <c r="S133" i="39"/>
  <c r="R133" i="39"/>
  <c r="P133" i="39"/>
  <c r="T133" i="39"/>
  <c r="M133" i="39"/>
  <c r="V132" i="39"/>
  <c r="U132" i="39"/>
  <c r="S132" i="39"/>
  <c r="R132" i="39"/>
  <c r="Q132" i="39"/>
  <c r="P132" i="39"/>
  <c r="T132" i="39"/>
  <c r="M132" i="39"/>
  <c r="V131" i="39"/>
  <c r="U131" i="39"/>
  <c r="S131" i="39"/>
  <c r="R131" i="39"/>
  <c r="P131" i="39"/>
  <c r="T131" i="39"/>
  <c r="M131" i="39"/>
  <c r="V130" i="39"/>
  <c r="U130" i="39"/>
  <c r="S130" i="39"/>
  <c r="R130" i="39"/>
  <c r="Q130" i="39"/>
  <c r="P130" i="39"/>
  <c r="T130" i="39"/>
  <c r="M130" i="39"/>
  <c r="V129" i="39"/>
  <c r="U129" i="39"/>
  <c r="S129" i="39"/>
  <c r="R129" i="39"/>
  <c r="P129" i="39"/>
  <c r="T129" i="39"/>
  <c r="M129" i="39"/>
  <c r="V128" i="39"/>
  <c r="U128" i="39"/>
  <c r="S128" i="39"/>
  <c r="R128" i="39"/>
  <c r="Q128" i="39"/>
  <c r="P128" i="39"/>
  <c r="T128" i="39"/>
  <c r="M128" i="39"/>
  <c r="V127" i="39"/>
  <c r="U127" i="39"/>
  <c r="S127" i="39"/>
  <c r="R127" i="39"/>
  <c r="P127" i="39"/>
  <c r="T127" i="39"/>
  <c r="M127" i="39"/>
  <c r="V126" i="39"/>
  <c r="U126" i="39"/>
  <c r="S126" i="39"/>
  <c r="R126" i="39"/>
  <c r="Q126" i="39"/>
  <c r="P126" i="39"/>
  <c r="T126" i="39"/>
  <c r="M126" i="39"/>
  <c r="V125" i="39"/>
  <c r="U125" i="39"/>
  <c r="S125" i="39"/>
  <c r="R125" i="39"/>
  <c r="P125" i="39"/>
  <c r="T125" i="39"/>
  <c r="M125" i="39"/>
  <c r="V124" i="39"/>
  <c r="U124" i="39"/>
  <c r="S124" i="39"/>
  <c r="R124" i="39"/>
  <c r="Q124" i="39"/>
  <c r="P124" i="39"/>
  <c r="T124" i="39"/>
  <c r="M124" i="39"/>
  <c r="V123" i="39"/>
  <c r="U123" i="39"/>
  <c r="S123" i="39"/>
  <c r="R123" i="39"/>
  <c r="P123" i="39"/>
  <c r="T123" i="39"/>
  <c r="M123" i="39"/>
  <c r="V122" i="39"/>
  <c r="U122" i="39"/>
  <c r="S122" i="39"/>
  <c r="R122" i="39"/>
  <c r="Q122" i="39"/>
  <c r="P122" i="39"/>
  <c r="T122" i="39"/>
  <c r="M122" i="39"/>
  <c r="V121" i="39"/>
  <c r="U121" i="39"/>
  <c r="S121" i="39"/>
  <c r="R121" i="39"/>
  <c r="P121" i="39"/>
  <c r="T121" i="39"/>
  <c r="M121" i="39"/>
  <c r="V120" i="39"/>
  <c r="U120" i="39"/>
  <c r="S120" i="39"/>
  <c r="R120" i="39"/>
  <c r="Q120" i="39"/>
  <c r="P120" i="39"/>
  <c r="T120" i="39"/>
  <c r="M120" i="39"/>
  <c r="V119" i="39"/>
  <c r="U119" i="39"/>
  <c r="S119" i="39"/>
  <c r="R119" i="39"/>
  <c r="P119" i="39"/>
  <c r="T119" i="39"/>
  <c r="M119" i="39"/>
  <c r="V118" i="39"/>
  <c r="U118" i="39"/>
  <c r="S118" i="39"/>
  <c r="R118" i="39"/>
  <c r="Q118" i="39"/>
  <c r="P118" i="39"/>
  <c r="T118" i="39"/>
  <c r="M118" i="39"/>
  <c r="V117" i="39"/>
  <c r="U117" i="39"/>
  <c r="S117" i="39"/>
  <c r="R117" i="39"/>
  <c r="P117" i="39"/>
  <c r="T117" i="39"/>
  <c r="M117" i="39"/>
  <c r="V116" i="39"/>
  <c r="U116" i="39"/>
  <c r="S116" i="39"/>
  <c r="R116" i="39"/>
  <c r="Q116" i="39"/>
  <c r="P116" i="39"/>
  <c r="T116" i="39"/>
  <c r="M116" i="39"/>
  <c r="V115" i="39"/>
  <c r="U115" i="39"/>
  <c r="S115" i="39"/>
  <c r="R115" i="39"/>
  <c r="P115" i="39"/>
  <c r="T115" i="39"/>
  <c r="M115" i="39"/>
  <c r="V114" i="39"/>
  <c r="U114" i="39"/>
  <c r="S114" i="39"/>
  <c r="R114" i="39"/>
  <c r="Q114" i="39"/>
  <c r="P114" i="39"/>
  <c r="T114" i="39"/>
  <c r="M114" i="39"/>
  <c r="V113" i="39"/>
  <c r="U113" i="39"/>
  <c r="S113" i="39"/>
  <c r="R113" i="39"/>
  <c r="P113" i="39"/>
  <c r="T113" i="39"/>
  <c r="M113" i="39"/>
  <c r="V112" i="39"/>
  <c r="U112" i="39"/>
  <c r="S112" i="39"/>
  <c r="R112" i="39"/>
  <c r="Q112" i="39"/>
  <c r="P112" i="39"/>
  <c r="T112" i="39"/>
  <c r="M112" i="39"/>
  <c r="V111" i="39"/>
  <c r="U111" i="39"/>
  <c r="S111" i="39"/>
  <c r="R111" i="39"/>
  <c r="P111" i="39"/>
  <c r="T111" i="39"/>
  <c r="M111" i="39"/>
  <c r="V110" i="39"/>
  <c r="U110" i="39"/>
  <c r="S110" i="39"/>
  <c r="R110" i="39"/>
  <c r="Q110" i="39"/>
  <c r="P110" i="39"/>
  <c r="T110" i="39"/>
  <c r="M110" i="39"/>
  <c r="V109" i="39"/>
  <c r="U109" i="39"/>
  <c r="S109" i="39"/>
  <c r="R109" i="39"/>
  <c r="P109" i="39"/>
  <c r="T109" i="39"/>
  <c r="M109" i="39"/>
  <c r="V108" i="39"/>
  <c r="U108" i="39"/>
  <c r="S108" i="39"/>
  <c r="R108" i="39"/>
  <c r="Q108" i="39"/>
  <c r="P108" i="39"/>
  <c r="T108" i="39"/>
  <c r="M108" i="39"/>
  <c r="V107" i="39"/>
  <c r="U107" i="39"/>
  <c r="S107" i="39"/>
  <c r="R107" i="39"/>
  <c r="P107" i="39"/>
  <c r="T107" i="39"/>
  <c r="M107" i="39"/>
  <c r="V106" i="39"/>
  <c r="U106" i="39"/>
  <c r="S106" i="39"/>
  <c r="R106" i="39"/>
  <c r="Q106" i="39"/>
  <c r="P106" i="39"/>
  <c r="T106" i="39"/>
  <c r="M106" i="39"/>
  <c r="V105" i="39"/>
  <c r="U105" i="39"/>
  <c r="S105" i="39"/>
  <c r="R105" i="39"/>
  <c r="P105" i="39"/>
  <c r="T105" i="39"/>
  <c r="M105" i="39"/>
  <c r="V104" i="39"/>
  <c r="U104" i="39"/>
  <c r="S104" i="39"/>
  <c r="R104" i="39"/>
  <c r="Q104" i="39"/>
  <c r="P104" i="39"/>
  <c r="T104" i="39"/>
  <c r="M104" i="39"/>
  <c r="V103" i="39"/>
  <c r="U103" i="39"/>
  <c r="S103" i="39"/>
  <c r="R103" i="39"/>
  <c r="P103" i="39"/>
  <c r="T103" i="39"/>
  <c r="M103" i="39"/>
  <c r="V102" i="39"/>
  <c r="U102" i="39"/>
  <c r="S102" i="39"/>
  <c r="R102" i="39"/>
  <c r="Q102" i="39"/>
  <c r="P102" i="39"/>
  <c r="T102" i="39"/>
  <c r="M102" i="39"/>
  <c r="V101" i="39"/>
  <c r="U101" i="39"/>
  <c r="S101" i="39"/>
  <c r="R101" i="39"/>
  <c r="P101" i="39"/>
  <c r="T101" i="39"/>
  <c r="M101" i="39"/>
  <c r="V100" i="39"/>
  <c r="U100" i="39"/>
  <c r="S100" i="39"/>
  <c r="R100" i="39"/>
  <c r="Q100" i="39"/>
  <c r="P100" i="39"/>
  <c r="T100" i="39"/>
  <c r="M100" i="39"/>
  <c r="V99" i="39"/>
  <c r="U99" i="39"/>
  <c r="S99" i="39"/>
  <c r="R99" i="39"/>
  <c r="P99" i="39"/>
  <c r="T99" i="39"/>
  <c r="M99" i="39"/>
  <c r="V98" i="39"/>
  <c r="U98" i="39"/>
  <c r="S98" i="39"/>
  <c r="R98" i="39"/>
  <c r="Q98" i="39"/>
  <c r="P98" i="39"/>
  <c r="T98" i="39"/>
  <c r="M98" i="39"/>
  <c r="V97" i="39"/>
  <c r="U97" i="39"/>
  <c r="S97" i="39"/>
  <c r="R97" i="39"/>
  <c r="P97" i="39"/>
  <c r="T97" i="39"/>
  <c r="M97" i="39"/>
  <c r="V96" i="39"/>
  <c r="U96" i="39"/>
  <c r="S96" i="39"/>
  <c r="R96" i="39"/>
  <c r="Q96" i="39"/>
  <c r="P96" i="39"/>
  <c r="T96" i="39"/>
  <c r="M96" i="39"/>
  <c r="V95" i="39"/>
  <c r="U95" i="39"/>
  <c r="S95" i="39"/>
  <c r="R95" i="39"/>
  <c r="P95" i="39"/>
  <c r="T95" i="39"/>
  <c r="M95" i="39"/>
  <c r="V94" i="39"/>
  <c r="U94" i="39"/>
  <c r="S94" i="39"/>
  <c r="R94" i="39"/>
  <c r="Q94" i="39"/>
  <c r="P94" i="39"/>
  <c r="T94" i="39"/>
  <c r="M94" i="39"/>
  <c r="V93" i="39"/>
  <c r="U93" i="39"/>
  <c r="S93" i="39"/>
  <c r="R93" i="39"/>
  <c r="P93" i="39"/>
  <c r="T93" i="39"/>
  <c r="M93" i="39"/>
  <c r="V92" i="39"/>
  <c r="U92" i="39"/>
  <c r="S92" i="39"/>
  <c r="R92" i="39"/>
  <c r="Q92" i="39"/>
  <c r="P92" i="39"/>
  <c r="T92" i="39"/>
  <c r="M92" i="39"/>
  <c r="V91" i="39"/>
  <c r="U91" i="39"/>
  <c r="S91" i="39"/>
  <c r="R91" i="39"/>
  <c r="P91" i="39"/>
  <c r="T91" i="39"/>
  <c r="M91" i="39"/>
  <c r="V90" i="39"/>
  <c r="U90" i="39"/>
  <c r="S90" i="39"/>
  <c r="R90" i="39"/>
  <c r="Q90" i="39"/>
  <c r="P90" i="39"/>
  <c r="T90" i="39"/>
  <c r="M90" i="39"/>
  <c r="V89" i="39"/>
  <c r="U89" i="39"/>
  <c r="S89" i="39"/>
  <c r="R89" i="39"/>
  <c r="P89" i="39"/>
  <c r="T89" i="39"/>
  <c r="M89" i="39"/>
  <c r="V88" i="39"/>
  <c r="U88" i="39"/>
  <c r="S88" i="39"/>
  <c r="R88" i="39"/>
  <c r="Q88" i="39"/>
  <c r="P88" i="39"/>
  <c r="T88" i="39"/>
  <c r="M88" i="39"/>
  <c r="V87" i="39"/>
  <c r="U87" i="39"/>
  <c r="S87" i="39"/>
  <c r="R87" i="39"/>
  <c r="P87" i="39"/>
  <c r="T87" i="39"/>
  <c r="M87" i="39"/>
  <c r="V86" i="39"/>
  <c r="U86" i="39"/>
  <c r="S86" i="39"/>
  <c r="R86" i="39"/>
  <c r="Q86" i="39"/>
  <c r="P86" i="39"/>
  <c r="T86" i="39"/>
  <c r="M86" i="39"/>
  <c r="V85" i="39"/>
  <c r="U85" i="39"/>
  <c r="S85" i="39"/>
  <c r="R85" i="39"/>
  <c r="P85" i="39"/>
  <c r="T85" i="39"/>
  <c r="M85" i="39"/>
  <c r="V84" i="39"/>
  <c r="U84" i="39"/>
  <c r="S84" i="39"/>
  <c r="R84" i="39"/>
  <c r="Q84" i="39"/>
  <c r="P84" i="39"/>
  <c r="T84" i="39"/>
  <c r="M84" i="39"/>
  <c r="V83" i="39"/>
  <c r="U83" i="39"/>
  <c r="S83" i="39"/>
  <c r="R83" i="39"/>
  <c r="P83" i="39"/>
  <c r="T83" i="39"/>
  <c r="M83" i="39"/>
  <c r="V82" i="39"/>
  <c r="U82" i="39"/>
  <c r="S82" i="39"/>
  <c r="R82" i="39"/>
  <c r="Q82" i="39"/>
  <c r="P82" i="39"/>
  <c r="T82" i="39"/>
  <c r="M82" i="39"/>
  <c r="V81" i="39"/>
  <c r="U81" i="39"/>
  <c r="S81" i="39"/>
  <c r="R81" i="39"/>
  <c r="P81" i="39"/>
  <c r="T81" i="39"/>
  <c r="M81" i="39"/>
  <c r="V80" i="39"/>
  <c r="U80" i="39"/>
  <c r="S80" i="39"/>
  <c r="R80" i="39"/>
  <c r="Q80" i="39"/>
  <c r="P80" i="39"/>
  <c r="T80" i="39"/>
  <c r="M80" i="39"/>
  <c r="V79" i="39"/>
  <c r="U79" i="39"/>
  <c r="S79" i="39"/>
  <c r="R79" i="39"/>
  <c r="P79" i="39"/>
  <c r="T79" i="39"/>
  <c r="M79" i="39"/>
  <c r="V78" i="39"/>
  <c r="U78" i="39"/>
  <c r="S78" i="39"/>
  <c r="R78" i="39"/>
  <c r="Q78" i="39"/>
  <c r="P78" i="39"/>
  <c r="T78" i="39"/>
  <c r="M78" i="39"/>
  <c r="V77" i="39"/>
  <c r="U77" i="39"/>
  <c r="S77" i="39"/>
  <c r="R77" i="39"/>
  <c r="P77" i="39"/>
  <c r="T77" i="39"/>
  <c r="M77" i="39"/>
  <c r="V76" i="39"/>
  <c r="U76" i="39"/>
  <c r="S76" i="39"/>
  <c r="R76" i="39"/>
  <c r="Q76" i="39"/>
  <c r="P76" i="39"/>
  <c r="T76" i="39"/>
  <c r="M76" i="39"/>
  <c r="V75" i="39"/>
  <c r="U75" i="39"/>
  <c r="S75" i="39"/>
  <c r="R75" i="39"/>
  <c r="P75" i="39"/>
  <c r="T75" i="39"/>
  <c r="M75" i="39"/>
  <c r="V74" i="39"/>
  <c r="U74" i="39"/>
  <c r="S74" i="39"/>
  <c r="R74" i="39"/>
  <c r="Q74" i="39"/>
  <c r="P74" i="39"/>
  <c r="T74" i="39"/>
  <c r="M74" i="39"/>
  <c r="V73" i="39"/>
  <c r="U73" i="39"/>
  <c r="S73" i="39"/>
  <c r="R73" i="39"/>
  <c r="P73" i="39"/>
  <c r="T73" i="39"/>
  <c r="M73" i="39"/>
  <c r="V72" i="39"/>
  <c r="U72" i="39"/>
  <c r="S72" i="39"/>
  <c r="R72" i="39"/>
  <c r="Q72" i="39"/>
  <c r="P72" i="39"/>
  <c r="T72" i="39"/>
  <c r="M72" i="39"/>
  <c r="V71" i="39"/>
  <c r="U71" i="39"/>
  <c r="S71" i="39"/>
  <c r="R71" i="39"/>
  <c r="P71" i="39"/>
  <c r="T71" i="39"/>
  <c r="M71" i="39"/>
  <c r="V70" i="39"/>
  <c r="U70" i="39"/>
  <c r="S70" i="39"/>
  <c r="R70" i="39"/>
  <c r="Q70" i="39"/>
  <c r="P70" i="39"/>
  <c r="T70" i="39"/>
  <c r="M70" i="39"/>
  <c r="V69" i="39"/>
  <c r="U69" i="39"/>
  <c r="S69" i="39"/>
  <c r="R69" i="39"/>
  <c r="P69" i="39"/>
  <c r="T69" i="39"/>
  <c r="M69" i="39"/>
  <c r="V68" i="39"/>
  <c r="U68" i="39"/>
  <c r="S68" i="39"/>
  <c r="R68" i="39"/>
  <c r="Q68" i="39"/>
  <c r="P68" i="39"/>
  <c r="T68" i="39"/>
  <c r="M68" i="39"/>
  <c r="V67" i="39"/>
  <c r="U67" i="39"/>
  <c r="S67" i="39"/>
  <c r="R67" i="39"/>
  <c r="P67" i="39"/>
  <c r="T67" i="39"/>
  <c r="M67" i="39"/>
  <c r="V66" i="39"/>
  <c r="U66" i="39"/>
  <c r="S66" i="39"/>
  <c r="R66" i="39"/>
  <c r="Q66" i="39"/>
  <c r="P66" i="39"/>
  <c r="T66" i="39"/>
  <c r="M66" i="39"/>
  <c r="V65" i="39"/>
  <c r="U65" i="39"/>
  <c r="S65" i="39"/>
  <c r="R65" i="39"/>
  <c r="P65" i="39"/>
  <c r="T65" i="39"/>
  <c r="M65" i="39"/>
  <c r="V64" i="39"/>
  <c r="U64" i="39"/>
  <c r="S64" i="39"/>
  <c r="R64" i="39"/>
  <c r="Q64" i="39"/>
  <c r="P64" i="39"/>
  <c r="T64" i="39"/>
  <c r="M64" i="39"/>
  <c r="V63" i="39"/>
  <c r="U63" i="39"/>
  <c r="S63" i="39"/>
  <c r="R63" i="39"/>
  <c r="P63" i="39"/>
  <c r="T63" i="39"/>
  <c r="M63" i="39"/>
  <c r="V62" i="39"/>
  <c r="U62" i="39"/>
  <c r="S62" i="39"/>
  <c r="R62" i="39"/>
  <c r="Q62" i="39"/>
  <c r="P62" i="39"/>
  <c r="T62" i="39"/>
  <c r="M62" i="39"/>
  <c r="V61" i="39"/>
  <c r="U61" i="39"/>
  <c r="S61" i="39"/>
  <c r="R61" i="39"/>
  <c r="P61" i="39"/>
  <c r="T61" i="39"/>
  <c r="M61" i="39"/>
  <c r="V60" i="39"/>
  <c r="U60" i="39"/>
  <c r="S60" i="39"/>
  <c r="R60" i="39"/>
  <c r="Q60" i="39"/>
  <c r="P60" i="39"/>
  <c r="T60" i="39"/>
  <c r="M60" i="39"/>
  <c r="V59" i="39"/>
  <c r="U59" i="39"/>
  <c r="S59" i="39"/>
  <c r="R59" i="39"/>
  <c r="P59" i="39"/>
  <c r="T59" i="39"/>
  <c r="M59" i="39"/>
  <c r="V58" i="39"/>
  <c r="U58" i="39"/>
  <c r="S58" i="39"/>
  <c r="R58" i="39"/>
  <c r="Q58" i="39"/>
  <c r="P58" i="39"/>
  <c r="T58" i="39"/>
  <c r="M58" i="39"/>
  <c r="V57" i="39"/>
  <c r="U57" i="39"/>
  <c r="S57" i="39"/>
  <c r="R57" i="39"/>
  <c r="P57" i="39"/>
  <c r="T57" i="39"/>
  <c r="M57" i="39"/>
  <c r="V56" i="39"/>
  <c r="U56" i="39"/>
  <c r="S56" i="39"/>
  <c r="R56" i="39"/>
  <c r="Q56" i="39"/>
  <c r="P56" i="39"/>
  <c r="T56" i="39"/>
  <c r="M56" i="39"/>
  <c r="V55" i="39"/>
  <c r="U55" i="39"/>
  <c r="S55" i="39"/>
  <c r="R55" i="39"/>
  <c r="P55" i="39"/>
  <c r="T55" i="39"/>
  <c r="M55" i="39"/>
  <c r="V54" i="39"/>
  <c r="U54" i="39"/>
  <c r="S54" i="39"/>
  <c r="R54" i="39"/>
  <c r="Q54" i="39"/>
  <c r="P54" i="39"/>
  <c r="T54" i="39"/>
  <c r="M54" i="39"/>
  <c r="V53" i="39"/>
  <c r="U53" i="39"/>
  <c r="S53" i="39"/>
  <c r="R53" i="39"/>
  <c r="P53" i="39"/>
  <c r="T53" i="39"/>
  <c r="M53" i="39"/>
  <c r="V52" i="39"/>
  <c r="U52" i="39"/>
  <c r="S52" i="39"/>
  <c r="R52" i="39"/>
  <c r="Q52" i="39"/>
  <c r="P52" i="39"/>
  <c r="T52" i="39"/>
  <c r="M52" i="39"/>
  <c r="V51" i="39"/>
  <c r="U51" i="39"/>
  <c r="S51" i="39"/>
  <c r="R51" i="39"/>
  <c r="P51" i="39"/>
  <c r="T51" i="39"/>
  <c r="M51" i="39"/>
  <c r="V50" i="39"/>
  <c r="U50" i="39"/>
  <c r="S50" i="39"/>
  <c r="R50" i="39"/>
  <c r="Q50" i="39"/>
  <c r="P50" i="39"/>
  <c r="T50" i="39"/>
  <c r="M50" i="39"/>
  <c r="V49" i="39"/>
  <c r="U49" i="39"/>
  <c r="S49" i="39"/>
  <c r="R49" i="39"/>
  <c r="P49" i="39"/>
  <c r="T49" i="39"/>
  <c r="M49" i="39"/>
  <c r="V48" i="39"/>
  <c r="U48" i="39"/>
  <c r="S48" i="39"/>
  <c r="R48" i="39"/>
  <c r="Q48" i="39"/>
  <c r="P48" i="39"/>
  <c r="T48" i="39"/>
  <c r="M48" i="39"/>
  <c r="V47" i="39"/>
  <c r="U47" i="39"/>
  <c r="S47" i="39"/>
  <c r="R47" i="39"/>
  <c r="P47" i="39"/>
  <c r="T47" i="39"/>
  <c r="M47" i="39"/>
  <c r="V46" i="39"/>
  <c r="U46" i="39"/>
  <c r="S46" i="39"/>
  <c r="R46" i="39"/>
  <c r="Q46" i="39"/>
  <c r="P46" i="39"/>
  <c r="T46" i="39"/>
  <c r="M46" i="39"/>
  <c r="V45" i="39"/>
  <c r="U45" i="39"/>
  <c r="S45" i="39"/>
  <c r="R45" i="39"/>
  <c r="P45" i="39"/>
  <c r="T45" i="39"/>
  <c r="M45" i="39"/>
  <c r="V44" i="39"/>
  <c r="U44" i="39"/>
  <c r="S44" i="39"/>
  <c r="R44" i="39"/>
  <c r="Q44" i="39"/>
  <c r="P44" i="39"/>
  <c r="T44" i="39"/>
  <c r="M44" i="39"/>
  <c r="V43" i="39"/>
  <c r="U43" i="39"/>
  <c r="S43" i="39"/>
  <c r="R43" i="39"/>
  <c r="P43" i="39"/>
  <c r="T43" i="39"/>
  <c r="M43" i="39"/>
  <c r="V42" i="39"/>
  <c r="U42" i="39"/>
  <c r="S42" i="39"/>
  <c r="R42" i="39"/>
  <c r="Q42" i="39"/>
  <c r="P42" i="39"/>
  <c r="T42" i="39"/>
  <c r="M42" i="39"/>
  <c r="V41" i="39"/>
  <c r="U41" i="39"/>
  <c r="S41" i="39"/>
  <c r="R41" i="39"/>
  <c r="P41" i="39"/>
  <c r="T41" i="39"/>
  <c r="M41" i="39"/>
  <c r="V40" i="39"/>
  <c r="U40" i="39"/>
  <c r="S40" i="39"/>
  <c r="R40" i="39"/>
  <c r="Q40" i="39"/>
  <c r="P40" i="39"/>
  <c r="T40" i="39"/>
  <c r="M40" i="39"/>
  <c r="V39" i="39"/>
  <c r="U39" i="39"/>
  <c r="S39" i="39"/>
  <c r="R39" i="39"/>
  <c r="P39" i="39"/>
  <c r="T39" i="39"/>
  <c r="M39" i="39"/>
  <c r="V38" i="39"/>
  <c r="U38" i="39"/>
  <c r="S38" i="39"/>
  <c r="R38" i="39"/>
  <c r="Q38" i="39"/>
  <c r="P38" i="39"/>
  <c r="T38" i="39"/>
  <c r="M38" i="39"/>
  <c r="V37" i="39"/>
  <c r="U37" i="39"/>
  <c r="S37" i="39"/>
  <c r="R37" i="39"/>
  <c r="P37" i="39"/>
  <c r="T37" i="39"/>
  <c r="M37" i="39"/>
  <c r="V36" i="39"/>
  <c r="U36" i="39"/>
  <c r="S36" i="39"/>
  <c r="R36" i="39"/>
  <c r="Q36" i="39"/>
  <c r="P36" i="39"/>
  <c r="T36" i="39"/>
  <c r="M36" i="39"/>
  <c r="V35" i="39"/>
  <c r="U35" i="39"/>
  <c r="S35" i="39"/>
  <c r="R35" i="39"/>
  <c r="P35" i="39"/>
  <c r="T35" i="39"/>
  <c r="M35" i="39"/>
  <c r="V34" i="39"/>
  <c r="U34" i="39"/>
  <c r="S34" i="39"/>
  <c r="R34" i="39"/>
  <c r="Q34" i="39"/>
  <c r="P34" i="39"/>
  <c r="T34" i="39"/>
  <c r="M34" i="39"/>
  <c r="V33" i="39"/>
  <c r="U33" i="39"/>
  <c r="S33" i="39"/>
  <c r="R33" i="39"/>
  <c r="P33" i="39"/>
  <c r="T33" i="39"/>
  <c r="M33" i="39"/>
  <c r="V32" i="39"/>
  <c r="U32" i="39"/>
  <c r="S32" i="39"/>
  <c r="R32" i="39"/>
  <c r="Q32" i="39"/>
  <c r="P32" i="39"/>
  <c r="T32" i="39"/>
  <c r="M32" i="39"/>
  <c r="V31" i="39"/>
  <c r="U31" i="39"/>
  <c r="S31" i="39"/>
  <c r="R31" i="39"/>
  <c r="P31" i="39"/>
  <c r="T31" i="39"/>
  <c r="M31" i="39"/>
  <c r="V30" i="39"/>
  <c r="U30" i="39"/>
  <c r="S30" i="39"/>
  <c r="R30" i="39"/>
  <c r="Q30" i="39"/>
  <c r="P30" i="39"/>
  <c r="T30" i="39"/>
  <c r="M30" i="39"/>
  <c r="V29" i="39"/>
  <c r="U29" i="39"/>
  <c r="S29" i="39"/>
  <c r="R29" i="39"/>
  <c r="P29" i="39"/>
  <c r="T29" i="39"/>
  <c r="M29" i="39"/>
  <c r="V28" i="39"/>
  <c r="U28" i="39"/>
  <c r="S28" i="39"/>
  <c r="R28" i="39"/>
  <c r="Q28" i="39"/>
  <c r="P28" i="39"/>
  <c r="T28" i="39"/>
  <c r="M28" i="39"/>
  <c r="V27" i="39"/>
  <c r="U27" i="39"/>
  <c r="S27" i="39"/>
  <c r="R27" i="39"/>
  <c r="P27" i="39"/>
  <c r="T27" i="39"/>
  <c r="M27" i="39"/>
  <c r="V26" i="39"/>
  <c r="U26" i="39"/>
  <c r="S26" i="39"/>
  <c r="R26" i="39"/>
  <c r="Q26" i="39"/>
  <c r="P26" i="39"/>
  <c r="T26" i="39"/>
  <c r="M26" i="39"/>
  <c r="V25" i="39"/>
  <c r="U25" i="39"/>
  <c r="S25" i="39"/>
  <c r="R25" i="39"/>
  <c r="P25" i="39"/>
  <c r="T25" i="39"/>
  <c r="M25" i="39"/>
  <c r="V24" i="39"/>
  <c r="U24" i="39"/>
  <c r="S24" i="39"/>
  <c r="R24" i="39"/>
  <c r="Q24" i="39"/>
  <c r="P24" i="39"/>
  <c r="T24" i="39"/>
  <c r="M24" i="39"/>
  <c r="V23" i="39"/>
  <c r="U23" i="39"/>
  <c r="S23" i="39"/>
  <c r="R23" i="39"/>
  <c r="P23" i="39"/>
  <c r="T23" i="39"/>
  <c r="M23" i="39"/>
  <c r="V22" i="39"/>
  <c r="U22" i="39"/>
  <c r="S22" i="39"/>
  <c r="R22" i="39"/>
  <c r="Q22" i="39"/>
  <c r="P22" i="39"/>
  <c r="T22" i="39"/>
  <c r="M22" i="39"/>
  <c r="V21" i="39"/>
  <c r="U21" i="39"/>
  <c r="S21" i="39"/>
  <c r="R21" i="39"/>
  <c r="P21" i="39"/>
  <c r="T21" i="39"/>
  <c r="M21" i="39"/>
  <c r="V20" i="39"/>
  <c r="U20" i="39"/>
  <c r="S20" i="39"/>
  <c r="R20" i="39"/>
  <c r="Q20" i="39"/>
  <c r="P20" i="39"/>
  <c r="T20" i="39"/>
  <c r="M20" i="39"/>
  <c r="V19" i="39"/>
  <c r="U19" i="39"/>
  <c r="S19" i="39"/>
  <c r="R19" i="39"/>
  <c r="P19" i="39"/>
  <c r="T19" i="39"/>
  <c r="M19" i="39"/>
  <c r="V18" i="39"/>
  <c r="U18" i="39"/>
  <c r="S18" i="39"/>
  <c r="R18" i="39"/>
  <c r="Q18" i="39"/>
  <c r="P18" i="39"/>
  <c r="T18" i="39"/>
  <c r="M18" i="39"/>
  <c r="V17" i="39"/>
  <c r="U17" i="39"/>
  <c r="S17" i="39"/>
  <c r="R17" i="39"/>
  <c r="P17" i="39"/>
  <c r="T17" i="39"/>
  <c r="M17" i="39"/>
  <c r="V16" i="39"/>
  <c r="U16" i="39"/>
  <c r="S16" i="39"/>
  <c r="R16" i="39"/>
  <c r="Q16" i="39"/>
  <c r="P16" i="39"/>
  <c r="T16" i="39"/>
  <c r="M16" i="39"/>
  <c r="V15" i="39"/>
  <c r="U15" i="39"/>
  <c r="S15" i="39"/>
  <c r="R15" i="39"/>
  <c r="P15" i="39"/>
  <c r="T15" i="39"/>
  <c r="M15" i="39"/>
  <c r="V14" i="39"/>
  <c r="U14" i="39"/>
  <c r="S14" i="39"/>
  <c r="R14" i="39"/>
  <c r="Q14" i="39"/>
  <c r="P14" i="39"/>
  <c r="T14" i="39"/>
  <c r="M14" i="39"/>
  <c r="V13" i="39"/>
  <c r="U13" i="39"/>
  <c r="S13" i="39"/>
  <c r="R13" i="39"/>
  <c r="P13" i="39"/>
  <c r="T13" i="39"/>
  <c r="M13" i="39"/>
  <c r="V12" i="39"/>
  <c r="U12" i="39"/>
  <c r="S12" i="39"/>
  <c r="R12" i="39"/>
  <c r="Q12" i="39"/>
  <c r="P12" i="39"/>
  <c r="T12" i="39"/>
  <c r="M12" i="39"/>
  <c r="V11" i="39"/>
  <c r="U11" i="39"/>
  <c r="S11" i="39"/>
  <c r="R11" i="39"/>
  <c r="P11" i="39"/>
  <c r="T11" i="39"/>
  <c r="M11" i="39"/>
  <c r="V10" i="39"/>
  <c r="U10" i="39"/>
  <c r="S10" i="39"/>
  <c r="R10" i="39"/>
  <c r="Q10" i="39"/>
  <c r="P10" i="39"/>
  <c r="T10" i="39"/>
  <c r="M10" i="39"/>
  <c r="V9" i="39"/>
  <c r="U9" i="39"/>
  <c r="S9" i="39"/>
  <c r="R9" i="39"/>
  <c r="P9" i="39"/>
  <c r="T9" i="39"/>
  <c r="M9" i="39"/>
  <c r="V8" i="39"/>
  <c r="U8" i="39"/>
  <c r="S8" i="39"/>
  <c r="R8" i="39"/>
  <c r="Q8" i="39"/>
  <c r="P8" i="39"/>
  <c r="T8" i="39"/>
  <c r="M8" i="39"/>
  <c r="V7" i="39"/>
  <c r="U7" i="39"/>
  <c r="S7" i="39"/>
  <c r="R7" i="39"/>
  <c r="P7" i="39"/>
  <c r="T7" i="39"/>
  <c r="M7" i="39"/>
  <c r="V6" i="39"/>
  <c r="U6" i="39"/>
  <c r="S6" i="39"/>
  <c r="R6" i="39"/>
  <c r="Q6" i="39"/>
  <c r="P6" i="39"/>
  <c r="T6" i="39"/>
  <c r="M6" i="39"/>
  <c r="V5" i="39"/>
  <c r="U5" i="39"/>
  <c r="S5" i="39"/>
  <c r="R5" i="39"/>
  <c r="P5" i="39"/>
  <c r="T5" i="39"/>
  <c r="I4" i="39"/>
  <c r="AF11" i="39" l="1"/>
  <c r="AF19" i="39"/>
  <c r="AF27" i="39"/>
  <c r="AF35" i="39"/>
  <c r="AF43" i="39"/>
  <c r="AF51" i="39"/>
  <c r="AF59" i="39"/>
  <c r="AF67" i="39"/>
  <c r="AF75" i="39"/>
  <c r="AF83" i="39"/>
  <c r="AF91" i="39"/>
  <c r="AF99" i="39"/>
  <c r="AF107" i="39"/>
  <c r="AF115" i="39"/>
  <c r="AF123" i="39"/>
  <c r="AF131" i="39"/>
  <c r="AF139" i="39"/>
  <c r="AF147" i="39"/>
  <c r="AF155" i="39"/>
  <c r="AF163" i="39"/>
  <c r="AF171" i="39"/>
  <c r="AF179" i="39"/>
  <c r="AF187" i="39"/>
  <c r="AF195" i="39"/>
  <c r="AF203" i="39"/>
  <c r="AF211" i="39"/>
  <c r="AF219" i="39"/>
  <c r="AF227" i="39"/>
  <c r="AF235" i="39"/>
  <c r="AF243" i="39"/>
  <c r="AF251" i="39"/>
  <c r="AF259" i="39"/>
  <c r="AF267" i="39"/>
  <c r="AF275" i="39"/>
  <c r="AF283" i="39"/>
  <c r="AF291" i="39"/>
  <c r="AF299" i="39"/>
  <c r="AF307" i="39"/>
  <c r="AF313" i="39"/>
  <c r="AF325" i="39"/>
  <c r="AF337" i="39"/>
  <c r="AF349" i="39"/>
  <c r="AF361" i="39"/>
  <c r="AF373" i="39"/>
  <c r="AF385" i="39"/>
  <c r="AF397" i="39"/>
  <c r="G27" i="49"/>
  <c r="AC417" i="39"/>
  <c r="Y417" i="39" s="1"/>
  <c r="AC425" i="39"/>
  <c r="Y425" i="39" s="1"/>
  <c r="AC433" i="39"/>
  <c r="Y433" i="39" s="1"/>
  <c r="AE879" i="39"/>
  <c r="AE887" i="39"/>
  <c r="AE903" i="39"/>
  <c r="AE983" i="39"/>
  <c r="AE999" i="39"/>
  <c r="AE875" i="39"/>
  <c r="AE882" i="39"/>
  <c r="AE891" i="39"/>
  <c r="AE898" i="39"/>
  <c r="AE899" i="39"/>
  <c r="AE906" i="39"/>
  <c r="AE922" i="39"/>
  <c r="AE930" i="39"/>
  <c r="AE946" i="39"/>
  <c r="AE954" i="39"/>
  <c r="AE978" i="39"/>
  <c r="AE987" i="39"/>
  <c r="AE995" i="39"/>
  <c r="AE1002" i="39"/>
  <c r="AF9" i="39"/>
  <c r="AF25" i="39"/>
  <c r="AF33" i="39"/>
  <c r="AF41" i="39"/>
  <c r="AF49" i="39"/>
  <c r="AF57" i="39"/>
  <c r="AF65" i="39"/>
  <c r="AF81" i="39"/>
  <c r="AF89" i="39"/>
  <c r="AF97" i="39"/>
  <c r="AF105" i="39"/>
  <c r="AF113" i="39"/>
  <c r="AF121" i="39"/>
  <c r="AF129" i="39"/>
  <c r="AF137" i="39"/>
  <c r="AF153" i="39"/>
  <c r="AF161" i="39"/>
  <c r="AF177" i="39"/>
  <c r="AF185" i="39"/>
  <c r="AF193" i="39"/>
  <c r="AF201" i="39"/>
  <c r="AF209" i="39"/>
  <c r="AF217" i="39"/>
  <c r="AF225" i="39"/>
  <c r="AF233" i="39"/>
  <c r="AF241" i="39"/>
  <c r="AF249" i="39"/>
  <c r="AF257" i="39"/>
  <c r="AF265" i="39"/>
  <c r="AF273" i="39"/>
  <c r="AF281" i="39"/>
  <c r="AF289" i="39"/>
  <c r="AF297" i="39"/>
  <c r="AF305" i="39"/>
  <c r="AE864" i="39"/>
  <c r="AE873" i="39"/>
  <c r="AE880" i="39"/>
  <c r="AE888" i="39"/>
  <c r="AE896" i="39"/>
  <c r="AE928" i="39"/>
  <c r="AE936" i="39"/>
  <c r="AE960" i="39"/>
  <c r="AE976" i="39"/>
  <c r="AE984" i="39"/>
  <c r="AE992" i="39"/>
  <c r="AF319" i="39"/>
  <c r="AC326" i="39"/>
  <c r="Y326" i="39" s="1"/>
  <c r="AF331" i="39"/>
  <c r="AC338" i="39"/>
  <c r="Y338" i="39" s="1"/>
  <c r="AF343" i="39"/>
  <c r="AC350" i="39"/>
  <c r="Y350" i="39" s="1"/>
  <c r="AF355" i="39"/>
  <c r="AC362" i="39"/>
  <c r="Y362" i="39" s="1"/>
  <c r="AF367" i="39"/>
  <c r="AC374" i="39"/>
  <c r="Y374" i="39" s="1"/>
  <c r="AF379" i="39"/>
  <c r="AC386" i="39"/>
  <c r="Y386" i="39" s="1"/>
  <c r="AF391" i="39"/>
  <c r="AC398" i="39"/>
  <c r="Y398" i="39" s="1"/>
  <c r="AF403" i="39"/>
  <c r="AB449" i="39"/>
  <c r="AF175" i="39"/>
  <c r="AF183" i="39"/>
  <c r="AF191" i="39"/>
  <c r="AF199" i="39"/>
  <c r="AF207" i="39"/>
  <c r="AF215" i="39"/>
  <c r="AF223" i="39"/>
  <c r="AF231" i="39"/>
  <c r="AF239" i="39"/>
  <c r="AF247" i="39"/>
  <c r="AF255" i="39"/>
  <c r="AF263" i="39"/>
  <c r="AF271" i="39"/>
  <c r="AF279" i="39"/>
  <c r="AF287" i="39"/>
  <c r="AF295" i="39"/>
  <c r="AF303" i="39"/>
  <c r="AE870" i="39"/>
  <c r="AE886" i="39"/>
  <c r="AE894" i="39"/>
  <c r="AE934" i="39"/>
  <c r="AE942" i="39"/>
  <c r="AE966" i="39"/>
  <c r="AE990" i="39"/>
  <c r="AB991" i="39"/>
  <c r="AF15" i="39"/>
  <c r="AF23" i="39"/>
  <c r="AF31" i="39"/>
  <c r="AF39" i="39"/>
  <c r="AF47" i="39"/>
  <c r="AF55" i="39"/>
  <c r="AF63" i="39"/>
  <c r="AF71" i="39"/>
  <c r="AF79" i="39"/>
  <c r="AF87" i="39"/>
  <c r="AF95" i="39"/>
  <c r="AF103" i="39"/>
  <c r="AF111" i="39"/>
  <c r="AF119" i="39"/>
  <c r="AF127" i="39"/>
  <c r="AF135" i="39"/>
  <c r="AF143" i="39"/>
  <c r="AF151" i="39"/>
  <c r="AF159" i="39"/>
  <c r="AF167" i="39"/>
  <c r="AF13" i="39"/>
  <c r="AF21" i="39"/>
  <c r="AF29" i="39"/>
  <c r="AF37" i="39"/>
  <c r="AF45" i="39"/>
  <c r="AF53" i="39"/>
  <c r="AF61" i="39"/>
  <c r="AF69" i="39"/>
  <c r="AF85" i="39"/>
  <c r="AF101" i="39"/>
  <c r="AF109" i="39"/>
  <c r="AF117" i="39"/>
  <c r="AF125" i="39"/>
  <c r="AF133" i="39"/>
  <c r="AF141" i="39"/>
  <c r="AF149" i="39"/>
  <c r="AF157" i="39"/>
  <c r="AF165" i="39"/>
  <c r="AF173" i="39"/>
  <c r="AF181" i="39"/>
  <c r="AF189" i="39"/>
  <c r="AF197" i="39"/>
  <c r="AF205" i="39"/>
  <c r="AF213" i="39"/>
  <c r="AF221" i="39"/>
  <c r="AF229" i="39"/>
  <c r="AF237" i="39"/>
  <c r="AF245" i="39"/>
  <c r="AF253" i="39"/>
  <c r="AF261" i="39"/>
  <c r="AF277" i="39"/>
  <c r="AF285" i="39"/>
  <c r="AF293" i="39"/>
  <c r="AF301" i="39"/>
  <c r="AF309" i="39"/>
  <c r="AB453" i="39"/>
  <c r="AB461" i="39"/>
  <c r="AB869" i="39"/>
  <c r="AE876" i="39"/>
  <c r="AE884" i="39"/>
  <c r="AE892" i="39"/>
  <c r="AE900" i="39"/>
  <c r="AE908" i="39"/>
  <c r="AE924" i="39"/>
  <c r="AE932" i="39"/>
  <c r="AE940" i="39"/>
  <c r="AE948" i="39"/>
  <c r="AE956" i="39"/>
  <c r="AE972" i="39"/>
  <c r="AE996" i="39"/>
  <c r="R5" i="41"/>
  <c r="P5" i="41" s="1"/>
  <c r="I18" i="49" s="1"/>
  <c r="R8" i="41"/>
  <c r="P8" i="41" s="1"/>
  <c r="I28" i="49" s="1"/>
  <c r="G28" i="49" s="1"/>
  <c r="M8" i="40"/>
  <c r="N8" i="40"/>
  <c r="I8" i="40"/>
  <c r="O8" i="40"/>
  <c r="J8" i="40"/>
  <c r="K8" i="40"/>
  <c r="L8" i="40"/>
  <c r="AF77" i="39"/>
  <c r="AF145" i="39"/>
  <c r="AF169" i="39"/>
  <c r="AF269" i="39"/>
  <c r="AF73" i="39"/>
  <c r="AF93" i="39"/>
  <c r="AA474" i="39"/>
  <c r="AA486" i="39"/>
  <c r="AA498" i="39"/>
  <c r="AA510" i="39"/>
  <c r="AA522" i="39"/>
  <c r="AA534" i="39"/>
  <c r="AA546" i="39"/>
  <c r="AA558" i="39"/>
  <c r="AA570" i="39"/>
  <c r="AA582" i="39"/>
  <c r="AA594" i="39"/>
  <c r="AA606" i="39"/>
  <c r="AA618" i="39"/>
  <c r="AA630" i="39"/>
  <c r="AA642" i="39"/>
  <c r="AA654" i="39"/>
  <c r="AA666" i="39"/>
  <c r="AA678" i="39"/>
  <c r="AA690" i="39"/>
  <c r="AA702" i="39"/>
  <c r="AA714" i="39"/>
  <c r="AA726" i="39"/>
  <c r="AA738" i="39"/>
  <c r="AA750" i="39"/>
  <c r="AA762" i="39"/>
  <c r="AA774" i="39"/>
  <c r="AA786" i="39"/>
  <c r="AA798" i="39"/>
  <c r="AA810" i="39"/>
  <c r="AB822" i="39"/>
  <c r="AB834" i="39"/>
  <c r="AB846" i="39"/>
  <c r="AB858" i="39"/>
  <c r="AE877" i="39"/>
  <c r="AB881" i="39"/>
  <c r="AE885" i="39"/>
  <c r="AE889" i="39"/>
  <c r="AB893" i="39"/>
  <c r="AE897" i="39"/>
  <c r="AE901" i="39"/>
  <c r="AB905" i="39"/>
  <c r="AE909" i="39"/>
  <c r="AE925" i="39"/>
  <c r="AB929" i="39"/>
  <c r="AE937" i="39"/>
  <c r="AB941" i="39"/>
  <c r="AE945" i="39"/>
  <c r="AE949" i="39"/>
  <c r="AB953" i="39"/>
  <c r="AE961" i="39"/>
  <c r="AB965" i="39"/>
  <c r="AE973" i="39"/>
  <c r="AB977" i="39"/>
  <c r="AB1001" i="39"/>
  <c r="AC407" i="39"/>
  <c r="Y407" i="39" s="1"/>
  <c r="AC411" i="39"/>
  <c r="Y411" i="39" s="1"/>
  <c r="AC415" i="39"/>
  <c r="Y415" i="39" s="1"/>
  <c r="AC419" i="39"/>
  <c r="Y419" i="39" s="1"/>
  <c r="AC423" i="39"/>
  <c r="Y423" i="39" s="1"/>
  <c r="AC427" i="39"/>
  <c r="Y427" i="39" s="1"/>
  <c r="AC431" i="39"/>
  <c r="Y431" i="39" s="1"/>
  <c r="AC435" i="39"/>
  <c r="Y435" i="39" s="1"/>
  <c r="AC439" i="39"/>
  <c r="Y439" i="39" s="1"/>
  <c r="AC443" i="39"/>
  <c r="Y443" i="39" s="1"/>
  <c r="AC447" i="39"/>
  <c r="Y447" i="39" s="1"/>
  <c r="AB878" i="39"/>
  <c r="AB902" i="39"/>
  <c r="AD408" i="39"/>
  <c r="AD416" i="39"/>
  <c r="AD420" i="39"/>
  <c r="AD424" i="39"/>
  <c r="AD428" i="39"/>
  <c r="AD432" i="39"/>
  <c r="AD436" i="39"/>
  <c r="AD440" i="39"/>
  <c r="AD444" i="39"/>
  <c r="AD448" i="39"/>
  <c r="AA456" i="39"/>
  <c r="AA460" i="39"/>
  <c r="AB467" i="39"/>
  <c r="AB479" i="39"/>
  <c r="AB491" i="39"/>
  <c r="AE495" i="39"/>
  <c r="AB503" i="39"/>
  <c r="AE507" i="39"/>
  <c r="AB515" i="39"/>
  <c r="AE519" i="39"/>
  <c r="AB527" i="39"/>
  <c r="AB539" i="39"/>
  <c r="AB551" i="39"/>
  <c r="AB563" i="39"/>
  <c r="AB575" i="39"/>
  <c r="AB587" i="39"/>
  <c r="AB599" i="39"/>
  <c r="AB611" i="39"/>
  <c r="AB623" i="39"/>
  <c r="AB635" i="39"/>
  <c r="AB647" i="39"/>
  <c r="AB659" i="39"/>
  <c r="AB671" i="39"/>
  <c r="AB683" i="39"/>
  <c r="AB695" i="39"/>
  <c r="AB707" i="39"/>
  <c r="AB719" i="39"/>
  <c r="AB731" i="39"/>
  <c r="AB743" i="39"/>
  <c r="AB755" i="39"/>
  <c r="AB767" i="39"/>
  <c r="AB779" i="39"/>
  <c r="AB791" i="39"/>
  <c r="AB803" i="39"/>
  <c r="AB815" i="39"/>
  <c r="AE823" i="39"/>
  <c r="AB831" i="39"/>
  <c r="AE835" i="39"/>
  <c r="AB839" i="39"/>
  <c r="AE843" i="39"/>
  <c r="AE847" i="39"/>
  <c r="AE851" i="39"/>
  <c r="AE859" i="39"/>
  <c r="AE863" i="39"/>
  <c r="AE867" i="39"/>
  <c r="N7" i="40"/>
  <c r="I7" i="40"/>
  <c r="O7" i="40"/>
  <c r="J7" i="40"/>
  <c r="K7" i="40"/>
  <c r="L7" i="40"/>
  <c r="M7" i="40"/>
  <c r="AB976" i="39"/>
  <c r="N6" i="40"/>
  <c r="I6" i="40"/>
  <c r="O6" i="40"/>
  <c r="J6" i="40"/>
  <c r="K6" i="40"/>
  <c r="L6" i="40"/>
  <c r="M6" i="40"/>
  <c r="J5" i="40"/>
  <c r="O5" i="40"/>
  <c r="I5" i="40"/>
  <c r="M5" i="40"/>
  <c r="L5" i="40"/>
  <c r="K5" i="40"/>
  <c r="N5" i="40"/>
  <c r="AF311" i="39"/>
  <c r="AF317" i="39"/>
  <c r="AC318" i="39"/>
  <c r="Y318" i="39" s="1"/>
  <c r="AF323" i="39"/>
  <c r="AF329" i="39"/>
  <c r="AF335" i="39"/>
  <c r="AF341" i="39"/>
  <c r="AF347" i="39"/>
  <c r="AF353" i="39"/>
  <c r="AF359" i="39"/>
  <c r="AF365" i="39"/>
  <c r="AC366" i="39"/>
  <c r="Y366" i="39" s="1"/>
  <c r="AF371" i="39"/>
  <c r="AF377" i="39"/>
  <c r="AF383" i="39"/>
  <c r="AF389" i="39"/>
  <c r="AF395" i="39"/>
  <c r="AF401" i="39"/>
  <c r="AB455" i="39"/>
  <c r="AE459" i="39"/>
  <c r="AC20" i="39"/>
  <c r="Y20" i="39" s="1"/>
  <c r="AC32" i="39"/>
  <c r="Y32" i="39" s="1"/>
  <c r="AC44" i="39"/>
  <c r="Y44" i="39" s="1"/>
  <c r="AC56" i="39"/>
  <c r="Y56" i="39" s="1"/>
  <c r="AC68" i="39"/>
  <c r="Y68" i="39" s="1"/>
  <c r="AC80" i="39"/>
  <c r="Y80" i="39" s="1"/>
  <c r="AC92" i="39"/>
  <c r="Y92" i="39" s="1"/>
  <c r="AC104" i="39"/>
  <c r="Y104" i="39" s="1"/>
  <c r="AC116" i="39"/>
  <c r="Y116" i="39" s="1"/>
  <c r="AC128" i="39"/>
  <c r="Y128" i="39" s="1"/>
  <c r="AC140" i="39"/>
  <c r="Y140" i="39" s="1"/>
  <c r="AC152" i="39"/>
  <c r="Y152" i="39" s="1"/>
  <c r="AC164" i="39"/>
  <c r="Y164" i="39" s="1"/>
  <c r="AC176" i="39"/>
  <c r="Y176" i="39" s="1"/>
  <c r="AC188" i="39"/>
  <c r="Y188" i="39" s="1"/>
  <c r="AC200" i="39"/>
  <c r="Y200" i="39" s="1"/>
  <c r="AC212" i="39"/>
  <c r="Y212" i="39" s="1"/>
  <c r="AC224" i="39"/>
  <c r="Y224" i="39" s="1"/>
  <c r="AC236" i="39"/>
  <c r="Y236" i="39" s="1"/>
  <c r="AC248" i="39"/>
  <c r="Y248" i="39" s="1"/>
  <c r="AC260" i="39"/>
  <c r="Y260" i="39" s="1"/>
  <c r="AC272" i="39"/>
  <c r="Y272" i="39" s="1"/>
  <c r="AC288" i="39"/>
  <c r="Y288" i="39" s="1"/>
  <c r="AC300" i="39"/>
  <c r="Y300" i="39" s="1"/>
  <c r="AE471" i="39"/>
  <c r="AE483" i="39"/>
  <c r="AD404" i="39"/>
  <c r="AA468" i="39"/>
  <c r="AA472" i="39"/>
  <c r="AA480" i="39"/>
  <c r="AA484" i="39"/>
  <c r="AA492" i="39"/>
  <c r="AA496" i="39"/>
  <c r="AA504" i="39"/>
  <c r="AA508" i="39"/>
  <c r="AA516" i="39"/>
  <c r="AA520" i="39"/>
  <c r="AA528" i="39"/>
  <c r="AA532" i="39"/>
  <c r="AA540" i="39"/>
  <c r="AA544" i="39"/>
  <c r="AA552" i="39"/>
  <c r="AA556" i="39"/>
  <c r="AA564" i="39"/>
  <c r="AA568" i="39"/>
  <c r="AA576" i="39"/>
  <c r="AA580" i="39"/>
  <c r="AA588" i="39"/>
  <c r="AA592" i="39"/>
  <c r="AA600" i="39"/>
  <c r="AA604" i="39"/>
  <c r="AA612" i="39"/>
  <c r="AA616" i="39"/>
  <c r="AA624" i="39"/>
  <c r="AA628" i="39"/>
  <c r="AA636" i="39"/>
  <c r="AA640" i="39"/>
  <c r="AA648" i="39"/>
  <c r="AA652" i="39"/>
  <c r="AA660" i="39"/>
  <c r="AA664" i="39"/>
  <c r="AA672" i="39"/>
  <c r="AA676" i="39"/>
  <c r="AA684" i="39"/>
  <c r="AA688" i="39"/>
  <c r="AA696" i="39"/>
  <c r="AA700" i="39"/>
  <c r="AA708" i="39"/>
  <c r="AA712" i="39"/>
  <c r="AA720" i="39"/>
  <c r="AA724" i="39"/>
  <c r="AA732" i="39"/>
  <c r="AA736" i="39"/>
  <c r="AA744" i="39"/>
  <c r="AA748" i="39"/>
  <c r="AA756" i="39"/>
  <c r="AA760" i="39"/>
  <c r="AA768" i="39"/>
  <c r="AA772" i="39"/>
  <c r="AA780" i="39"/>
  <c r="AA784" i="39"/>
  <c r="AA792" i="39"/>
  <c r="AA796" i="39"/>
  <c r="AA804" i="39"/>
  <c r="AA808" i="39"/>
  <c r="AF17" i="39"/>
  <c r="AC14" i="39"/>
  <c r="Y14" i="39" s="1"/>
  <c r="AC26" i="39"/>
  <c r="Y26" i="39" s="1"/>
  <c r="AC38" i="39"/>
  <c r="Y38" i="39" s="1"/>
  <c r="AC50" i="39"/>
  <c r="Y50" i="39" s="1"/>
  <c r="AC62" i="39"/>
  <c r="Y62" i="39" s="1"/>
  <c r="AC74" i="39"/>
  <c r="Y74" i="39" s="1"/>
  <c r="AC86" i="39"/>
  <c r="Y86" i="39" s="1"/>
  <c r="AC98" i="39"/>
  <c r="Y98" i="39" s="1"/>
  <c r="AC106" i="39"/>
  <c r="Y106" i="39" s="1"/>
  <c r="AC110" i="39"/>
  <c r="Y110" i="39" s="1"/>
  <c r="AC122" i="39"/>
  <c r="Y122" i="39" s="1"/>
  <c r="AC134" i="39"/>
  <c r="Y134" i="39" s="1"/>
  <c r="AC146" i="39"/>
  <c r="Y146" i="39" s="1"/>
  <c r="AC158" i="39"/>
  <c r="Y158" i="39" s="1"/>
  <c r="AC170" i="39"/>
  <c r="Y170" i="39" s="1"/>
  <c r="AC182" i="39"/>
  <c r="Y182" i="39" s="1"/>
  <c r="AC194" i="39"/>
  <c r="Y194" i="39" s="1"/>
  <c r="AC206" i="39"/>
  <c r="Y206" i="39" s="1"/>
  <c r="AC218" i="39"/>
  <c r="Y218" i="39" s="1"/>
  <c r="AC230" i="39"/>
  <c r="Y230" i="39" s="1"/>
  <c r="AC242" i="39"/>
  <c r="Y242" i="39" s="1"/>
  <c r="AC254" i="39"/>
  <c r="Y254" i="39" s="1"/>
  <c r="AC266" i="39"/>
  <c r="Y266" i="39" s="1"/>
  <c r="AC278" i="39"/>
  <c r="Y278" i="39" s="1"/>
  <c r="AC282" i="39"/>
  <c r="Y282" i="39" s="1"/>
  <c r="AC294" i="39"/>
  <c r="Y294" i="39" s="1"/>
  <c r="AC306" i="39"/>
  <c r="Y306" i="39" s="1"/>
  <c r="AF315" i="39"/>
  <c r="AF321" i="39"/>
  <c r="AF327" i="39"/>
  <c r="AF333" i="39"/>
  <c r="AF339" i="39"/>
  <c r="AF345" i="39"/>
  <c r="AF351" i="39"/>
  <c r="AF357" i="39"/>
  <c r="AF363" i="39"/>
  <c r="AF369" i="39"/>
  <c r="AF375" i="39"/>
  <c r="AF381" i="39"/>
  <c r="AF387" i="39"/>
  <c r="AF393" i="39"/>
  <c r="AF399" i="39"/>
  <c r="AD418" i="39"/>
  <c r="AD438" i="39"/>
  <c r="AD442" i="39"/>
  <c r="AD446" i="39"/>
  <c r="AA450" i="39"/>
  <c r="AA462" i="39"/>
  <c r="AB473" i="39"/>
  <c r="AB485" i="39"/>
  <c r="AB489" i="39"/>
  <c r="AB497" i="39"/>
  <c r="AB509" i="39"/>
  <c r="AB521" i="39"/>
  <c r="AB525" i="39"/>
  <c r="AB533" i="39"/>
  <c r="AB545" i="39"/>
  <c r="AB549" i="39"/>
  <c r="AB557" i="39"/>
  <c r="AB569" i="39"/>
  <c r="AB581" i="39"/>
  <c r="AB585" i="39"/>
  <c r="AB593" i="39"/>
  <c r="AB605" i="39"/>
  <c r="AB617" i="39"/>
  <c r="AB621" i="39"/>
  <c r="AB629" i="39"/>
  <c r="AB633" i="39"/>
  <c r="AB641" i="39"/>
  <c r="AB653" i="39"/>
  <c r="AB657" i="39"/>
  <c r="AB665" i="39"/>
  <c r="AB669" i="39"/>
  <c r="AB677" i="39"/>
  <c r="AB689" i="39"/>
  <c r="AB693" i="39"/>
  <c r="AB701" i="39"/>
  <c r="AB705" i="39"/>
  <c r="AB713" i="39"/>
  <c r="AB725" i="39"/>
  <c r="AB729" i="39"/>
  <c r="AB737" i="39"/>
  <c r="AB749" i="39"/>
  <c r="AB761" i="39"/>
  <c r="AB773" i="39"/>
  <c r="AB785" i="39"/>
  <c r="AB797" i="39"/>
  <c r="AB801" i="39"/>
  <c r="AB809" i="39"/>
  <c r="AB813" i="39"/>
  <c r="AE817" i="39"/>
  <c r="AE825" i="39"/>
  <c r="AE829" i="39"/>
  <c r="AE833" i="39"/>
  <c r="AE841" i="39"/>
  <c r="AE853" i="39"/>
  <c r="AB857" i="39"/>
  <c r="AE865" i="39"/>
  <c r="AB890" i="39"/>
  <c r="AB950" i="39"/>
  <c r="AE985" i="39"/>
  <c r="AB989" i="39"/>
  <c r="AE997" i="39"/>
  <c r="AB883" i="39"/>
  <c r="AB895" i="39"/>
  <c r="AB907" i="39"/>
  <c r="AE923" i="39"/>
  <c r="AE927" i="39"/>
  <c r="AB931" i="39"/>
  <c r="AE935" i="39"/>
  <c r="AE939" i="39"/>
  <c r="AE947" i="39"/>
  <c r="AE951" i="39"/>
  <c r="AE959" i="39"/>
  <c r="AE963" i="39"/>
  <c r="AE971" i="39"/>
  <c r="AE975" i="39"/>
  <c r="AD712" i="39"/>
  <c r="AE712" i="39"/>
  <c r="AE991" i="39"/>
  <c r="AE907" i="39"/>
  <c r="AB896" i="39"/>
  <c r="AB992" i="39"/>
  <c r="W40" i="41"/>
  <c r="AC392" i="39"/>
  <c r="Y392" i="39" s="1"/>
  <c r="X392" i="39" s="1"/>
  <c r="AB392" i="39"/>
  <c r="AB844" i="39"/>
  <c r="AE844" i="39"/>
  <c r="AB986" i="39"/>
  <c r="AE986" i="39"/>
  <c r="AE729" i="39"/>
  <c r="AB921" i="39"/>
  <c r="AC921" i="39" s="1"/>
  <c r="AE831" i="39"/>
  <c r="AE549" i="39"/>
  <c r="AE839" i="39"/>
  <c r="AB916" i="39"/>
  <c r="AB932" i="39"/>
  <c r="AB956" i="39"/>
  <c r="T67" i="41"/>
  <c r="Q67" i="41" s="1"/>
  <c r="AB943" i="39"/>
  <c r="AE943" i="39"/>
  <c r="AE952" i="39"/>
  <c r="AB952" i="39"/>
  <c r="AE969" i="39"/>
  <c r="AB969" i="39"/>
  <c r="AC314" i="39"/>
  <c r="Y314" i="39" s="1"/>
  <c r="X314" i="39" s="1"/>
  <c r="AB314" i="39"/>
  <c r="AC320" i="39"/>
  <c r="Y320" i="39" s="1"/>
  <c r="X320" i="39" s="1"/>
  <c r="AB320" i="39"/>
  <c r="AC356" i="39"/>
  <c r="Y356" i="39" s="1"/>
  <c r="X356" i="39" s="1"/>
  <c r="AB356" i="39"/>
  <c r="AA426" i="39"/>
  <c r="AD426" i="39"/>
  <c r="AB765" i="39"/>
  <c r="AE765" i="39"/>
  <c r="AB826" i="39"/>
  <c r="AE826" i="39"/>
  <c r="AE861" i="39"/>
  <c r="AB861" i="39"/>
  <c r="AE868" i="39"/>
  <c r="AB868" i="39"/>
  <c r="AE872" i="39"/>
  <c r="AB872" i="39"/>
  <c r="AE874" i="39"/>
  <c r="AB874" i="39"/>
  <c r="AE904" i="39"/>
  <c r="AB904" i="39"/>
  <c r="AB926" i="39"/>
  <c r="AE926" i="39"/>
  <c r="AC368" i="39"/>
  <c r="Y368" i="39" s="1"/>
  <c r="X368" i="39" s="1"/>
  <c r="AB368" i="39"/>
  <c r="AC380" i="39"/>
  <c r="Y380" i="39" s="1"/>
  <c r="X380" i="39" s="1"/>
  <c r="AB380" i="39"/>
  <c r="AA410" i="39"/>
  <c r="AD410" i="39"/>
  <c r="AB866" i="39"/>
  <c r="AE866" i="39"/>
  <c r="AB967" i="39"/>
  <c r="AE967" i="39"/>
  <c r="AE1000" i="39"/>
  <c r="AB1000" i="39"/>
  <c r="AC332" i="39"/>
  <c r="Y332" i="39" s="1"/>
  <c r="X332" i="39" s="1"/>
  <c r="AB332" i="39"/>
  <c r="AC344" i="39"/>
  <c r="Y344" i="39" s="1"/>
  <c r="X344" i="39" s="1"/>
  <c r="AB344" i="39"/>
  <c r="AA434" i="39"/>
  <c r="AD434" i="39"/>
  <c r="AE862" i="39"/>
  <c r="AB862" i="39"/>
  <c r="AB928" i="39"/>
  <c r="AE933" i="39"/>
  <c r="AB933" i="39"/>
  <c r="AE944" i="39"/>
  <c r="AB944" i="39"/>
  <c r="AB955" i="39"/>
  <c r="AE955" i="39"/>
  <c r="AE970" i="39"/>
  <c r="AB970" i="39"/>
  <c r="AE994" i="39"/>
  <c r="AB994" i="39"/>
  <c r="AB962" i="39"/>
  <c r="AE962" i="39"/>
  <c r="AE968" i="39"/>
  <c r="AB968" i="39"/>
  <c r="AB1003" i="39"/>
  <c r="AE1003" i="39"/>
  <c r="AB821" i="39"/>
  <c r="AE821" i="39"/>
  <c r="AB871" i="39"/>
  <c r="AE871" i="39"/>
  <c r="AB938" i="39"/>
  <c r="AE938" i="39"/>
  <c r="AE849" i="39"/>
  <c r="AB849" i="39"/>
  <c r="AE993" i="39"/>
  <c r="AB993" i="39"/>
  <c r="AE1004" i="39"/>
  <c r="AB1004" i="39"/>
  <c r="AE489" i="39"/>
  <c r="AE525" i="39"/>
  <c r="AE621" i="39"/>
  <c r="AD640" i="39"/>
  <c r="AE640" i="39"/>
  <c r="AE657" i="39"/>
  <c r="AB908" i="39"/>
  <c r="AB873" i="39"/>
  <c r="AB884" i="39"/>
  <c r="AE453" i="39"/>
  <c r="AD490" i="39"/>
  <c r="AD526" i="39"/>
  <c r="AD532" i="39"/>
  <c r="AE532" i="39"/>
  <c r="AD784" i="39"/>
  <c r="AE784" i="39"/>
  <c r="AD748" i="39"/>
  <c r="AE748" i="39"/>
  <c r="AD508" i="39"/>
  <c r="AE508" i="39"/>
  <c r="AD568" i="39"/>
  <c r="AE568" i="39"/>
  <c r="AE585" i="39"/>
  <c r="T29" i="41"/>
  <c r="W29" i="41"/>
  <c r="S91" i="41"/>
  <c r="U91" i="41"/>
  <c r="W36" i="41"/>
  <c r="T36" i="41"/>
  <c r="W35" i="41"/>
  <c r="T35" i="41"/>
  <c r="T64" i="41"/>
  <c r="Q64" i="41" s="1"/>
  <c r="W64" i="41"/>
  <c r="T24" i="41"/>
  <c r="T34" i="41"/>
  <c r="AC42" i="39"/>
  <c r="Y42" i="39" s="1"/>
  <c r="X42" i="39" s="1"/>
  <c r="AB42" i="39"/>
  <c r="AC84" i="39"/>
  <c r="Y84" i="39" s="1"/>
  <c r="X84" i="39" s="1"/>
  <c r="AB84" i="39"/>
  <c r="AC246" i="39"/>
  <c r="Y246" i="39" s="1"/>
  <c r="X246" i="39" s="1"/>
  <c r="AB246" i="39"/>
  <c r="AC30" i="39"/>
  <c r="Y30" i="39" s="1"/>
  <c r="X30" i="39" s="1"/>
  <c r="AB30" i="39"/>
  <c r="AC34" i="39"/>
  <c r="Y34" i="39" s="1"/>
  <c r="X34" i="39" s="1"/>
  <c r="AB34" i="39"/>
  <c r="AC66" i="39"/>
  <c r="Y66" i="39" s="1"/>
  <c r="X66" i="39" s="1"/>
  <c r="AB66" i="39"/>
  <c r="AC72" i="39"/>
  <c r="Y72" i="39" s="1"/>
  <c r="X72" i="39" s="1"/>
  <c r="AB72" i="39"/>
  <c r="AC76" i="39"/>
  <c r="Y76" i="39" s="1"/>
  <c r="X76" i="39" s="1"/>
  <c r="AB76" i="39"/>
  <c r="AC120" i="39"/>
  <c r="Y120" i="39" s="1"/>
  <c r="X120" i="39" s="1"/>
  <c r="AB120" i="39"/>
  <c r="AC124" i="39"/>
  <c r="Y124" i="39" s="1"/>
  <c r="X124" i="39" s="1"/>
  <c r="AB124" i="39"/>
  <c r="AC162" i="39"/>
  <c r="Y162" i="39" s="1"/>
  <c r="X162" i="39" s="1"/>
  <c r="AB162" i="39"/>
  <c r="AC166" i="39"/>
  <c r="Y166" i="39" s="1"/>
  <c r="X166" i="39" s="1"/>
  <c r="AB166" i="39"/>
  <c r="AC198" i="39"/>
  <c r="Y198" i="39" s="1"/>
  <c r="X198" i="39" s="1"/>
  <c r="AB198" i="39"/>
  <c r="AC202" i="39"/>
  <c r="Y202" i="39" s="1"/>
  <c r="X202" i="39" s="1"/>
  <c r="AB202" i="39"/>
  <c r="AC234" i="39"/>
  <c r="Y234" i="39" s="1"/>
  <c r="X234" i="39" s="1"/>
  <c r="AB234" i="39"/>
  <c r="AC238" i="39"/>
  <c r="Y238" i="39" s="1"/>
  <c r="X238" i="39" s="1"/>
  <c r="AB238" i="39"/>
  <c r="AC270" i="39"/>
  <c r="Y270" i="39" s="1"/>
  <c r="X270" i="39" s="1"/>
  <c r="AB270" i="39"/>
  <c r="AC274" i="39"/>
  <c r="Y274" i="39" s="1"/>
  <c r="X274" i="39" s="1"/>
  <c r="AB274" i="39"/>
  <c r="AC10" i="39"/>
  <c r="Y10" i="39" s="1"/>
  <c r="X10" i="39" s="1"/>
  <c r="AB10" i="39"/>
  <c r="AC88" i="39"/>
  <c r="Y88" i="39" s="1"/>
  <c r="X88" i="39" s="1"/>
  <c r="AB88" i="39"/>
  <c r="AC142" i="39"/>
  <c r="Y142" i="39" s="1"/>
  <c r="X142" i="39" s="1"/>
  <c r="AB142" i="39"/>
  <c r="AC24" i="39"/>
  <c r="Y24" i="39" s="1"/>
  <c r="X24" i="39" s="1"/>
  <c r="AB24" i="39"/>
  <c r="AC28" i="39"/>
  <c r="Y28" i="39" s="1"/>
  <c r="X28" i="39" s="1"/>
  <c r="AB28" i="39"/>
  <c r="AC60" i="39"/>
  <c r="Y60" i="39" s="1"/>
  <c r="X60" i="39" s="1"/>
  <c r="AB60" i="39"/>
  <c r="AC64" i="39"/>
  <c r="Y64" i="39" s="1"/>
  <c r="X64" i="39" s="1"/>
  <c r="AB64" i="39"/>
  <c r="AC70" i="39"/>
  <c r="Y70" i="39" s="1"/>
  <c r="X70" i="39" s="1"/>
  <c r="AB70" i="39"/>
  <c r="AC114" i="39"/>
  <c r="Y114" i="39" s="1"/>
  <c r="X114" i="39" s="1"/>
  <c r="AB114" i="39"/>
  <c r="AC118" i="39"/>
  <c r="Y118" i="39" s="1"/>
  <c r="X118" i="39" s="1"/>
  <c r="AB118" i="39"/>
  <c r="AC156" i="39"/>
  <c r="Y156" i="39" s="1"/>
  <c r="X156" i="39" s="1"/>
  <c r="AB156" i="39"/>
  <c r="AC160" i="39"/>
  <c r="Y160" i="39" s="1"/>
  <c r="X160" i="39" s="1"/>
  <c r="AB160" i="39"/>
  <c r="AC192" i="39"/>
  <c r="Y192" i="39" s="1"/>
  <c r="X192" i="39" s="1"/>
  <c r="AB192" i="39"/>
  <c r="AC196" i="39"/>
  <c r="Y196" i="39" s="1"/>
  <c r="X196" i="39" s="1"/>
  <c r="AB196" i="39"/>
  <c r="AC228" i="39"/>
  <c r="Y228" i="39" s="1"/>
  <c r="X228" i="39" s="1"/>
  <c r="AB228" i="39"/>
  <c r="AC232" i="39"/>
  <c r="Y232" i="39" s="1"/>
  <c r="X232" i="39" s="1"/>
  <c r="AB232" i="39"/>
  <c r="AC264" i="39"/>
  <c r="Y264" i="39" s="1"/>
  <c r="X264" i="39" s="1"/>
  <c r="AB264" i="39"/>
  <c r="AC268" i="39"/>
  <c r="Y268" i="39" s="1"/>
  <c r="X268" i="39" s="1"/>
  <c r="AB268" i="39"/>
  <c r="AC18" i="39"/>
  <c r="Y18" i="39" s="1"/>
  <c r="X18" i="39" s="1"/>
  <c r="AB18" i="39"/>
  <c r="AC22" i="39"/>
  <c r="Y22" i="39" s="1"/>
  <c r="X22" i="39" s="1"/>
  <c r="AB22" i="39"/>
  <c r="AC54" i="39"/>
  <c r="Y54" i="39" s="1"/>
  <c r="X54" i="39" s="1"/>
  <c r="AB54" i="39"/>
  <c r="AC58" i="39"/>
  <c r="Y58" i="39" s="1"/>
  <c r="X58" i="39" s="1"/>
  <c r="AB58" i="39"/>
  <c r="AC96" i="39"/>
  <c r="Y96" i="39" s="1"/>
  <c r="X96" i="39" s="1"/>
  <c r="AB96" i="39"/>
  <c r="AC102" i="39"/>
  <c r="Y102" i="39" s="1"/>
  <c r="X102" i="39" s="1"/>
  <c r="AB102" i="39"/>
  <c r="AC108" i="39"/>
  <c r="Y108" i="39" s="1"/>
  <c r="X108" i="39" s="1"/>
  <c r="AB108" i="39"/>
  <c r="AC112" i="39"/>
  <c r="Y112" i="39" s="1"/>
  <c r="X112" i="39" s="1"/>
  <c r="AB112" i="39"/>
  <c r="AC150" i="39"/>
  <c r="Y150" i="39" s="1"/>
  <c r="X150" i="39" s="1"/>
  <c r="AB150" i="39"/>
  <c r="AC154" i="39"/>
  <c r="Y154" i="39" s="1"/>
  <c r="X154" i="39" s="1"/>
  <c r="AB154" i="39"/>
  <c r="AC186" i="39"/>
  <c r="Y186" i="39" s="1"/>
  <c r="X186" i="39" s="1"/>
  <c r="AB186" i="39"/>
  <c r="AC190" i="39"/>
  <c r="Y190" i="39" s="1"/>
  <c r="X190" i="39" s="1"/>
  <c r="AB190" i="39"/>
  <c r="AC222" i="39"/>
  <c r="Y222" i="39" s="1"/>
  <c r="X222" i="39" s="1"/>
  <c r="AB222" i="39"/>
  <c r="AC226" i="39"/>
  <c r="Y226" i="39" s="1"/>
  <c r="X226" i="39" s="1"/>
  <c r="AB226" i="39"/>
  <c r="AC258" i="39"/>
  <c r="Y258" i="39" s="1"/>
  <c r="X258" i="39" s="1"/>
  <c r="AB258" i="39"/>
  <c r="AC262" i="39"/>
  <c r="Y262" i="39" s="1"/>
  <c r="X262" i="39" s="1"/>
  <c r="AB262" i="39"/>
  <c r="AC12" i="39"/>
  <c r="Y12" i="39" s="1"/>
  <c r="X12" i="39" s="1"/>
  <c r="AB12" i="39"/>
  <c r="AC16" i="39"/>
  <c r="Y16" i="39" s="1"/>
  <c r="X16" i="39" s="1"/>
  <c r="AB16" i="39"/>
  <c r="AC48" i="39"/>
  <c r="Y48" i="39" s="1"/>
  <c r="X48" i="39" s="1"/>
  <c r="AB48" i="39"/>
  <c r="AC52" i="39"/>
  <c r="Y52" i="39" s="1"/>
  <c r="X52" i="39" s="1"/>
  <c r="AB52" i="39"/>
  <c r="AC90" i="39"/>
  <c r="Y90" i="39" s="1"/>
  <c r="X90" i="39" s="1"/>
  <c r="AB90" i="39"/>
  <c r="AC94" i="39"/>
  <c r="Y94" i="39" s="1"/>
  <c r="X94" i="39" s="1"/>
  <c r="AB94" i="39"/>
  <c r="AC100" i="39"/>
  <c r="Y100" i="39" s="1"/>
  <c r="X100" i="39" s="1"/>
  <c r="AB100" i="39"/>
  <c r="AC138" i="39"/>
  <c r="Y138" i="39" s="1"/>
  <c r="X138" i="39" s="1"/>
  <c r="AB138" i="39"/>
  <c r="AC144" i="39"/>
  <c r="Y144" i="39" s="1"/>
  <c r="X144" i="39" s="1"/>
  <c r="AB144" i="39"/>
  <c r="AC148" i="39"/>
  <c r="Y148" i="39" s="1"/>
  <c r="X148" i="39" s="1"/>
  <c r="AB148" i="39"/>
  <c r="AC180" i="39"/>
  <c r="Y180" i="39" s="1"/>
  <c r="X180" i="39" s="1"/>
  <c r="AB180" i="39"/>
  <c r="AC184" i="39"/>
  <c r="Y184" i="39" s="1"/>
  <c r="X184" i="39" s="1"/>
  <c r="AB184" i="39"/>
  <c r="AC216" i="39"/>
  <c r="Y216" i="39" s="1"/>
  <c r="X216" i="39" s="1"/>
  <c r="AB216" i="39"/>
  <c r="AC220" i="39"/>
  <c r="Y220" i="39" s="1"/>
  <c r="X220" i="39" s="1"/>
  <c r="AB220" i="39"/>
  <c r="AC252" i="39"/>
  <c r="Y252" i="39" s="1"/>
  <c r="X252" i="39" s="1"/>
  <c r="AB252" i="39"/>
  <c r="AC256" i="39"/>
  <c r="Y256" i="39" s="1"/>
  <c r="X256" i="39" s="1"/>
  <c r="AB256" i="39"/>
  <c r="AC46" i="39"/>
  <c r="Y46" i="39" s="1"/>
  <c r="X46" i="39" s="1"/>
  <c r="AB46" i="39"/>
  <c r="AC132" i="39"/>
  <c r="Y132" i="39" s="1"/>
  <c r="X132" i="39" s="1"/>
  <c r="AB132" i="39"/>
  <c r="AC136" i="39"/>
  <c r="Y136" i="39" s="1"/>
  <c r="X136" i="39" s="1"/>
  <c r="AB136" i="39"/>
  <c r="AC174" i="39"/>
  <c r="Y174" i="39" s="1"/>
  <c r="X174" i="39" s="1"/>
  <c r="AB174" i="39"/>
  <c r="AC178" i="39"/>
  <c r="Y178" i="39" s="1"/>
  <c r="X178" i="39" s="1"/>
  <c r="AB178" i="39"/>
  <c r="AC210" i="39"/>
  <c r="Y210" i="39" s="1"/>
  <c r="X210" i="39" s="1"/>
  <c r="AB210" i="39"/>
  <c r="AC214" i="39"/>
  <c r="Y214" i="39" s="1"/>
  <c r="X214" i="39" s="1"/>
  <c r="AB214" i="39"/>
  <c r="AC250" i="39"/>
  <c r="Y250" i="39" s="1"/>
  <c r="X250" i="39" s="1"/>
  <c r="AB250" i="39"/>
  <c r="AC36" i="39"/>
  <c r="Y36" i="39" s="1"/>
  <c r="X36" i="39" s="1"/>
  <c r="AB36" i="39"/>
  <c r="AC40" i="39"/>
  <c r="Y40" i="39" s="1"/>
  <c r="X40" i="39" s="1"/>
  <c r="AB40" i="39"/>
  <c r="AC78" i="39"/>
  <c r="Y78" i="39" s="1"/>
  <c r="X78" i="39" s="1"/>
  <c r="AB78" i="39"/>
  <c r="AC82" i="39"/>
  <c r="Y82" i="39" s="1"/>
  <c r="X82" i="39" s="1"/>
  <c r="AB82" i="39"/>
  <c r="AC126" i="39"/>
  <c r="Y126" i="39" s="1"/>
  <c r="X126" i="39" s="1"/>
  <c r="AB126" i="39"/>
  <c r="AC130" i="39"/>
  <c r="Y130" i="39" s="1"/>
  <c r="X130" i="39" s="1"/>
  <c r="AB130" i="39"/>
  <c r="AC168" i="39"/>
  <c r="Y168" i="39" s="1"/>
  <c r="X168" i="39" s="1"/>
  <c r="AB168" i="39"/>
  <c r="AC172" i="39"/>
  <c r="Y172" i="39" s="1"/>
  <c r="X172" i="39" s="1"/>
  <c r="AB172" i="39"/>
  <c r="AC204" i="39"/>
  <c r="Y204" i="39" s="1"/>
  <c r="X204" i="39" s="1"/>
  <c r="AB204" i="39"/>
  <c r="AC208" i="39"/>
  <c r="Y208" i="39" s="1"/>
  <c r="X208" i="39" s="1"/>
  <c r="AB208" i="39"/>
  <c r="AC240" i="39"/>
  <c r="Y240" i="39" s="1"/>
  <c r="X240" i="39" s="1"/>
  <c r="AB240" i="39"/>
  <c r="AC244" i="39"/>
  <c r="Y244" i="39" s="1"/>
  <c r="X244" i="39" s="1"/>
  <c r="AB244" i="39"/>
  <c r="AC276" i="39"/>
  <c r="Y276" i="39" s="1"/>
  <c r="X276" i="39" s="1"/>
  <c r="AB276" i="39"/>
  <c r="AC284" i="39"/>
  <c r="Y284" i="39" s="1"/>
  <c r="X284" i="39" s="1"/>
  <c r="AB284" i="39"/>
  <c r="AC290" i="39"/>
  <c r="Y290" i="39" s="1"/>
  <c r="X290" i="39" s="1"/>
  <c r="AB290" i="39"/>
  <c r="AC296" i="39"/>
  <c r="Y296" i="39" s="1"/>
  <c r="X296" i="39" s="1"/>
  <c r="AB296" i="39"/>
  <c r="AC302" i="39"/>
  <c r="Y302" i="39" s="1"/>
  <c r="X302" i="39" s="1"/>
  <c r="AB302" i="39"/>
  <c r="AC308" i="39"/>
  <c r="Y308" i="39" s="1"/>
  <c r="X308" i="39" s="1"/>
  <c r="AB308" i="39"/>
  <c r="AC324" i="39"/>
  <c r="Y324" i="39" s="1"/>
  <c r="X324" i="39" s="1"/>
  <c r="AB324" i="39"/>
  <c r="AC336" i="39"/>
  <c r="Y336" i="39" s="1"/>
  <c r="X336" i="39" s="1"/>
  <c r="AB336" i="39"/>
  <c r="AC348" i="39"/>
  <c r="Y348" i="39" s="1"/>
  <c r="X348" i="39" s="1"/>
  <c r="AB348" i="39"/>
  <c r="AC360" i="39"/>
  <c r="Y360" i="39" s="1"/>
  <c r="X360" i="39" s="1"/>
  <c r="AB360" i="39"/>
  <c r="AA414" i="39"/>
  <c r="AD414" i="39"/>
  <c r="AA419" i="39"/>
  <c r="AA421" i="39"/>
  <c r="AA429" i="39"/>
  <c r="AD454" i="39"/>
  <c r="AB465" i="39"/>
  <c r="AE465" i="39"/>
  <c r="AB597" i="39"/>
  <c r="AE597" i="39"/>
  <c r="AD676" i="39"/>
  <c r="AE676" i="39"/>
  <c r="AE693" i="39"/>
  <c r="AE801" i="39"/>
  <c r="AB825" i="39"/>
  <c r="AB827" i="39"/>
  <c r="AE827" i="39"/>
  <c r="AB843" i="39"/>
  <c r="AB845" i="39"/>
  <c r="AE845" i="39"/>
  <c r="AB855" i="39"/>
  <c r="AE855" i="39"/>
  <c r="AE883" i="39"/>
  <c r="AE895" i="39"/>
  <c r="AE979" i="39"/>
  <c r="AB979" i="39"/>
  <c r="AE981" i="39"/>
  <c r="AB981" i="39"/>
  <c r="AE988" i="39"/>
  <c r="AB988" i="39"/>
  <c r="AB14" i="39"/>
  <c r="AB20" i="39"/>
  <c r="AB26" i="39"/>
  <c r="AB32" i="39"/>
  <c r="AB38" i="39"/>
  <c r="AB44" i="39"/>
  <c r="AB50" i="39"/>
  <c r="AB56" i="39"/>
  <c r="AB62" i="39"/>
  <c r="AB68" i="39"/>
  <c r="AB74" i="39"/>
  <c r="AB80" i="39"/>
  <c r="AB86" i="39"/>
  <c r="AB92" i="39"/>
  <c r="AB98" i="39"/>
  <c r="AB104" i="39"/>
  <c r="AB110" i="39"/>
  <c r="AB116" i="39"/>
  <c r="AB122" i="39"/>
  <c r="AB128" i="39"/>
  <c r="AB134" i="39"/>
  <c r="AB140" i="39"/>
  <c r="AB146" i="39"/>
  <c r="AB152" i="39"/>
  <c r="AB158" i="39"/>
  <c r="AB164" i="39"/>
  <c r="AB170" i="39"/>
  <c r="AB176" i="39"/>
  <c r="AB182" i="39"/>
  <c r="AB188" i="39"/>
  <c r="AB194" i="39"/>
  <c r="AB200" i="39"/>
  <c r="AB206" i="39"/>
  <c r="AB212" i="39"/>
  <c r="AB218" i="39"/>
  <c r="AB224" i="39"/>
  <c r="AB230" i="39"/>
  <c r="AB236" i="39"/>
  <c r="AB242" i="39"/>
  <c r="AB248" i="39"/>
  <c r="AB254" i="39"/>
  <c r="AB260" i="39"/>
  <c r="AB266" i="39"/>
  <c r="AB272" i="39"/>
  <c r="AB278" i="39"/>
  <c r="AC322" i="39"/>
  <c r="Y322" i="39" s="1"/>
  <c r="AB322" i="39"/>
  <c r="AC334" i="39"/>
  <c r="Y334" i="39" s="1"/>
  <c r="AB334" i="39"/>
  <c r="AC346" i="39"/>
  <c r="Y346" i="39" s="1"/>
  <c r="AB346" i="39"/>
  <c r="AC358" i="39"/>
  <c r="Y358" i="39" s="1"/>
  <c r="AB358" i="39"/>
  <c r="AC372" i="39"/>
  <c r="Y372" i="39" s="1"/>
  <c r="AB372" i="39"/>
  <c r="AC384" i="39"/>
  <c r="Y384" i="39" s="1"/>
  <c r="AB384" i="39"/>
  <c r="AC396" i="39"/>
  <c r="Y396" i="39" s="1"/>
  <c r="X396" i="39" s="1"/>
  <c r="AB396" i="39"/>
  <c r="AA406" i="39"/>
  <c r="AD406" i="39"/>
  <c r="AA412" i="39"/>
  <c r="AD412" i="39"/>
  <c r="AA422" i="39"/>
  <c r="AD422" i="39"/>
  <c r="AA430" i="39"/>
  <c r="AD430" i="39"/>
  <c r="AB819" i="39"/>
  <c r="AE819" i="39"/>
  <c r="AB837" i="39"/>
  <c r="AE837" i="39"/>
  <c r="AB886" i="39"/>
  <c r="AB898" i="39"/>
  <c r="AB940" i="39"/>
  <c r="AB946" i="39"/>
  <c r="AE957" i="39"/>
  <c r="AB957" i="39"/>
  <c r="AE964" i="39"/>
  <c r="AB964" i="39"/>
  <c r="AB998" i="39"/>
  <c r="AE998" i="39"/>
  <c r="AC316" i="39"/>
  <c r="Y316" i="39" s="1"/>
  <c r="X316" i="39" s="1"/>
  <c r="AB316" i="39"/>
  <c r="AB326" i="39"/>
  <c r="AB338" i="39"/>
  <c r="AB350" i="39"/>
  <c r="AB362" i="39"/>
  <c r="AC370" i="39"/>
  <c r="Y370" i="39" s="1"/>
  <c r="AB370" i="39"/>
  <c r="AC382" i="39"/>
  <c r="Y382" i="39" s="1"/>
  <c r="X382" i="39" s="1"/>
  <c r="AB382" i="39"/>
  <c r="AC394" i="39"/>
  <c r="Y394" i="39" s="1"/>
  <c r="AB394" i="39"/>
  <c r="AD472" i="39"/>
  <c r="AE472" i="39"/>
  <c r="AB537" i="39"/>
  <c r="AE537" i="39"/>
  <c r="AD604" i="39"/>
  <c r="AE604" i="39"/>
  <c r="AB717" i="39"/>
  <c r="AE717" i="39"/>
  <c r="AB851" i="39"/>
  <c r="AE878" i="39"/>
  <c r="AB885" i="39"/>
  <c r="AE890" i="39"/>
  <c r="AB897" i="39"/>
  <c r="AE931" i="39"/>
  <c r="AB945" i="39"/>
  <c r="AB974" i="39"/>
  <c r="AE974" i="39"/>
  <c r="AE980" i="39"/>
  <c r="AB980" i="39"/>
  <c r="AB106" i="39"/>
  <c r="AB282" i="39"/>
  <c r="AB288" i="39"/>
  <c r="AB294" i="39"/>
  <c r="AB300" i="39"/>
  <c r="AB306" i="39"/>
  <c r="AC330" i="39"/>
  <c r="Y330" i="39" s="1"/>
  <c r="AB330" i="39"/>
  <c r="AC342" i="39"/>
  <c r="Y342" i="39" s="1"/>
  <c r="X342" i="39" s="1"/>
  <c r="AB342" i="39"/>
  <c r="AC354" i="39"/>
  <c r="Y354" i="39" s="1"/>
  <c r="AB354" i="39"/>
  <c r="AB374" i="39"/>
  <c r="AB386" i="39"/>
  <c r="AB398" i="39"/>
  <c r="AB681" i="39"/>
  <c r="AE681" i="39"/>
  <c r="AB777" i="39"/>
  <c r="AE777" i="39"/>
  <c r="AB789" i="39"/>
  <c r="AE789" i="39"/>
  <c r="AB833" i="39"/>
  <c r="AB850" i="39"/>
  <c r="AE850" i="39"/>
  <c r="AB856" i="39"/>
  <c r="AE856" i="39"/>
  <c r="AE857" i="39"/>
  <c r="AB880" i="39"/>
  <c r="AB892" i="39"/>
  <c r="AE902" i="39"/>
  <c r="AB909" i="39"/>
  <c r="AB922" i="39"/>
  <c r="AB934" i="39"/>
  <c r="AE950" i="39"/>
  <c r="AE982" i="39"/>
  <c r="AB982" i="39"/>
  <c r="AE1005" i="39"/>
  <c r="AB1005" i="39"/>
  <c r="AC312" i="39"/>
  <c r="Y312" i="39" s="1"/>
  <c r="AB312" i="39"/>
  <c r="AC328" i="39"/>
  <c r="Y328" i="39" s="1"/>
  <c r="X328" i="39" s="1"/>
  <c r="AB328" i="39"/>
  <c r="AC340" i="39"/>
  <c r="Y340" i="39" s="1"/>
  <c r="AB340" i="39"/>
  <c r="AC352" i="39"/>
  <c r="Y352" i="39" s="1"/>
  <c r="X352" i="39" s="1"/>
  <c r="AB352" i="39"/>
  <c r="AC364" i="39"/>
  <c r="Y364" i="39" s="1"/>
  <c r="AB364" i="39"/>
  <c r="AC378" i="39"/>
  <c r="Y378" i="39" s="1"/>
  <c r="X378" i="39" s="1"/>
  <c r="AB378" i="39"/>
  <c r="AC390" i="39"/>
  <c r="Y390" i="39" s="1"/>
  <c r="AB390" i="39"/>
  <c r="AC402" i="39"/>
  <c r="Y402" i="39" s="1"/>
  <c r="X402" i="39" s="1"/>
  <c r="AB402" i="39"/>
  <c r="AB513" i="39"/>
  <c r="AE513" i="39"/>
  <c r="AB561" i="39"/>
  <c r="AE561" i="39"/>
  <c r="AB573" i="39"/>
  <c r="AE573" i="39"/>
  <c r="AB741" i="39"/>
  <c r="AE741" i="39"/>
  <c r="AB753" i="39"/>
  <c r="AE753" i="39"/>
  <c r="AB820" i="39"/>
  <c r="AE820" i="39"/>
  <c r="AB838" i="39"/>
  <c r="AE838" i="39"/>
  <c r="AE958" i="39"/>
  <c r="AB958" i="39"/>
  <c r="AC280" i="39"/>
  <c r="Y280" i="39" s="1"/>
  <c r="AB280" i="39"/>
  <c r="AC286" i="39"/>
  <c r="Y286" i="39" s="1"/>
  <c r="X286" i="39" s="1"/>
  <c r="AB286" i="39"/>
  <c r="AC292" i="39"/>
  <c r="Y292" i="39" s="1"/>
  <c r="AB292" i="39"/>
  <c r="AC298" i="39"/>
  <c r="Y298" i="39" s="1"/>
  <c r="X298" i="39" s="1"/>
  <c r="AB298" i="39"/>
  <c r="AC304" i="39"/>
  <c r="Y304" i="39" s="1"/>
  <c r="AB304" i="39"/>
  <c r="AC310" i="39"/>
  <c r="Y310" i="39" s="1"/>
  <c r="X310" i="39" s="1"/>
  <c r="AB310" i="39"/>
  <c r="AC376" i="39"/>
  <c r="Y376" i="39" s="1"/>
  <c r="AB376" i="39"/>
  <c r="AC388" i="39"/>
  <c r="Y388" i="39" s="1"/>
  <c r="X388" i="39" s="1"/>
  <c r="AB388" i="39"/>
  <c r="AC400" i="39"/>
  <c r="Y400" i="39" s="1"/>
  <c r="AB400" i="39"/>
  <c r="AB477" i="39"/>
  <c r="AE477" i="39"/>
  <c r="AB501" i="39"/>
  <c r="AE501" i="39"/>
  <c r="AB609" i="39"/>
  <c r="AE609" i="39"/>
  <c r="AB645" i="39"/>
  <c r="AE645" i="39"/>
  <c r="AD460" i="39"/>
  <c r="AE460" i="39"/>
  <c r="AD478" i="39"/>
  <c r="AD496" i="39"/>
  <c r="AE496" i="39"/>
  <c r="AD514" i="39"/>
  <c r="AD556" i="39"/>
  <c r="AE556" i="39"/>
  <c r="AD628" i="39"/>
  <c r="AE628" i="39"/>
  <c r="AD700" i="39"/>
  <c r="AE700" i="39"/>
  <c r="AD772" i="39"/>
  <c r="AE772" i="39"/>
  <c r="AD466" i="39"/>
  <c r="AD484" i="39"/>
  <c r="AE484" i="39"/>
  <c r="AD502" i="39"/>
  <c r="AD520" i="39"/>
  <c r="AE520" i="39"/>
  <c r="AD580" i="39"/>
  <c r="AE580" i="39"/>
  <c r="AD652" i="39"/>
  <c r="AE652" i="39"/>
  <c r="AE669" i="39"/>
  <c r="AD724" i="39"/>
  <c r="AE724" i="39"/>
  <c r="AD796" i="39"/>
  <c r="AE796" i="39"/>
  <c r="AE813" i="39"/>
  <c r="AB318" i="39"/>
  <c r="AB366" i="39"/>
  <c r="AD592" i="39"/>
  <c r="AE592" i="39"/>
  <c r="AD664" i="39"/>
  <c r="AE664" i="39"/>
  <c r="AD736" i="39"/>
  <c r="AE736" i="39"/>
  <c r="AD808" i="39"/>
  <c r="AE808" i="39"/>
  <c r="AE832" i="39"/>
  <c r="AD544" i="39"/>
  <c r="AE544" i="39"/>
  <c r="AD616" i="39"/>
  <c r="AE616" i="39"/>
  <c r="AE633" i="39"/>
  <c r="AD688" i="39"/>
  <c r="AE688" i="39"/>
  <c r="AE705" i="39"/>
  <c r="AD760" i="39"/>
  <c r="AE760" i="39"/>
  <c r="W42" i="41"/>
  <c r="T42" i="41"/>
  <c r="W48" i="41"/>
  <c r="T48" i="41"/>
  <c r="W52" i="41"/>
  <c r="T52" i="41"/>
  <c r="W54" i="41"/>
  <c r="T54" i="41"/>
  <c r="U68" i="41"/>
  <c r="W68" i="41"/>
  <c r="T70" i="41"/>
  <c r="Q70" i="41" s="1"/>
  <c r="W70" i="41"/>
  <c r="S70" i="41"/>
  <c r="U79" i="41"/>
  <c r="S79" i="41"/>
  <c r="T28" i="41"/>
  <c r="W28" i="41"/>
  <c r="W23" i="41"/>
  <c r="T23" i="41"/>
  <c r="W10" i="41"/>
  <c r="S10" i="41"/>
  <c r="W22" i="41"/>
  <c r="T22" i="41"/>
  <c r="W30" i="41"/>
  <c r="T30" i="41"/>
  <c r="T10" i="41"/>
  <c r="W19" i="41"/>
  <c r="S19" i="41"/>
  <c r="O19" i="41" s="1"/>
  <c r="W53" i="41"/>
  <c r="T53" i="41"/>
  <c r="W16" i="41"/>
  <c r="S16" i="41"/>
  <c r="O16" i="41" s="1"/>
  <c r="T19" i="41"/>
  <c r="U82" i="41"/>
  <c r="S82" i="41"/>
  <c r="V6" i="41"/>
  <c r="W6" i="41"/>
  <c r="W7" i="41"/>
  <c r="T7" i="41"/>
  <c r="Q7" i="41" s="1"/>
  <c r="N20" i="49" s="1"/>
  <c r="W13" i="41"/>
  <c r="T13" i="41"/>
  <c r="O13" i="41" s="1"/>
  <c r="W41" i="41"/>
  <c r="W46" i="41"/>
  <c r="T46" i="41"/>
  <c r="W62" i="41"/>
  <c r="U62" i="41"/>
  <c r="V73" i="41"/>
  <c r="W73" i="41"/>
  <c r="U94" i="41"/>
  <c r="S94" i="41"/>
  <c r="W47" i="41"/>
  <c r="T47" i="41"/>
  <c r="W65" i="41"/>
  <c r="U65" i="41"/>
  <c r="U74" i="41"/>
  <c r="S74" i="41"/>
  <c r="U76" i="41"/>
  <c r="S76" i="41"/>
  <c r="U88" i="41"/>
  <c r="S88" i="41"/>
  <c r="S67" i="41"/>
  <c r="O67" i="41" s="1"/>
  <c r="S85" i="41"/>
  <c r="AF531" i="39"/>
  <c r="Z531" i="39"/>
  <c r="AC531" i="39"/>
  <c r="Y531" i="39" s="1"/>
  <c r="AB531" i="39"/>
  <c r="AE531" i="39"/>
  <c r="AD531" i="39"/>
  <c r="AC562" i="39"/>
  <c r="Y562" i="39" s="1"/>
  <c r="X562" i="39" s="1"/>
  <c r="AF562" i="39"/>
  <c r="Z562" i="39"/>
  <c r="AA562" i="39"/>
  <c r="AE562" i="39"/>
  <c r="AD562" i="39"/>
  <c r="AB562" i="39"/>
  <c r="AC566" i="39"/>
  <c r="Y566" i="39" s="1"/>
  <c r="AF566" i="39"/>
  <c r="Z566" i="39"/>
  <c r="AE566" i="39"/>
  <c r="AD566" i="39"/>
  <c r="AB566" i="39"/>
  <c r="AA566" i="39"/>
  <c r="AC572" i="39"/>
  <c r="Y572" i="39" s="1"/>
  <c r="AF572" i="39"/>
  <c r="Z572" i="39"/>
  <c r="AB572" i="39"/>
  <c r="AA572" i="39"/>
  <c r="AE572" i="39"/>
  <c r="AD572" i="39"/>
  <c r="AF589" i="39"/>
  <c r="Z589" i="39"/>
  <c r="AC589" i="39"/>
  <c r="Y589" i="39" s="1"/>
  <c r="AD589" i="39"/>
  <c r="AB589" i="39"/>
  <c r="AE589" i="39"/>
  <c r="AF595" i="39"/>
  <c r="Z595" i="39"/>
  <c r="AC595" i="39"/>
  <c r="Y595" i="39" s="1"/>
  <c r="X595" i="39" s="1"/>
  <c r="AE595" i="39"/>
  <c r="AD595" i="39"/>
  <c r="AB595" i="39"/>
  <c r="AF603" i="39"/>
  <c r="Z603" i="39"/>
  <c r="AC603" i="39"/>
  <c r="Y603" i="39" s="1"/>
  <c r="AB603" i="39"/>
  <c r="AE603" i="39"/>
  <c r="AD603" i="39"/>
  <c r="AC634" i="39"/>
  <c r="Y634" i="39" s="1"/>
  <c r="AF634" i="39"/>
  <c r="Z634" i="39"/>
  <c r="AA634" i="39"/>
  <c r="AE634" i="39"/>
  <c r="AD634" i="39"/>
  <c r="AB634" i="39"/>
  <c r="AC638" i="39"/>
  <c r="Y638" i="39" s="1"/>
  <c r="AF638" i="39"/>
  <c r="Z638" i="39"/>
  <c r="AE638" i="39"/>
  <c r="AD638" i="39"/>
  <c r="AB638" i="39"/>
  <c r="AA638" i="39"/>
  <c r="AC644" i="39"/>
  <c r="Y644" i="39" s="1"/>
  <c r="X644" i="39" s="1"/>
  <c r="AF644" i="39"/>
  <c r="Z644" i="39"/>
  <c r="AB644" i="39"/>
  <c r="AA644" i="39"/>
  <c r="AE644" i="39"/>
  <c r="AD644" i="39"/>
  <c r="AF661" i="39"/>
  <c r="Z661" i="39"/>
  <c r="AC661" i="39"/>
  <c r="Y661" i="39" s="1"/>
  <c r="AD661" i="39"/>
  <c r="AB661" i="39"/>
  <c r="AE661" i="39"/>
  <c r="AF667" i="39"/>
  <c r="Z667" i="39"/>
  <c r="AC667" i="39"/>
  <c r="Y667" i="39" s="1"/>
  <c r="X667" i="39" s="1"/>
  <c r="AE667" i="39"/>
  <c r="AD667" i="39"/>
  <c r="AB667" i="39"/>
  <c r="AF675" i="39"/>
  <c r="Z675" i="39"/>
  <c r="AC675" i="39"/>
  <c r="Y675" i="39" s="1"/>
  <c r="AB675" i="39"/>
  <c r="AE675" i="39"/>
  <c r="AD675" i="39"/>
  <c r="AC706" i="39"/>
  <c r="Y706" i="39" s="1"/>
  <c r="AF706" i="39"/>
  <c r="Z706" i="39"/>
  <c r="AA706" i="39"/>
  <c r="AE706" i="39"/>
  <c r="AD706" i="39"/>
  <c r="AB706" i="39"/>
  <c r="AC710" i="39"/>
  <c r="Y710" i="39" s="1"/>
  <c r="X710" i="39" s="1"/>
  <c r="AF710" i="39"/>
  <c r="Z710" i="39"/>
  <c r="AE710" i="39"/>
  <c r="AD710" i="39"/>
  <c r="AB710" i="39"/>
  <c r="AA710" i="39"/>
  <c r="AC716" i="39"/>
  <c r="Y716" i="39" s="1"/>
  <c r="X716" i="39" s="1"/>
  <c r="AF716" i="39"/>
  <c r="Z716" i="39"/>
  <c r="AB716" i="39"/>
  <c r="AA716" i="39"/>
  <c r="AE716" i="39"/>
  <c r="AD716" i="39"/>
  <c r="AF733" i="39"/>
  <c r="Z733" i="39"/>
  <c r="AC733" i="39"/>
  <c r="Y733" i="39" s="1"/>
  <c r="X733" i="39" s="1"/>
  <c r="AD733" i="39"/>
  <c r="AB733" i="39"/>
  <c r="AE733" i="39"/>
  <c r="AF739" i="39"/>
  <c r="Z739" i="39"/>
  <c r="AC739" i="39"/>
  <c r="Y739" i="39" s="1"/>
  <c r="X739" i="39" s="1"/>
  <c r="AE739" i="39"/>
  <c r="AD739" i="39"/>
  <c r="AB739" i="39"/>
  <c r="AF747" i="39"/>
  <c r="Z747" i="39"/>
  <c r="AC747" i="39"/>
  <c r="Y747" i="39" s="1"/>
  <c r="X747" i="39" s="1"/>
  <c r="AB747" i="39"/>
  <c r="AE747" i="39"/>
  <c r="AD747" i="39"/>
  <c r="AC778" i="39"/>
  <c r="Y778" i="39" s="1"/>
  <c r="X778" i="39" s="1"/>
  <c r="AF778" i="39"/>
  <c r="Z778" i="39"/>
  <c r="AA778" i="39"/>
  <c r="AE778" i="39"/>
  <c r="AD778" i="39"/>
  <c r="AB778" i="39"/>
  <c r="AC782" i="39"/>
  <c r="Y782" i="39" s="1"/>
  <c r="AF782" i="39"/>
  <c r="Z782" i="39"/>
  <c r="AE782" i="39"/>
  <c r="AD782" i="39"/>
  <c r="AB782" i="39"/>
  <c r="AA782" i="39"/>
  <c r="AC788" i="39"/>
  <c r="Y788" i="39" s="1"/>
  <c r="X788" i="39" s="1"/>
  <c r="AF788" i="39"/>
  <c r="Z788" i="39"/>
  <c r="AB788" i="39"/>
  <c r="AA788" i="39"/>
  <c r="AE788" i="39"/>
  <c r="AD788" i="39"/>
  <c r="AF805" i="39"/>
  <c r="Z805" i="39"/>
  <c r="AC805" i="39"/>
  <c r="Y805" i="39" s="1"/>
  <c r="X805" i="39" s="1"/>
  <c r="AD805" i="39"/>
  <c r="AB805" i="39"/>
  <c r="AE805" i="39"/>
  <c r="AF811" i="39"/>
  <c r="Z811" i="39"/>
  <c r="AC811" i="39"/>
  <c r="Y811" i="39" s="1"/>
  <c r="AE811" i="39"/>
  <c r="AD811" i="39"/>
  <c r="AB811" i="39"/>
  <c r="AC824" i="39"/>
  <c r="Y824" i="39" s="1"/>
  <c r="AA824" i="39"/>
  <c r="AF824" i="39"/>
  <c r="Z824" i="39"/>
  <c r="AD824" i="39"/>
  <c r="AB824" i="39"/>
  <c r="AE824" i="39"/>
  <c r="AC842" i="39"/>
  <c r="Y842" i="39" s="1"/>
  <c r="X842" i="39" s="1"/>
  <c r="AA842" i="39"/>
  <c r="AF842" i="39"/>
  <c r="Z842" i="39"/>
  <c r="AD842" i="39"/>
  <c r="AB842" i="39"/>
  <c r="AE842" i="39"/>
  <c r="AC860" i="39"/>
  <c r="Y860" i="39" s="1"/>
  <c r="AA860" i="39"/>
  <c r="AF860" i="39"/>
  <c r="Z860" i="39"/>
  <c r="AD860" i="39"/>
  <c r="AB860" i="39"/>
  <c r="AE860" i="39"/>
  <c r="AC452" i="39"/>
  <c r="Y452" i="39" s="1"/>
  <c r="X452" i="39" s="1"/>
  <c r="AF452" i="39"/>
  <c r="Z452" i="39"/>
  <c r="AB452" i="39"/>
  <c r="AA452" i="39"/>
  <c r="AE452" i="39"/>
  <c r="AD452" i="39"/>
  <c r="AF457" i="39"/>
  <c r="Z457" i="39"/>
  <c r="AC457" i="39"/>
  <c r="Y457" i="39" s="1"/>
  <c r="X457" i="39" s="1"/>
  <c r="AD457" i="39"/>
  <c r="AB457" i="39"/>
  <c r="AE457" i="39"/>
  <c r="AC470" i="39"/>
  <c r="Y470" i="39" s="1"/>
  <c r="AF470" i="39"/>
  <c r="Z470" i="39"/>
  <c r="AE470" i="39"/>
  <c r="AD470" i="39"/>
  <c r="AB470" i="39"/>
  <c r="AA470" i="39"/>
  <c r="AF475" i="39"/>
  <c r="Z475" i="39"/>
  <c r="AC475" i="39"/>
  <c r="Y475" i="39" s="1"/>
  <c r="X475" i="39" s="1"/>
  <c r="AE475" i="39"/>
  <c r="AD475" i="39"/>
  <c r="AB475" i="39"/>
  <c r="AC488" i="39"/>
  <c r="Y488" i="39" s="1"/>
  <c r="X488" i="39" s="1"/>
  <c r="AF488" i="39"/>
  <c r="Z488" i="39"/>
  <c r="AB488" i="39"/>
  <c r="AA488" i="39"/>
  <c r="AE488" i="39"/>
  <c r="AD488" i="39"/>
  <c r="AF493" i="39"/>
  <c r="Z493" i="39"/>
  <c r="AC493" i="39"/>
  <c r="Y493" i="39" s="1"/>
  <c r="AD493" i="39"/>
  <c r="AB493" i="39"/>
  <c r="AE493" i="39"/>
  <c r="AC506" i="39"/>
  <c r="Y506" i="39" s="1"/>
  <c r="AF506" i="39"/>
  <c r="Z506" i="39"/>
  <c r="AE506" i="39"/>
  <c r="AD506" i="39"/>
  <c r="AB506" i="39"/>
  <c r="AA506" i="39"/>
  <c r="AF511" i="39"/>
  <c r="Z511" i="39"/>
  <c r="AC511" i="39"/>
  <c r="Y511" i="39" s="1"/>
  <c r="X511" i="39" s="1"/>
  <c r="AE511" i="39"/>
  <c r="AD511" i="39"/>
  <c r="AB511" i="39"/>
  <c r="AC524" i="39"/>
  <c r="Y524" i="39" s="1"/>
  <c r="X524" i="39" s="1"/>
  <c r="AF524" i="39"/>
  <c r="Z524" i="39"/>
  <c r="AB524" i="39"/>
  <c r="AA524" i="39"/>
  <c r="AE524" i="39"/>
  <c r="AD524" i="39"/>
  <c r="AF529" i="39"/>
  <c r="Z529" i="39"/>
  <c r="AC529" i="39"/>
  <c r="Y529" i="39" s="1"/>
  <c r="X529" i="39" s="1"/>
  <c r="AD529" i="39"/>
  <c r="AB529" i="39"/>
  <c r="AE529" i="39"/>
  <c r="AF535" i="39"/>
  <c r="Z535" i="39"/>
  <c r="AC535" i="39"/>
  <c r="Y535" i="39" s="1"/>
  <c r="AE535" i="39"/>
  <c r="AD535" i="39"/>
  <c r="AB535" i="39"/>
  <c r="AF543" i="39"/>
  <c r="Z543" i="39"/>
  <c r="AC543" i="39"/>
  <c r="Y543" i="39" s="1"/>
  <c r="AB543" i="39"/>
  <c r="AE543" i="39"/>
  <c r="AD543" i="39"/>
  <c r="AC574" i="39"/>
  <c r="Y574" i="39" s="1"/>
  <c r="X574" i="39" s="1"/>
  <c r="AF574" i="39"/>
  <c r="Z574" i="39"/>
  <c r="AA574" i="39"/>
  <c r="AE574" i="39"/>
  <c r="AD574" i="39"/>
  <c r="AB574" i="39"/>
  <c r="AC578" i="39"/>
  <c r="Y578" i="39" s="1"/>
  <c r="X578" i="39" s="1"/>
  <c r="AF578" i="39"/>
  <c r="Z578" i="39"/>
  <c r="AE578" i="39"/>
  <c r="AD578" i="39"/>
  <c r="AB578" i="39"/>
  <c r="AA578" i="39"/>
  <c r="AC584" i="39"/>
  <c r="Y584" i="39" s="1"/>
  <c r="AF584" i="39"/>
  <c r="Z584" i="39"/>
  <c r="AB584" i="39"/>
  <c r="AA584" i="39"/>
  <c r="AE584" i="39"/>
  <c r="AD584" i="39"/>
  <c r="AF601" i="39"/>
  <c r="Z601" i="39"/>
  <c r="AC601" i="39"/>
  <c r="Y601" i="39" s="1"/>
  <c r="X601" i="39" s="1"/>
  <c r="AD601" i="39"/>
  <c r="AB601" i="39"/>
  <c r="AE601" i="39"/>
  <c r="AF607" i="39"/>
  <c r="Z607" i="39"/>
  <c r="AC607" i="39"/>
  <c r="Y607" i="39" s="1"/>
  <c r="X607" i="39" s="1"/>
  <c r="AE607" i="39"/>
  <c r="AD607" i="39"/>
  <c r="AB607" i="39"/>
  <c r="AF615" i="39"/>
  <c r="Z615" i="39"/>
  <c r="AC615" i="39"/>
  <c r="Y615" i="39" s="1"/>
  <c r="X615" i="39" s="1"/>
  <c r="AB615" i="39"/>
  <c r="AE615" i="39"/>
  <c r="AD615" i="39"/>
  <c r="AC646" i="39"/>
  <c r="Y646" i="39" s="1"/>
  <c r="X646" i="39" s="1"/>
  <c r="AF646" i="39"/>
  <c r="Z646" i="39"/>
  <c r="AA646" i="39"/>
  <c r="AE646" i="39"/>
  <c r="AD646" i="39"/>
  <c r="AB646" i="39"/>
  <c r="AC650" i="39"/>
  <c r="Y650" i="39" s="1"/>
  <c r="AF650" i="39"/>
  <c r="Z650" i="39"/>
  <c r="AE650" i="39"/>
  <c r="AD650" i="39"/>
  <c r="AB650" i="39"/>
  <c r="AA650" i="39"/>
  <c r="AC656" i="39"/>
  <c r="Y656" i="39" s="1"/>
  <c r="X656" i="39" s="1"/>
  <c r="AF656" i="39"/>
  <c r="Z656" i="39"/>
  <c r="AB656" i="39"/>
  <c r="AA656" i="39"/>
  <c r="AE656" i="39"/>
  <c r="AD656" i="39"/>
  <c r="AF673" i="39"/>
  <c r="Z673" i="39"/>
  <c r="AC673" i="39"/>
  <c r="Y673" i="39" s="1"/>
  <c r="AD673" i="39"/>
  <c r="AB673" i="39"/>
  <c r="AE673" i="39"/>
  <c r="AF679" i="39"/>
  <c r="Z679" i="39"/>
  <c r="AC679" i="39"/>
  <c r="Y679" i="39" s="1"/>
  <c r="AE679" i="39"/>
  <c r="AD679" i="39"/>
  <c r="AB679" i="39"/>
  <c r="AF687" i="39"/>
  <c r="Z687" i="39"/>
  <c r="AC687" i="39"/>
  <c r="Y687" i="39" s="1"/>
  <c r="AB687" i="39"/>
  <c r="AE687" i="39"/>
  <c r="AD687" i="39"/>
  <c r="AC718" i="39"/>
  <c r="Y718" i="39" s="1"/>
  <c r="AF718" i="39"/>
  <c r="Z718" i="39"/>
  <c r="AA718" i="39"/>
  <c r="AE718" i="39"/>
  <c r="AD718" i="39"/>
  <c r="AB718" i="39"/>
  <c r="AC722" i="39"/>
  <c r="Y722" i="39" s="1"/>
  <c r="X722" i="39" s="1"/>
  <c r="AF722" i="39"/>
  <c r="Z722" i="39"/>
  <c r="AE722" i="39"/>
  <c r="AD722" i="39"/>
  <c r="AB722" i="39"/>
  <c r="AA722" i="39"/>
  <c r="AC728" i="39"/>
  <c r="Y728" i="39" s="1"/>
  <c r="AF728" i="39"/>
  <c r="Z728" i="39"/>
  <c r="AB728" i="39"/>
  <c r="AA728" i="39"/>
  <c r="AE728" i="39"/>
  <c r="AD728" i="39"/>
  <c r="AF745" i="39"/>
  <c r="Z745" i="39"/>
  <c r="AC745" i="39"/>
  <c r="Y745" i="39" s="1"/>
  <c r="AD745" i="39"/>
  <c r="AB745" i="39"/>
  <c r="AE745" i="39"/>
  <c r="AF751" i="39"/>
  <c r="Z751" i="39"/>
  <c r="AC751" i="39"/>
  <c r="Y751" i="39" s="1"/>
  <c r="X751" i="39" s="1"/>
  <c r="AE751" i="39"/>
  <c r="AD751" i="39"/>
  <c r="AB751" i="39"/>
  <c r="AF759" i="39"/>
  <c r="Z759" i="39"/>
  <c r="AC759" i="39"/>
  <c r="Y759" i="39" s="1"/>
  <c r="X759" i="39" s="1"/>
  <c r="AB759" i="39"/>
  <c r="AE759" i="39"/>
  <c r="AD759" i="39"/>
  <c r="AC790" i="39"/>
  <c r="Y790" i="39" s="1"/>
  <c r="AF790" i="39"/>
  <c r="Z790" i="39"/>
  <c r="AA790" i="39"/>
  <c r="AE790" i="39"/>
  <c r="AD790" i="39"/>
  <c r="AB790" i="39"/>
  <c r="AC794" i="39"/>
  <c r="Y794" i="39" s="1"/>
  <c r="AF794" i="39"/>
  <c r="Z794" i="39"/>
  <c r="AE794" i="39"/>
  <c r="AD794" i="39"/>
  <c r="AB794" i="39"/>
  <c r="AA794" i="39"/>
  <c r="AC800" i="39"/>
  <c r="Y800" i="39" s="1"/>
  <c r="X800" i="39" s="1"/>
  <c r="AF800" i="39"/>
  <c r="Z800" i="39"/>
  <c r="AB800" i="39"/>
  <c r="AA800" i="39"/>
  <c r="AE800" i="39"/>
  <c r="AD800" i="39"/>
  <c r="AF541" i="39"/>
  <c r="Z541" i="39"/>
  <c r="AC541" i="39"/>
  <c r="Y541" i="39" s="1"/>
  <c r="X541" i="39" s="1"/>
  <c r="AD541" i="39"/>
  <c r="AB541" i="39"/>
  <c r="AE541" i="39"/>
  <c r="AF547" i="39"/>
  <c r="Z547" i="39"/>
  <c r="AC547" i="39"/>
  <c r="Y547" i="39" s="1"/>
  <c r="AE547" i="39"/>
  <c r="AD547" i="39"/>
  <c r="AB547" i="39"/>
  <c r="AF555" i="39"/>
  <c r="Z555" i="39"/>
  <c r="AC555" i="39"/>
  <c r="Y555" i="39" s="1"/>
  <c r="AB555" i="39"/>
  <c r="AE555" i="39"/>
  <c r="AD555" i="39"/>
  <c r="AC586" i="39"/>
  <c r="Y586" i="39" s="1"/>
  <c r="X586" i="39" s="1"/>
  <c r="AF586" i="39"/>
  <c r="Z586" i="39"/>
  <c r="AA586" i="39"/>
  <c r="AE586" i="39"/>
  <c r="AD586" i="39"/>
  <c r="AB586" i="39"/>
  <c r="AC590" i="39"/>
  <c r="Y590" i="39" s="1"/>
  <c r="X590" i="39" s="1"/>
  <c r="AF590" i="39"/>
  <c r="Z590" i="39"/>
  <c r="AE590" i="39"/>
  <c r="AD590" i="39"/>
  <c r="AB590" i="39"/>
  <c r="AA590" i="39"/>
  <c r="AC596" i="39"/>
  <c r="Y596" i="39" s="1"/>
  <c r="AF596" i="39"/>
  <c r="Z596" i="39"/>
  <c r="AB596" i="39"/>
  <c r="AA596" i="39"/>
  <c r="AE596" i="39"/>
  <c r="AD596" i="39"/>
  <c r="AF613" i="39"/>
  <c r="Z613" i="39"/>
  <c r="AC613" i="39"/>
  <c r="Y613" i="39" s="1"/>
  <c r="X613" i="39" s="1"/>
  <c r="AD613" i="39"/>
  <c r="AB613" i="39"/>
  <c r="AE613" i="39"/>
  <c r="AF619" i="39"/>
  <c r="Z619" i="39"/>
  <c r="AC619" i="39"/>
  <c r="Y619" i="39" s="1"/>
  <c r="X619" i="39" s="1"/>
  <c r="AE619" i="39"/>
  <c r="AD619" i="39"/>
  <c r="AB619" i="39"/>
  <c r="AF627" i="39"/>
  <c r="Z627" i="39"/>
  <c r="AC627" i="39"/>
  <c r="Y627" i="39" s="1"/>
  <c r="X627" i="39" s="1"/>
  <c r="AB627" i="39"/>
  <c r="AE627" i="39"/>
  <c r="AD627" i="39"/>
  <c r="AC658" i="39"/>
  <c r="Y658" i="39" s="1"/>
  <c r="X658" i="39" s="1"/>
  <c r="AF658" i="39"/>
  <c r="Z658" i="39"/>
  <c r="AA658" i="39"/>
  <c r="AE658" i="39"/>
  <c r="AD658" i="39"/>
  <c r="AB658" i="39"/>
  <c r="AC662" i="39"/>
  <c r="Y662" i="39" s="1"/>
  <c r="AF662" i="39"/>
  <c r="Z662" i="39"/>
  <c r="AE662" i="39"/>
  <c r="AD662" i="39"/>
  <c r="AB662" i="39"/>
  <c r="AA662" i="39"/>
  <c r="AC668" i="39"/>
  <c r="Y668" i="39" s="1"/>
  <c r="X668" i="39" s="1"/>
  <c r="AF668" i="39"/>
  <c r="Z668" i="39"/>
  <c r="AB668" i="39"/>
  <c r="AA668" i="39"/>
  <c r="AE668" i="39"/>
  <c r="AD668" i="39"/>
  <c r="AF685" i="39"/>
  <c r="Z685" i="39"/>
  <c r="AC685" i="39"/>
  <c r="Y685" i="39" s="1"/>
  <c r="AD685" i="39"/>
  <c r="AB685" i="39"/>
  <c r="AE685" i="39"/>
  <c r="AF691" i="39"/>
  <c r="Z691" i="39"/>
  <c r="AC691" i="39"/>
  <c r="Y691" i="39" s="1"/>
  <c r="AE691" i="39"/>
  <c r="AD691" i="39"/>
  <c r="AB691" i="39"/>
  <c r="AF699" i="39"/>
  <c r="Z699" i="39"/>
  <c r="AC699" i="39"/>
  <c r="Y699" i="39" s="1"/>
  <c r="AB699" i="39"/>
  <c r="AE699" i="39"/>
  <c r="AD699" i="39"/>
  <c r="AC730" i="39"/>
  <c r="Y730" i="39" s="1"/>
  <c r="AF730" i="39"/>
  <c r="Z730" i="39"/>
  <c r="AA730" i="39"/>
  <c r="AE730" i="39"/>
  <c r="AD730" i="39"/>
  <c r="AB730" i="39"/>
  <c r="AC734" i="39"/>
  <c r="Y734" i="39" s="1"/>
  <c r="X734" i="39" s="1"/>
  <c r="AF734" i="39"/>
  <c r="Z734" i="39"/>
  <c r="AE734" i="39"/>
  <c r="AD734" i="39"/>
  <c r="AB734" i="39"/>
  <c r="AA734" i="39"/>
  <c r="AC740" i="39"/>
  <c r="Y740" i="39" s="1"/>
  <c r="AF740" i="39"/>
  <c r="Z740" i="39"/>
  <c r="AB740" i="39"/>
  <c r="AA740" i="39"/>
  <c r="AE740" i="39"/>
  <c r="AD740" i="39"/>
  <c r="AF757" i="39"/>
  <c r="Z757" i="39"/>
  <c r="AC757" i="39"/>
  <c r="Y757" i="39" s="1"/>
  <c r="AD757" i="39"/>
  <c r="AB757" i="39"/>
  <c r="AE757" i="39"/>
  <c r="AF763" i="39"/>
  <c r="Z763" i="39"/>
  <c r="AC763" i="39"/>
  <c r="Y763" i="39" s="1"/>
  <c r="X763" i="39" s="1"/>
  <c r="AE763" i="39"/>
  <c r="AD763" i="39"/>
  <c r="AB763" i="39"/>
  <c r="AF771" i="39"/>
  <c r="Z771" i="39"/>
  <c r="AC771" i="39"/>
  <c r="Y771" i="39" s="1"/>
  <c r="X771" i="39" s="1"/>
  <c r="AB771" i="39"/>
  <c r="AE771" i="39"/>
  <c r="AD771" i="39"/>
  <c r="AC802" i="39"/>
  <c r="Y802" i="39" s="1"/>
  <c r="AF802" i="39"/>
  <c r="Z802" i="39"/>
  <c r="AA802" i="39"/>
  <c r="AE802" i="39"/>
  <c r="AD802" i="39"/>
  <c r="AB802" i="39"/>
  <c r="AC806" i="39"/>
  <c r="Y806" i="39" s="1"/>
  <c r="AF806" i="39"/>
  <c r="Z806" i="39"/>
  <c r="AE806" i="39"/>
  <c r="AD806" i="39"/>
  <c r="AB806" i="39"/>
  <c r="AA806" i="39"/>
  <c r="AC812" i="39"/>
  <c r="Y812" i="39" s="1"/>
  <c r="X812" i="39" s="1"/>
  <c r="AF812" i="39"/>
  <c r="Z812" i="39"/>
  <c r="AB812" i="39"/>
  <c r="AA812" i="39"/>
  <c r="AE812" i="39"/>
  <c r="AD812" i="39"/>
  <c r="AC830" i="39"/>
  <c r="Y830" i="39" s="1"/>
  <c r="AA830" i="39"/>
  <c r="AF830" i="39"/>
  <c r="Z830" i="39"/>
  <c r="AD830" i="39"/>
  <c r="AB830" i="39"/>
  <c r="AE830" i="39"/>
  <c r="AC848" i="39"/>
  <c r="Y848" i="39" s="1"/>
  <c r="X848" i="39" s="1"/>
  <c r="AA848" i="39"/>
  <c r="AF848" i="39"/>
  <c r="Z848" i="39"/>
  <c r="AD848" i="39"/>
  <c r="AB848" i="39"/>
  <c r="AE848" i="39"/>
  <c r="AC458" i="39"/>
  <c r="Y458" i="39" s="1"/>
  <c r="AF458" i="39"/>
  <c r="Z458" i="39"/>
  <c r="AE458" i="39"/>
  <c r="AD458" i="39"/>
  <c r="AB458" i="39"/>
  <c r="AA458" i="39"/>
  <c r="AF463" i="39"/>
  <c r="Z463" i="39"/>
  <c r="AC463" i="39"/>
  <c r="Y463" i="39" s="1"/>
  <c r="X463" i="39" s="1"/>
  <c r="AE463" i="39"/>
  <c r="AD463" i="39"/>
  <c r="AB463" i="39"/>
  <c r="AC476" i="39"/>
  <c r="Y476" i="39" s="1"/>
  <c r="X476" i="39" s="1"/>
  <c r="AF476" i="39"/>
  <c r="Z476" i="39"/>
  <c r="AB476" i="39"/>
  <c r="AA476" i="39"/>
  <c r="AE476" i="39"/>
  <c r="AD476" i="39"/>
  <c r="AF481" i="39"/>
  <c r="Z481" i="39"/>
  <c r="AC481" i="39"/>
  <c r="Y481" i="39" s="1"/>
  <c r="AD481" i="39"/>
  <c r="AB481" i="39"/>
  <c r="AE481" i="39"/>
  <c r="AC494" i="39"/>
  <c r="Y494" i="39" s="1"/>
  <c r="AF494" i="39"/>
  <c r="Z494" i="39"/>
  <c r="AE494" i="39"/>
  <c r="AD494" i="39"/>
  <c r="AB494" i="39"/>
  <c r="AA494" i="39"/>
  <c r="AF499" i="39"/>
  <c r="Z499" i="39"/>
  <c r="AC499" i="39"/>
  <c r="Y499" i="39" s="1"/>
  <c r="X499" i="39" s="1"/>
  <c r="AE499" i="39"/>
  <c r="AD499" i="39"/>
  <c r="AB499" i="39"/>
  <c r="AC512" i="39"/>
  <c r="Y512" i="39" s="1"/>
  <c r="X512" i="39" s="1"/>
  <c r="AF512" i="39"/>
  <c r="Z512" i="39"/>
  <c r="AB512" i="39"/>
  <c r="AA512" i="39"/>
  <c r="AE512" i="39"/>
  <c r="AD512" i="39"/>
  <c r="AF517" i="39"/>
  <c r="Z517" i="39"/>
  <c r="AC517" i="39"/>
  <c r="Y517" i="39" s="1"/>
  <c r="X517" i="39" s="1"/>
  <c r="AD517" i="39"/>
  <c r="AB517" i="39"/>
  <c r="AE517" i="39"/>
  <c r="AC530" i="39"/>
  <c r="Y530" i="39" s="1"/>
  <c r="AF530" i="39"/>
  <c r="Z530" i="39"/>
  <c r="AE530" i="39"/>
  <c r="AD530" i="39"/>
  <c r="AB530" i="39"/>
  <c r="AA530" i="39"/>
  <c r="AC536" i="39"/>
  <c r="Y536" i="39" s="1"/>
  <c r="X536" i="39" s="1"/>
  <c r="AF536" i="39"/>
  <c r="Z536" i="39"/>
  <c r="AB536" i="39"/>
  <c r="AA536" i="39"/>
  <c r="AE536" i="39"/>
  <c r="AD536" i="39"/>
  <c r="AF553" i="39"/>
  <c r="Z553" i="39"/>
  <c r="AC553" i="39"/>
  <c r="Y553" i="39" s="1"/>
  <c r="X553" i="39" s="1"/>
  <c r="AD553" i="39"/>
  <c r="AB553" i="39"/>
  <c r="AE553" i="39"/>
  <c r="AF559" i="39"/>
  <c r="Z559" i="39"/>
  <c r="AC559" i="39"/>
  <c r="Y559" i="39" s="1"/>
  <c r="AE559" i="39"/>
  <c r="AD559" i="39"/>
  <c r="AB559" i="39"/>
  <c r="AF567" i="39"/>
  <c r="Z567" i="39"/>
  <c r="AC567" i="39"/>
  <c r="Y567" i="39" s="1"/>
  <c r="AB567" i="39"/>
  <c r="AE567" i="39"/>
  <c r="AD567" i="39"/>
  <c r="AC598" i="39"/>
  <c r="Y598" i="39" s="1"/>
  <c r="X598" i="39" s="1"/>
  <c r="AF598" i="39"/>
  <c r="Z598" i="39"/>
  <c r="AA598" i="39"/>
  <c r="AE598" i="39"/>
  <c r="AD598" i="39"/>
  <c r="AB598" i="39"/>
  <c r="AC602" i="39"/>
  <c r="Y602" i="39" s="1"/>
  <c r="X602" i="39" s="1"/>
  <c r="AF602" i="39"/>
  <c r="Z602" i="39"/>
  <c r="AE602" i="39"/>
  <c r="AD602" i="39"/>
  <c r="AB602" i="39"/>
  <c r="AA602" i="39"/>
  <c r="AC608" i="39"/>
  <c r="Y608" i="39" s="1"/>
  <c r="AF608" i="39"/>
  <c r="Z608" i="39"/>
  <c r="AB608" i="39"/>
  <c r="AA608" i="39"/>
  <c r="AE608" i="39"/>
  <c r="AD608" i="39"/>
  <c r="AF625" i="39"/>
  <c r="Z625" i="39"/>
  <c r="AC625" i="39"/>
  <c r="Y625" i="39" s="1"/>
  <c r="X625" i="39" s="1"/>
  <c r="AD625" i="39"/>
  <c r="AB625" i="39"/>
  <c r="AE625" i="39"/>
  <c r="AF631" i="39"/>
  <c r="Z631" i="39"/>
  <c r="AC631" i="39"/>
  <c r="Y631" i="39" s="1"/>
  <c r="X631" i="39" s="1"/>
  <c r="AE631" i="39"/>
  <c r="AD631" i="39"/>
  <c r="AB631" i="39"/>
  <c r="AF639" i="39"/>
  <c r="Z639" i="39"/>
  <c r="AC639" i="39"/>
  <c r="Y639" i="39" s="1"/>
  <c r="X639" i="39" s="1"/>
  <c r="AB639" i="39"/>
  <c r="AE639" i="39"/>
  <c r="AD639" i="39"/>
  <c r="AC670" i="39"/>
  <c r="Y670" i="39" s="1"/>
  <c r="X670" i="39" s="1"/>
  <c r="AF670" i="39"/>
  <c r="Z670" i="39"/>
  <c r="AA670" i="39"/>
  <c r="AE670" i="39"/>
  <c r="AD670" i="39"/>
  <c r="AB670" i="39"/>
  <c r="AC674" i="39"/>
  <c r="Y674" i="39" s="1"/>
  <c r="AF674" i="39"/>
  <c r="Z674" i="39"/>
  <c r="AE674" i="39"/>
  <c r="AD674" i="39"/>
  <c r="AB674" i="39"/>
  <c r="AA674" i="39"/>
  <c r="AC680" i="39"/>
  <c r="Y680" i="39" s="1"/>
  <c r="X680" i="39" s="1"/>
  <c r="AF680" i="39"/>
  <c r="Z680" i="39"/>
  <c r="AB680" i="39"/>
  <c r="AA680" i="39"/>
  <c r="AE680" i="39"/>
  <c r="AD680" i="39"/>
  <c r="AF697" i="39"/>
  <c r="Z697" i="39"/>
  <c r="AC697" i="39"/>
  <c r="Y697" i="39" s="1"/>
  <c r="AD697" i="39"/>
  <c r="AB697" i="39"/>
  <c r="AE697" i="39"/>
  <c r="AF703" i="39"/>
  <c r="Z703" i="39"/>
  <c r="AC703" i="39"/>
  <c r="Y703" i="39" s="1"/>
  <c r="AE703" i="39"/>
  <c r="AD703" i="39"/>
  <c r="AB703" i="39"/>
  <c r="AF711" i="39"/>
  <c r="Z711" i="39"/>
  <c r="AC711" i="39"/>
  <c r="Y711" i="39" s="1"/>
  <c r="AB711" i="39"/>
  <c r="AE711" i="39"/>
  <c r="AD711" i="39"/>
  <c r="AC742" i="39"/>
  <c r="Y742" i="39" s="1"/>
  <c r="AF742" i="39"/>
  <c r="Z742" i="39"/>
  <c r="AA742" i="39"/>
  <c r="AE742" i="39"/>
  <c r="AD742" i="39"/>
  <c r="AB742" i="39"/>
  <c r="AC746" i="39"/>
  <c r="Y746" i="39" s="1"/>
  <c r="X746" i="39" s="1"/>
  <c r="AF746" i="39"/>
  <c r="Z746" i="39"/>
  <c r="AE746" i="39"/>
  <c r="AD746" i="39"/>
  <c r="AB746" i="39"/>
  <c r="AA746" i="39"/>
  <c r="AC752" i="39"/>
  <c r="Y752" i="39" s="1"/>
  <c r="AF752" i="39"/>
  <c r="Z752" i="39"/>
  <c r="AB752" i="39"/>
  <c r="AA752" i="39"/>
  <c r="AE752" i="39"/>
  <c r="AD752" i="39"/>
  <c r="AF769" i="39"/>
  <c r="Z769" i="39"/>
  <c r="AC769" i="39"/>
  <c r="Y769" i="39" s="1"/>
  <c r="AD769" i="39"/>
  <c r="AB769" i="39"/>
  <c r="AE769" i="39"/>
  <c r="AF775" i="39"/>
  <c r="Z775" i="39"/>
  <c r="AC775" i="39"/>
  <c r="Y775" i="39" s="1"/>
  <c r="X775" i="39" s="1"/>
  <c r="AE775" i="39"/>
  <c r="AD775" i="39"/>
  <c r="AB775" i="39"/>
  <c r="AF783" i="39"/>
  <c r="Z783" i="39"/>
  <c r="AC783" i="39"/>
  <c r="Y783" i="39" s="1"/>
  <c r="X783" i="39" s="1"/>
  <c r="AB783" i="39"/>
  <c r="AE783" i="39"/>
  <c r="AD783" i="39"/>
  <c r="AC814" i="39"/>
  <c r="Y814" i="39" s="1"/>
  <c r="AF814" i="39"/>
  <c r="Z814" i="39"/>
  <c r="AA814" i="39"/>
  <c r="AE814" i="39"/>
  <c r="AD814" i="39"/>
  <c r="AB814" i="39"/>
  <c r="AC538" i="39"/>
  <c r="Y538" i="39" s="1"/>
  <c r="X538" i="39" s="1"/>
  <c r="AF538" i="39"/>
  <c r="Z538" i="39"/>
  <c r="AA538" i="39"/>
  <c r="AE538" i="39"/>
  <c r="AD538" i="39"/>
  <c r="AB538" i="39"/>
  <c r="AC542" i="39"/>
  <c r="Y542" i="39" s="1"/>
  <c r="X542" i="39" s="1"/>
  <c r="AF542" i="39"/>
  <c r="Z542" i="39"/>
  <c r="AE542" i="39"/>
  <c r="AD542" i="39"/>
  <c r="AB542" i="39"/>
  <c r="AA542" i="39"/>
  <c r="AC548" i="39"/>
  <c r="Y548" i="39" s="1"/>
  <c r="AF548" i="39"/>
  <c r="Z548" i="39"/>
  <c r="AB548" i="39"/>
  <c r="AA548" i="39"/>
  <c r="AE548" i="39"/>
  <c r="AD548" i="39"/>
  <c r="AF565" i="39"/>
  <c r="Z565" i="39"/>
  <c r="AC565" i="39"/>
  <c r="Y565" i="39" s="1"/>
  <c r="X565" i="39" s="1"/>
  <c r="AD565" i="39"/>
  <c r="AB565" i="39"/>
  <c r="AE565" i="39"/>
  <c r="AF571" i="39"/>
  <c r="Z571" i="39"/>
  <c r="AC571" i="39"/>
  <c r="Y571" i="39" s="1"/>
  <c r="X571" i="39" s="1"/>
  <c r="AE571" i="39"/>
  <c r="AD571" i="39"/>
  <c r="AB571" i="39"/>
  <c r="AF579" i="39"/>
  <c r="Z579" i="39"/>
  <c r="AC579" i="39"/>
  <c r="Y579" i="39" s="1"/>
  <c r="X579" i="39" s="1"/>
  <c r="AB579" i="39"/>
  <c r="AE579" i="39"/>
  <c r="AD579" i="39"/>
  <c r="AC610" i="39"/>
  <c r="Y610" i="39" s="1"/>
  <c r="X610" i="39" s="1"/>
  <c r="AF610" i="39"/>
  <c r="Z610" i="39"/>
  <c r="AA610" i="39"/>
  <c r="AE610" i="39"/>
  <c r="AD610" i="39"/>
  <c r="AB610" i="39"/>
  <c r="AC614" i="39"/>
  <c r="Y614" i="39" s="1"/>
  <c r="AF614" i="39"/>
  <c r="Z614" i="39"/>
  <c r="AE614" i="39"/>
  <c r="AD614" i="39"/>
  <c r="AB614" i="39"/>
  <c r="AA614" i="39"/>
  <c r="AC620" i="39"/>
  <c r="Y620" i="39" s="1"/>
  <c r="X620" i="39" s="1"/>
  <c r="AF620" i="39"/>
  <c r="Z620" i="39"/>
  <c r="AB620" i="39"/>
  <c r="AA620" i="39"/>
  <c r="AE620" i="39"/>
  <c r="AD620" i="39"/>
  <c r="AF637" i="39"/>
  <c r="Z637" i="39"/>
  <c r="AC637" i="39"/>
  <c r="Y637" i="39" s="1"/>
  <c r="AD637" i="39"/>
  <c r="AB637" i="39"/>
  <c r="AE637" i="39"/>
  <c r="AF643" i="39"/>
  <c r="Z643" i="39"/>
  <c r="AC643" i="39"/>
  <c r="Y643" i="39" s="1"/>
  <c r="AE643" i="39"/>
  <c r="AD643" i="39"/>
  <c r="AB643" i="39"/>
  <c r="AF651" i="39"/>
  <c r="Z651" i="39"/>
  <c r="AC651" i="39"/>
  <c r="Y651" i="39" s="1"/>
  <c r="AB651" i="39"/>
  <c r="AE651" i="39"/>
  <c r="AD651" i="39"/>
  <c r="AC682" i="39"/>
  <c r="Y682" i="39" s="1"/>
  <c r="AF682" i="39"/>
  <c r="Z682" i="39"/>
  <c r="AA682" i="39"/>
  <c r="AE682" i="39"/>
  <c r="AD682" i="39"/>
  <c r="AB682" i="39"/>
  <c r="AC686" i="39"/>
  <c r="Y686" i="39" s="1"/>
  <c r="X686" i="39" s="1"/>
  <c r="AF686" i="39"/>
  <c r="Z686" i="39"/>
  <c r="AE686" i="39"/>
  <c r="AD686" i="39"/>
  <c r="AB686" i="39"/>
  <c r="AA686" i="39"/>
  <c r="AC692" i="39"/>
  <c r="Y692" i="39" s="1"/>
  <c r="AF692" i="39"/>
  <c r="Z692" i="39"/>
  <c r="AB692" i="39"/>
  <c r="AA692" i="39"/>
  <c r="AE692" i="39"/>
  <c r="AD692" i="39"/>
  <c r="AF709" i="39"/>
  <c r="Z709" i="39"/>
  <c r="AC709" i="39"/>
  <c r="Y709" i="39" s="1"/>
  <c r="AD709" i="39"/>
  <c r="AB709" i="39"/>
  <c r="AE709" i="39"/>
  <c r="AF715" i="39"/>
  <c r="Z715" i="39"/>
  <c r="AC715" i="39"/>
  <c r="Y715" i="39" s="1"/>
  <c r="X715" i="39" s="1"/>
  <c r="AE715" i="39"/>
  <c r="AD715" i="39"/>
  <c r="AB715" i="39"/>
  <c r="AF723" i="39"/>
  <c r="Z723" i="39"/>
  <c r="AC723" i="39"/>
  <c r="Y723" i="39" s="1"/>
  <c r="X723" i="39" s="1"/>
  <c r="AB723" i="39"/>
  <c r="AE723" i="39"/>
  <c r="AD723" i="39"/>
  <c r="AC754" i="39"/>
  <c r="Y754" i="39" s="1"/>
  <c r="AF754" i="39"/>
  <c r="Z754" i="39"/>
  <c r="AA754" i="39"/>
  <c r="AE754" i="39"/>
  <c r="AD754" i="39"/>
  <c r="AB754" i="39"/>
  <c r="AC758" i="39"/>
  <c r="Y758" i="39" s="1"/>
  <c r="AF758" i="39"/>
  <c r="Z758" i="39"/>
  <c r="AE758" i="39"/>
  <c r="AD758" i="39"/>
  <c r="AB758" i="39"/>
  <c r="AA758" i="39"/>
  <c r="AC764" i="39"/>
  <c r="Y764" i="39" s="1"/>
  <c r="X764" i="39" s="1"/>
  <c r="AF764" i="39"/>
  <c r="Z764" i="39"/>
  <c r="AB764" i="39"/>
  <c r="AA764" i="39"/>
  <c r="AE764" i="39"/>
  <c r="AD764" i="39"/>
  <c r="AF781" i="39"/>
  <c r="Z781" i="39"/>
  <c r="AC781" i="39"/>
  <c r="Y781" i="39" s="1"/>
  <c r="X781" i="39" s="1"/>
  <c r="AD781" i="39"/>
  <c r="AB781" i="39"/>
  <c r="AE781" i="39"/>
  <c r="AF787" i="39"/>
  <c r="Z787" i="39"/>
  <c r="AC787" i="39"/>
  <c r="Y787" i="39" s="1"/>
  <c r="AE787" i="39"/>
  <c r="AD787" i="39"/>
  <c r="AB787" i="39"/>
  <c r="AF795" i="39"/>
  <c r="Z795" i="39"/>
  <c r="AC795" i="39"/>
  <c r="Y795" i="39" s="1"/>
  <c r="AB795" i="39"/>
  <c r="AE795" i="39"/>
  <c r="AD795" i="39"/>
  <c r="AC818" i="39"/>
  <c r="Y818" i="39" s="1"/>
  <c r="AA818" i="39"/>
  <c r="AF818" i="39"/>
  <c r="Z818" i="39"/>
  <c r="AD818" i="39"/>
  <c r="AB818" i="39"/>
  <c r="AE818" i="39"/>
  <c r="AC836" i="39"/>
  <c r="Y836" i="39" s="1"/>
  <c r="X836" i="39" s="1"/>
  <c r="AA836" i="39"/>
  <c r="AF836" i="39"/>
  <c r="Z836" i="39"/>
  <c r="AD836" i="39"/>
  <c r="AB836" i="39"/>
  <c r="AE836" i="39"/>
  <c r="AC854" i="39"/>
  <c r="Y854" i="39" s="1"/>
  <c r="AA854" i="39"/>
  <c r="AF854" i="39"/>
  <c r="Z854" i="39"/>
  <c r="AD854" i="39"/>
  <c r="AB854" i="39"/>
  <c r="AE854" i="39"/>
  <c r="AF451" i="39"/>
  <c r="Z451" i="39"/>
  <c r="AC451" i="39"/>
  <c r="Y451" i="39" s="1"/>
  <c r="X451" i="39" s="1"/>
  <c r="AE451" i="39"/>
  <c r="AD451" i="39"/>
  <c r="AB451" i="39"/>
  <c r="AC464" i="39"/>
  <c r="Y464" i="39" s="1"/>
  <c r="X464" i="39" s="1"/>
  <c r="AF464" i="39"/>
  <c r="Z464" i="39"/>
  <c r="AB464" i="39"/>
  <c r="AA464" i="39"/>
  <c r="AE464" i="39"/>
  <c r="AD464" i="39"/>
  <c r="AF469" i="39"/>
  <c r="Z469" i="39"/>
  <c r="AC469" i="39"/>
  <c r="Y469" i="39" s="1"/>
  <c r="X469" i="39" s="1"/>
  <c r="AD469" i="39"/>
  <c r="AB469" i="39"/>
  <c r="AE469" i="39"/>
  <c r="AC482" i="39"/>
  <c r="Y482" i="39" s="1"/>
  <c r="AF482" i="39"/>
  <c r="Z482" i="39"/>
  <c r="AE482" i="39"/>
  <c r="AD482" i="39"/>
  <c r="AB482" i="39"/>
  <c r="AA482" i="39"/>
  <c r="AF487" i="39"/>
  <c r="Z487" i="39"/>
  <c r="AC487" i="39"/>
  <c r="Y487" i="39" s="1"/>
  <c r="X487" i="39" s="1"/>
  <c r="AE487" i="39"/>
  <c r="AD487" i="39"/>
  <c r="AB487" i="39"/>
  <c r="AC500" i="39"/>
  <c r="Y500" i="39" s="1"/>
  <c r="X500" i="39" s="1"/>
  <c r="AF500" i="39"/>
  <c r="Z500" i="39"/>
  <c r="AB500" i="39"/>
  <c r="AA500" i="39"/>
  <c r="AE500" i="39"/>
  <c r="AD500" i="39"/>
  <c r="AF505" i="39"/>
  <c r="Z505" i="39"/>
  <c r="AC505" i="39"/>
  <c r="Y505" i="39" s="1"/>
  <c r="AD505" i="39"/>
  <c r="AB505" i="39"/>
  <c r="AE505" i="39"/>
  <c r="AC518" i="39"/>
  <c r="Y518" i="39" s="1"/>
  <c r="AF518" i="39"/>
  <c r="Z518" i="39"/>
  <c r="AE518" i="39"/>
  <c r="AD518" i="39"/>
  <c r="AB518" i="39"/>
  <c r="AA518" i="39"/>
  <c r="AF523" i="39"/>
  <c r="Z523" i="39"/>
  <c r="AC523" i="39"/>
  <c r="Y523" i="39" s="1"/>
  <c r="X523" i="39" s="1"/>
  <c r="AE523" i="39"/>
  <c r="AD523" i="39"/>
  <c r="AB523" i="39"/>
  <c r="AC550" i="39"/>
  <c r="Y550" i="39" s="1"/>
  <c r="X550" i="39" s="1"/>
  <c r="AF550" i="39"/>
  <c r="Z550" i="39"/>
  <c r="AA550" i="39"/>
  <c r="AE550" i="39"/>
  <c r="AD550" i="39"/>
  <c r="AB550" i="39"/>
  <c r="AC554" i="39"/>
  <c r="Y554" i="39" s="1"/>
  <c r="AF554" i="39"/>
  <c r="Z554" i="39"/>
  <c r="AE554" i="39"/>
  <c r="AD554" i="39"/>
  <c r="AB554" i="39"/>
  <c r="AA554" i="39"/>
  <c r="AC560" i="39"/>
  <c r="Y560" i="39" s="1"/>
  <c r="X560" i="39" s="1"/>
  <c r="AF560" i="39"/>
  <c r="Z560" i="39"/>
  <c r="AB560" i="39"/>
  <c r="AA560" i="39"/>
  <c r="AE560" i="39"/>
  <c r="AD560" i="39"/>
  <c r="AF577" i="39"/>
  <c r="Z577" i="39"/>
  <c r="AC577" i="39"/>
  <c r="Y577" i="39" s="1"/>
  <c r="AD577" i="39"/>
  <c r="AB577" i="39"/>
  <c r="AE577" i="39"/>
  <c r="AF583" i="39"/>
  <c r="Z583" i="39"/>
  <c r="AC583" i="39"/>
  <c r="Y583" i="39" s="1"/>
  <c r="AE583" i="39"/>
  <c r="AD583" i="39"/>
  <c r="AB583" i="39"/>
  <c r="AF591" i="39"/>
  <c r="Z591" i="39"/>
  <c r="AC591" i="39"/>
  <c r="Y591" i="39" s="1"/>
  <c r="AB591" i="39"/>
  <c r="AE591" i="39"/>
  <c r="AD591" i="39"/>
  <c r="AC622" i="39"/>
  <c r="Y622" i="39" s="1"/>
  <c r="AF622" i="39"/>
  <c r="Z622" i="39"/>
  <c r="AA622" i="39"/>
  <c r="AE622" i="39"/>
  <c r="AD622" i="39"/>
  <c r="AB622" i="39"/>
  <c r="AC626" i="39"/>
  <c r="Y626" i="39" s="1"/>
  <c r="X626" i="39" s="1"/>
  <c r="AF626" i="39"/>
  <c r="Z626" i="39"/>
  <c r="AE626" i="39"/>
  <c r="AD626" i="39"/>
  <c r="AB626" i="39"/>
  <c r="AA626" i="39"/>
  <c r="AC632" i="39"/>
  <c r="Y632" i="39" s="1"/>
  <c r="AF632" i="39"/>
  <c r="Z632" i="39"/>
  <c r="AB632" i="39"/>
  <c r="AA632" i="39"/>
  <c r="AE632" i="39"/>
  <c r="AD632" i="39"/>
  <c r="AF649" i="39"/>
  <c r="Z649" i="39"/>
  <c r="AC649" i="39"/>
  <c r="Y649" i="39" s="1"/>
  <c r="AD649" i="39"/>
  <c r="AB649" i="39"/>
  <c r="AE649" i="39"/>
  <c r="AF655" i="39"/>
  <c r="Z655" i="39"/>
  <c r="AC655" i="39"/>
  <c r="Y655" i="39" s="1"/>
  <c r="X655" i="39" s="1"/>
  <c r="AE655" i="39"/>
  <c r="AD655" i="39"/>
  <c r="AB655" i="39"/>
  <c r="AF663" i="39"/>
  <c r="Z663" i="39"/>
  <c r="AC663" i="39"/>
  <c r="Y663" i="39" s="1"/>
  <c r="X663" i="39" s="1"/>
  <c r="AB663" i="39"/>
  <c r="AE663" i="39"/>
  <c r="AD663" i="39"/>
  <c r="AC694" i="39"/>
  <c r="Y694" i="39" s="1"/>
  <c r="AF694" i="39"/>
  <c r="Z694" i="39"/>
  <c r="AA694" i="39"/>
  <c r="AE694" i="39"/>
  <c r="AD694" i="39"/>
  <c r="AB694" i="39"/>
  <c r="AC698" i="39"/>
  <c r="Y698" i="39" s="1"/>
  <c r="AF698" i="39"/>
  <c r="Z698" i="39"/>
  <c r="AE698" i="39"/>
  <c r="AD698" i="39"/>
  <c r="AB698" i="39"/>
  <c r="AA698" i="39"/>
  <c r="AC704" i="39"/>
  <c r="Y704" i="39" s="1"/>
  <c r="X704" i="39" s="1"/>
  <c r="AF704" i="39"/>
  <c r="Z704" i="39"/>
  <c r="AB704" i="39"/>
  <c r="AA704" i="39"/>
  <c r="AE704" i="39"/>
  <c r="AD704" i="39"/>
  <c r="AF721" i="39"/>
  <c r="Z721" i="39"/>
  <c r="AC721" i="39"/>
  <c r="Y721" i="39" s="1"/>
  <c r="X721" i="39" s="1"/>
  <c r="AD721" i="39"/>
  <c r="AB721" i="39"/>
  <c r="AE721" i="39"/>
  <c r="AF727" i="39"/>
  <c r="Z727" i="39"/>
  <c r="AC727" i="39"/>
  <c r="Y727" i="39" s="1"/>
  <c r="AE727" i="39"/>
  <c r="AD727" i="39"/>
  <c r="AB727" i="39"/>
  <c r="AF735" i="39"/>
  <c r="Z735" i="39"/>
  <c r="AC735" i="39"/>
  <c r="Y735" i="39" s="1"/>
  <c r="AB735" i="39"/>
  <c r="AE735" i="39"/>
  <c r="AD735" i="39"/>
  <c r="AC766" i="39"/>
  <c r="Y766" i="39" s="1"/>
  <c r="X766" i="39" s="1"/>
  <c r="AF766" i="39"/>
  <c r="Z766" i="39"/>
  <c r="AA766" i="39"/>
  <c r="AE766" i="39"/>
  <c r="AD766" i="39"/>
  <c r="AB766" i="39"/>
  <c r="AC770" i="39"/>
  <c r="Y770" i="39" s="1"/>
  <c r="X770" i="39" s="1"/>
  <c r="AF770" i="39"/>
  <c r="Z770" i="39"/>
  <c r="AE770" i="39"/>
  <c r="AD770" i="39"/>
  <c r="AB770" i="39"/>
  <c r="AA770" i="39"/>
  <c r="AC776" i="39"/>
  <c r="Y776" i="39" s="1"/>
  <c r="AF776" i="39"/>
  <c r="Z776" i="39"/>
  <c r="AB776" i="39"/>
  <c r="AA776" i="39"/>
  <c r="AE776" i="39"/>
  <c r="AD776" i="39"/>
  <c r="AF793" i="39"/>
  <c r="Z793" i="39"/>
  <c r="AC793" i="39"/>
  <c r="Y793" i="39" s="1"/>
  <c r="X793" i="39" s="1"/>
  <c r="AD793" i="39"/>
  <c r="AB793" i="39"/>
  <c r="AE793" i="39"/>
  <c r="AF799" i="39"/>
  <c r="Z799" i="39"/>
  <c r="AC799" i="39"/>
  <c r="Y799" i="39" s="1"/>
  <c r="X799" i="39" s="1"/>
  <c r="AE799" i="39"/>
  <c r="AD799" i="39"/>
  <c r="AB799" i="39"/>
  <c r="AF807" i="39"/>
  <c r="Z807" i="39"/>
  <c r="AC807" i="39"/>
  <c r="Y807" i="39" s="1"/>
  <c r="X807" i="39" s="1"/>
  <c r="AB807" i="39"/>
  <c r="AE807" i="39"/>
  <c r="AD807" i="39"/>
  <c r="AD10" i="39"/>
  <c r="AD12" i="39"/>
  <c r="AD14" i="39"/>
  <c r="AD16" i="39"/>
  <c r="AD18" i="39"/>
  <c r="AD20" i="39"/>
  <c r="AD22" i="39"/>
  <c r="AD24" i="39"/>
  <c r="AD26" i="39"/>
  <c r="AD28" i="39"/>
  <c r="AD30" i="39"/>
  <c r="AD32" i="39"/>
  <c r="AD34" i="39"/>
  <c r="AD36" i="39"/>
  <c r="AD38" i="39"/>
  <c r="AD40" i="39"/>
  <c r="AD42" i="39"/>
  <c r="AD44" i="39"/>
  <c r="AD46" i="39"/>
  <c r="AD48" i="39"/>
  <c r="AD50" i="39"/>
  <c r="AD52" i="39"/>
  <c r="AD54" i="39"/>
  <c r="AD56" i="39"/>
  <c r="AD58" i="39"/>
  <c r="AD60" i="39"/>
  <c r="AD62" i="39"/>
  <c r="AD64" i="39"/>
  <c r="AD66" i="39"/>
  <c r="AD68" i="39"/>
  <c r="AD70" i="39"/>
  <c r="AD72" i="39"/>
  <c r="AD74" i="39"/>
  <c r="AD76" i="39"/>
  <c r="AD78" i="39"/>
  <c r="AD80" i="39"/>
  <c r="AD82" i="39"/>
  <c r="AD84" i="39"/>
  <c r="AD86" i="39"/>
  <c r="AD88" i="39"/>
  <c r="AD90" i="39"/>
  <c r="AD92" i="39"/>
  <c r="AD94" i="39"/>
  <c r="AD96" i="39"/>
  <c r="AD98" i="39"/>
  <c r="AD100" i="39"/>
  <c r="AD102" i="39"/>
  <c r="AD104" i="39"/>
  <c r="AD106" i="39"/>
  <c r="AD108" i="39"/>
  <c r="AD110" i="39"/>
  <c r="AD112" i="39"/>
  <c r="AD114" i="39"/>
  <c r="AD116" i="39"/>
  <c r="AD118" i="39"/>
  <c r="AD120" i="39"/>
  <c r="AD122" i="39"/>
  <c r="AD124" i="39"/>
  <c r="AD126" i="39"/>
  <c r="AD128" i="39"/>
  <c r="AD130" i="39"/>
  <c r="AD132" i="39"/>
  <c r="AD134" i="39"/>
  <c r="AD136" i="39"/>
  <c r="AD138" i="39"/>
  <c r="AD140" i="39"/>
  <c r="AD142" i="39"/>
  <c r="AD144" i="39"/>
  <c r="AD146" i="39"/>
  <c r="AD148" i="39"/>
  <c r="AD150" i="39"/>
  <c r="AD152" i="39"/>
  <c r="AD154" i="39"/>
  <c r="AD156" i="39"/>
  <c r="AD158" i="39"/>
  <c r="AD160" i="39"/>
  <c r="AD162" i="39"/>
  <c r="AD164" i="39"/>
  <c r="AD166" i="39"/>
  <c r="AD168" i="39"/>
  <c r="AD170" i="39"/>
  <c r="AD172" i="39"/>
  <c r="AD174" i="39"/>
  <c r="AD176" i="39"/>
  <c r="AD178" i="39"/>
  <c r="AD180" i="39"/>
  <c r="AD182" i="39"/>
  <c r="AD184" i="39"/>
  <c r="AD186" i="39"/>
  <c r="AD188" i="39"/>
  <c r="AD190" i="39"/>
  <c r="AD192" i="39"/>
  <c r="AD194" i="39"/>
  <c r="AD196" i="39"/>
  <c r="AD198" i="39"/>
  <c r="AD200" i="39"/>
  <c r="AD202" i="39"/>
  <c r="AD204" i="39"/>
  <c r="AD206" i="39"/>
  <c r="AD208" i="39"/>
  <c r="AD210" i="39"/>
  <c r="AD212" i="39"/>
  <c r="AD214" i="39"/>
  <c r="AD216" i="39"/>
  <c r="AD218" i="39"/>
  <c r="AD220" i="39"/>
  <c r="AD222" i="39"/>
  <c r="AD224" i="39"/>
  <c r="AD226" i="39"/>
  <c r="AD228" i="39"/>
  <c r="AD230" i="39"/>
  <c r="AD232" i="39"/>
  <c r="AD234" i="39"/>
  <c r="AD236" i="39"/>
  <c r="AD238" i="39"/>
  <c r="AD240" i="39"/>
  <c r="AD242" i="39"/>
  <c r="AD244" i="39"/>
  <c r="AD246" i="39"/>
  <c r="AD248" i="39"/>
  <c r="AD250" i="39"/>
  <c r="AD252" i="39"/>
  <c r="AD254" i="39"/>
  <c r="AD256" i="39"/>
  <c r="AD258" i="39"/>
  <c r="AD260" i="39"/>
  <c r="AD262" i="39"/>
  <c r="AD264" i="39"/>
  <c r="AD266" i="39"/>
  <c r="AD268" i="39"/>
  <c r="AD270" i="39"/>
  <c r="AD272" i="39"/>
  <c r="AD274" i="39"/>
  <c r="AD276" i="39"/>
  <c r="AD278" i="39"/>
  <c r="AD280" i="39"/>
  <c r="AD282" i="39"/>
  <c r="AD284" i="39"/>
  <c r="AD286" i="39"/>
  <c r="AD288" i="39"/>
  <c r="AD290" i="39"/>
  <c r="AD292" i="39"/>
  <c r="AD294" i="39"/>
  <c r="AD296" i="39"/>
  <c r="AD298" i="39"/>
  <c r="AD300" i="39"/>
  <c r="AD302" i="39"/>
  <c r="AD304" i="39"/>
  <c r="AD306" i="39"/>
  <c r="AD308" i="39"/>
  <c r="AD310" i="39"/>
  <c r="AD312" i="39"/>
  <c r="AD314" i="39"/>
  <c r="AD316" i="39"/>
  <c r="AD318" i="39"/>
  <c r="AD320" i="39"/>
  <c r="AD322" i="39"/>
  <c r="AD324" i="39"/>
  <c r="AD326" i="39"/>
  <c r="AD328" i="39"/>
  <c r="AD330" i="39"/>
  <c r="AD332" i="39"/>
  <c r="AD334" i="39"/>
  <c r="AD336" i="39"/>
  <c r="AD338" i="39"/>
  <c r="AD340" i="39"/>
  <c r="AD342" i="39"/>
  <c r="AD344" i="39"/>
  <c r="AD346" i="39"/>
  <c r="AD348" i="39"/>
  <c r="AD350" i="39"/>
  <c r="AD352" i="39"/>
  <c r="AD354" i="39"/>
  <c r="AD356" i="39"/>
  <c r="AD358" i="39"/>
  <c r="AD360" i="39"/>
  <c r="AD362" i="39"/>
  <c r="AD364" i="39"/>
  <c r="AD366" i="39"/>
  <c r="AD368" i="39"/>
  <c r="AD370" i="39"/>
  <c r="AD372" i="39"/>
  <c r="AD374" i="39"/>
  <c r="AD376" i="39"/>
  <c r="AD378" i="39"/>
  <c r="AD380" i="39"/>
  <c r="AD382" i="39"/>
  <c r="AD384" i="39"/>
  <c r="AD386" i="39"/>
  <c r="AD388" i="39"/>
  <c r="AD390" i="39"/>
  <c r="AD392" i="39"/>
  <c r="AD394" i="39"/>
  <c r="AD396" i="39"/>
  <c r="AD398" i="39"/>
  <c r="AD400" i="39"/>
  <c r="AD402" i="39"/>
  <c r="Z405" i="39"/>
  <c r="Z407" i="39"/>
  <c r="Z409" i="39"/>
  <c r="Z411" i="39"/>
  <c r="Z413" i="39"/>
  <c r="Z415" i="39"/>
  <c r="Z417" i="39"/>
  <c r="Z419" i="39"/>
  <c r="Z421" i="39"/>
  <c r="Z423" i="39"/>
  <c r="Z425" i="39"/>
  <c r="Z427" i="39"/>
  <c r="Z429" i="39"/>
  <c r="Z431" i="39"/>
  <c r="Z433" i="39"/>
  <c r="Z435" i="39"/>
  <c r="Z437" i="39"/>
  <c r="Z439" i="39"/>
  <c r="Z441" i="39"/>
  <c r="Z443" i="39"/>
  <c r="Z445" i="39"/>
  <c r="Z447" i="39"/>
  <c r="AE450" i="39"/>
  <c r="AC454" i="39"/>
  <c r="Y454" i="39" s="1"/>
  <c r="X454" i="39" s="1"/>
  <c r="AF454" i="39"/>
  <c r="Z454" i="39"/>
  <c r="AB454" i="39"/>
  <c r="AF459" i="39"/>
  <c r="Z459" i="39"/>
  <c r="AC459" i="39"/>
  <c r="Y459" i="39" s="1"/>
  <c r="AD459" i="39"/>
  <c r="AE462" i="39"/>
  <c r="AC466" i="39"/>
  <c r="Y466" i="39" s="1"/>
  <c r="AF466" i="39"/>
  <c r="Z466" i="39"/>
  <c r="AB466" i="39"/>
  <c r="AF471" i="39"/>
  <c r="Z471" i="39"/>
  <c r="AC471" i="39"/>
  <c r="Y471" i="39" s="1"/>
  <c r="AD471" i="39"/>
  <c r="AE474" i="39"/>
  <c r="AC478" i="39"/>
  <c r="Y478" i="39" s="1"/>
  <c r="X478" i="39" s="1"/>
  <c r="AF478" i="39"/>
  <c r="Z478" i="39"/>
  <c r="AB478" i="39"/>
  <c r="AF483" i="39"/>
  <c r="Z483" i="39"/>
  <c r="AC483" i="39"/>
  <c r="Y483" i="39" s="1"/>
  <c r="AD483" i="39"/>
  <c r="AE486" i="39"/>
  <c r="AC490" i="39"/>
  <c r="Y490" i="39" s="1"/>
  <c r="AF490" i="39"/>
  <c r="Z490" i="39"/>
  <c r="AB490" i="39"/>
  <c r="AF495" i="39"/>
  <c r="Z495" i="39"/>
  <c r="AC495" i="39"/>
  <c r="Y495" i="39" s="1"/>
  <c r="AD495" i="39"/>
  <c r="AE498" i="39"/>
  <c r="AC502" i="39"/>
  <c r="Y502" i="39" s="1"/>
  <c r="X502" i="39" s="1"/>
  <c r="AF502" i="39"/>
  <c r="Z502" i="39"/>
  <c r="AB502" i="39"/>
  <c r="AF507" i="39"/>
  <c r="Z507" i="39"/>
  <c r="AC507" i="39"/>
  <c r="Y507" i="39" s="1"/>
  <c r="AD507" i="39"/>
  <c r="AE510" i="39"/>
  <c r="AC514" i="39"/>
  <c r="Y514" i="39" s="1"/>
  <c r="AF514" i="39"/>
  <c r="Z514" i="39"/>
  <c r="AB514" i="39"/>
  <c r="AF519" i="39"/>
  <c r="Z519" i="39"/>
  <c r="AC519" i="39"/>
  <c r="Y519" i="39" s="1"/>
  <c r="AD519" i="39"/>
  <c r="AE522" i="39"/>
  <c r="AC526" i="39"/>
  <c r="Y526" i="39" s="1"/>
  <c r="X526" i="39" s="1"/>
  <c r="AF526" i="39"/>
  <c r="Z526" i="39"/>
  <c r="AB526" i="39"/>
  <c r="AE534" i="39"/>
  <c r="AE546" i="39"/>
  <c r="AE558" i="39"/>
  <c r="AE570" i="39"/>
  <c r="AE582" i="39"/>
  <c r="AE594" i="39"/>
  <c r="AE606" i="39"/>
  <c r="AE618" i="39"/>
  <c r="AE630" i="39"/>
  <c r="AE642" i="39"/>
  <c r="AE654" i="39"/>
  <c r="AE666" i="39"/>
  <c r="AE678" i="39"/>
  <c r="AE690" i="39"/>
  <c r="AE702" i="39"/>
  <c r="AE714" i="39"/>
  <c r="AE726" i="39"/>
  <c r="AE738" i="39"/>
  <c r="AE750" i="39"/>
  <c r="AE762" i="39"/>
  <c r="AE774" i="39"/>
  <c r="AE786" i="39"/>
  <c r="AE798" i="39"/>
  <c r="AE810" i="39"/>
  <c r="AF821" i="39"/>
  <c r="Z821" i="39"/>
  <c r="AD821" i="39"/>
  <c r="AC821" i="39"/>
  <c r="Y821" i="39" s="1"/>
  <c r="X821" i="39" s="1"/>
  <c r="AF827" i="39"/>
  <c r="Z827" i="39"/>
  <c r="AD827" i="39"/>
  <c r="AC827" i="39"/>
  <c r="Y827" i="39" s="1"/>
  <c r="X827" i="39" s="1"/>
  <c r="AF833" i="39"/>
  <c r="Z833" i="39"/>
  <c r="AD833" i="39"/>
  <c r="AC833" i="39"/>
  <c r="Y833" i="39" s="1"/>
  <c r="X833" i="39" s="1"/>
  <c r="AF839" i="39"/>
  <c r="Z839" i="39"/>
  <c r="AD839" i="39"/>
  <c r="AC839" i="39"/>
  <c r="Y839" i="39" s="1"/>
  <c r="X839" i="39" s="1"/>
  <c r="AF845" i="39"/>
  <c r="Z845" i="39"/>
  <c r="AD845" i="39"/>
  <c r="AC845" i="39"/>
  <c r="Y845" i="39" s="1"/>
  <c r="X845" i="39" s="1"/>
  <c r="AF851" i="39"/>
  <c r="Z851" i="39"/>
  <c r="AD851" i="39"/>
  <c r="AC851" i="39"/>
  <c r="Y851" i="39" s="1"/>
  <c r="X851" i="39" s="1"/>
  <c r="AF857" i="39"/>
  <c r="Z857" i="39"/>
  <c r="AD857" i="39"/>
  <c r="AC857" i="39"/>
  <c r="Y857" i="39" s="1"/>
  <c r="X857" i="39" s="1"/>
  <c r="AF867" i="39"/>
  <c r="Z867" i="39"/>
  <c r="AD867" i="39"/>
  <c r="AC867" i="39"/>
  <c r="Y867" i="39" s="1"/>
  <c r="AC868" i="39"/>
  <c r="Y868" i="39" s="1"/>
  <c r="X868" i="39" s="1"/>
  <c r="AA868" i="39"/>
  <c r="AF868" i="39"/>
  <c r="Z868" i="39"/>
  <c r="AD868" i="39"/>
  <c r="AF879" i="39"/>
  <c r="Z879" i="39"/>
  <c r="AD879" i="39"/>
  <c r="AC879" i="39"/>
  <c r="Y879" i="39" s="1"/>
  <c r="AC880" i="39"/>
  <c r="Y880" i="39" s="1"/>
  <c r="X880" i="39" s="1"/>
  <c r="AA880" i="39"/>
  <c r="AF880" i="39"/>
  <c r="Z880" i="39"/>
  <c r="AD880" i="39"/>
  <c r="AF891" i="39"/>
  <c r="Z891" i="39"/>
  <c r="AD891" i="39"/>
  <c r="AC891" i="39"/>
  <c r="Y891" i="39" s="1"/>
  <c r="AC892" i="39"/>
  <c r="Y892" i="39" s="1"/>
  <c r="X892" i="39" s="1"/>
  <c r="AA892" i="39"/>
  <c r="AF892" i="39"/>
  <c r="Z892" i="39"/>
  <c r="AD892" i="39"/>
  <c r="AF903" i="39"/>
  <c r="Z903" i="39"/>
  <c r="AD903" i="39"/>
  <c r="AC903" i="39"/>
  <c r="Y903" i="39" s="1"/>
  <c r="AC904" i="39"/>
  <c r="Y904" i="39" s="1"/>
  <c r="X904" i="39" s="1"/>
  <c r="AA904" i="39"/>
  <c r="AF904" i="39"/>
  <c r="Z904" i="39"/>
  <c r="AD904" i="39"/>
  <c r="Z915" i="39"/>
  <c r="AC916" i="39"/>
  <c r="Y916" i="39" s="1"/>
  <c r="M20" i="49" s="1"/>
  <c r="AA916" i="39"/>
  <c r="Z916" i="39"/>
  <c r="AF927" i="39"/>
  <c r="Z927" i="39"/>
  <c r="AD927" i="39"/>
  <c r="AC927" i="39"/>
  <c r="Y927" i="39" s="1"/>
  <c r="AC928" i="39"/>
  <c r="Y928" i="39" s="1"/>
  <c r="X928" i="39" s="1"/>
  <c r="AA928" i="39"/>
  <c r="AF928" i="39"/>
  <c r="Z928" i="39"/>
  <c r="AD928" i="39"/>
  <c r="AF939" i="39"/>
  <c r="Z939" i="39"/>
  <c r="AD939" i="39"/>
  <c r="AC939" i="39"/>
  <c r="Y939" i="39" s="1"/>
  <c r="AC940" i="39"/>
  <c r="Y940" i="39" s="1"/>
  <c r="X940" i="39" s="1"/>
  <c r="AA940" i="39"/>
  <c r="AF940" i="39"/>
  <c r="Z940" i="39"/>
  <c r="AD940" i="39"/>
  <c r="AF951" i="39"/>
  <c r="Z951" i="39"/>
  <c r="AD951" i="39"/>
  <c r="AC951" i="39"/>
  <c r="Y951" i="39" s="1"/>
  <c r="AC952" i="39"/>
  <c r="Y952" i="39" s="1"/>
  <c r="X952" i="39" s="1"/>
  <c r="AA952" i="39"/>
  <c r="AF952" i="39"/>
  <c r="Z952" i="39"/>
  <c r="AD952" i="39"/>
  <c r="AF963" i="39"/>
  <c r="Z963" i="39"/>
  <c r="AD963" i="39"/>
  <c r="AC963" i="39"/>
  <c r="Y963" i="39" s="1"/>
  <c r="X963" i="39" s="1"/>
  <c r="AC964" i="39"/>
  <c r="Y964" i="39" s="1"/>
  <c r="X964" i="39" s="1"/>
  <c r="AA964" i="39"/>
  <c r="AF964" i="39"/>
  <c r="Z964" i="39"/>
  <c r="AD964" i="39"/>
  <c r="AF975" i="39"/>
  <c r="Z975" i="39"/>
  <c r="AD975" i="39"/>
  <c r="AC975" i="39"/>
  <c r="Y975" i="39" s="1"/>
  <c r="AC976" i="39"/>
  <c r="Y976" i="39" s="1"/>
  <c r="X976" i="39" s="1"/>
  <c r="AA976" i="39"/>
  <c r="AF976" i="39"/>
  <c r="Z976" i="39"/>
  <c r="AD976" i="39"/>
  <c r="AF987" i="39"/>
  <c r="Z987" i="39"/>
  <c r="AD987" i="39"/>
  <c r="AC987" i="39"/>
  <c r="Y987" i="39" s="1"/>
  <c r="AC988" i="39"/>
  <c r="Y988" i="39" s="1"/>
  <c r="X988" i="39" s="1"/>
  <c r="AA988" i="39"/>
  <c r="AF988" i="39"/>
  <c r="Z988" i="39"/>
  <c r="AD988" i="39"/>
  <c r="AF999" i="39"/>
  <c r="Z999" i="39"/>
  <c r="AD999" i="39"/>
  <c r="AC999" i="39"/>
  <c r="Y999" i="39" s="1"/>
  <c r="AC1000" i="39"/>
  <c r="Y1000" i="39" s="1"/>
  <c r="X1000" i="39" s="1"/>
  <c r="AA1000" i="39"/>
  <c r="AF1000" i="39"/>
  <c r="Z1000" i="39"/>
  <c r="AD1000" i="39"/>
  <c r="AB11" i="39"/>
  <c r="AE18" i="39"/>
  <c r="AB19" i="39"/>
  <c r="AB23" i="39"/>
  <c r="AB25" i="39"/>
  <c r="AE32" i="39"/>
  <c r="AB41" i="39"/>
  <c r="AB51" i="39"/>
  <c r="AE82" i="39"/>
  <c r="AB87" i="39"/>
  <c r="AB91" i="39"/>
  <c r="AE94" i="39"/>
  <c r="AB101" i="39"/>
  <c r="AB105" i="39"/>
  <c r="AB113" i="39"/>
  <c r="AE128" i="39"/>
  <c r="AB129" i="39"/>
  <c r="AE134" i="39"/>
  <c r="AB135" i="39"/>
  <c r="AB143" i="39"/>
  <c r="AB145" i="39"/>
  <c r="AB149" i="39"/>
  <c r="AB153" i="39"/>
  <c r="AB155" i="39"/>
  <c r="AB159" i="39"/>
  <c r="AE174" i="39"/>
  <c r="AB179" i="39"/>
  <c r="AB183" i="39"/>
  <c r="AB189" i="39"/>
  <c r="AB193" i="39"/>
  <c r="AB203" i="39"/>
  <c r="AE204" i="39"/>
  <c r="AB205" i="39"/>
  <c r="AB207" i="39"/>
  <c r="AB211" i="39"/>
  <c r="AB215" i="39"/>
  <c r="AB235" i="39"/>
  <c r="AB245" i="39"/>
  <c r="AE246" i="39"/>
  <c r="AB247" i="39"/>
  <c r="AE252" i="39"/>
  <c r="AB253" i="39"/>
  <c r="AE256" i="39"/>
  <c r="AE258" i="39"/>
  <c r="AB259" i="39"/>
  <c r="AE260" i="39"/>
  <c r="AB261" i="39"/>
  <c r="AE264" i="39"/>
  <c r="AB265" i="39"/>
  <c r="AB271" i="39"/>
  <c r="AB275" i="39"/>
  <c r="AE278" i="39"/>
  <c r="AB283" i="39"/>
  <c r="AB287" i="39"/>
  <c r="AE292" i="39"/>
  <c r="AB299" i="39"/>
  <c r="AB303" i="39"/>
  <c r="AB307" i="39"/>
  <c r="AE308" i="39"/>
  <c r="AB309" i="39"/>
  <c r="AE318" i="39"/>
  <c r="AE324" i="39"/>
  <c r="AE326" i="39"/>
  <c r="AE366" i="39"/>
  <c r="AE370" i="39"/>
  <c r="AE374" i="39"/>
  <c r="AE400" i="39"/>
  <c r="AE402" i="39"/>
  <c r="AF404" i="39"/>
  <c r="Z404" i="39"/>
  <c r="AA404" i="39"/>
  <c r="AA409" i="39"/>
  <c r="AA411" i="39"/>
  <c r="AA413" i="39"/>
  <c r="AF416" i="39"/>
  <c r="Z416" i="39"/>
  <c r="AA416" i="39"/>
  <c r="AA417" i="39"/>
  <c r="AF424" i="39"/>
  <c r="Z424" i="39"/>
  <c r="AA424" i="39"/>
  <c r="AA425" i="39"/>
  <c r="AA433" i="39"/>
  <c r="AF438" i="39"/>
  <c r="Z438" i="39"/>
  <c r="AA438" i="39"/>
  <c r="AF440" i="39"/>
  <c r="Z440" i="39"/>
  <c r="AA440" i="39"/>
  <c r="AA443" i="39"/>
  <c r="AF444" i="39"/>
  <c r="Z444" i="39"/>
  <c r="AA444" i="39"/>
  <c r="AA447" i="39"/>
  <c r="AF449" i="39"/>
  <c r="Z449" i="39"/>
  <c r="AC449" i="39"/>
  <c r="Y449" i="39" s="1"/>
  <c r="X449" i="39" s="1"/>
  <c r="AD449" i="39"/>
  <c r="AC456" i="39"/>
  <c r="Y456" i="39" s="1"/>
  <c r="AF456" i="39"/>
  <c r="Z456" i="39"/>
  <c r="AB456" i="39"/>
  <c r="AF461" i="39"/>
  <c r="Z461" i="39"/>
  <c r="AC461" i="39"/>
  <c r="Y461" i="39" s="1"/>
  <c r="X461" i="39" s="1"/>
  <c r="AD461" i="39"/>
  <c r="AC468" i="39"/>
  <c r="Y468" i="39" s="1"/>
  <c r="AF468" i="39"/>
  <c r="Z468" i="39"/>
  <c r="AB468" i="39"/>
  <c r="AF473" i="39"/>
  <c r="Z473" i="39"/>
  <c r="AC473" i="39"/>
  <c r="Y473" i="39" s="1"/>
  <c r="X473" i="39" s="1"/>
  <c r="AD473" i="39"/>
  <c r="AC480" i="39"/>
  <c r="Y480" i="39" s="1"/>
  <c r="AF480" i="39"/>
  <c r="Z480" i="39"/>
  <c r="AB480" i="39"/>
  <c r="AF485" i="39"/>
  <c r="Z485" i="39"/>
  <c r="AC485" i="39"/>
  <c r="Y485" i="39" s="1"/>
  <c r="X485" i="39" s="1"/>
  <c r="AD485" i="39"/>
  <c r="AC492" i="39"/>
  <c r="Y492" i="39" s="1"/>
  <c r="AF492" i="39"/>
  <c r="Z492" i="39"/>
  <c r="AB492" i="39"/>
  <c r="AF497" i="39"/>
  <c r="Z497" i="39"/>
  <c r="AC497" i="39"/>
  <c r="Y497" i="39" s="1"/>
  <c r="X497" i="39" s="1"/>
  <c r="AD497" i="39"/>
  <c r="AC504" i="39"/>
  <c r="Y504" i="39" s="1"/>
  <c r="AF504" i="39"/>
  <c r="Z504" i="39"/>
  <c r="AB504" i="39"/>
  <c r="AF509" i="39"/>
  <c r="Z509" i="39"/>
  <c r="AC509" i="39"/>
  <c r="Y509" i="39" s="1"/>
  <c r="X509" i="39" s="1"/>
  <c r="AD509" i="39"/>
  <c r="AC516" i="39"/>
  <c r="Y516" i="39" s="1"/>
  <c r="AF516" i="39"/>
  <c r="Z516" i="39"/>
  <c r="AB516" i="39"/>
  <c r="AF521" i="39"/>
  <c r="Z521" i="39"/>
  <c r="AC521" i="39"/>
  <c r="Y521" i="39" s="1"/>
  <c r="X521" i="39" s="1"/>
  <c r="AD521" i="39"/>
  <c r="AC528" i="39"/>
  <c r="Y528" i="39" s="1"/>
  <c r="AF528" i="39"/>
  <c r="Z528" i="39"/>
  <c r="AB528" i="39"/>
  <c r="AF533" i="39"/>
  <c r="Z533" i="39"/>
  <c r="AC533" i="39"/>
  <c r="Y533" i="39" s="1"/>
  <c r="X533" i="39" s="1"/>
  <c r="AD533" i="39"/>
  <c r="AC540" i="39"/>
  <c r="Y540" i="39" s="1"/>
  <c r="AF540" i="39"/>
  <c r="Z540" i="39"/>
  <c r="AB540" i="39"/>
  <c r="AF545" i="39"/>
  <c r="Z545" i="39"/>
  <c r="AC545" i="39"/>
  <c r="Y545" i="39" s="1"/>
  <c r="X545" i="39" s="1"/>
  <c r="AD545" i="39"/>
  <c r="AC552" i="39"/>
  <c r="Y552" i="39" s="1"/>
  <c r="AF552" i="39"/>
  <c r="Z552" i="39"/>
  <c r="AB552" i="39"/>
  <c r="AF557" i="39"/>
  <c r="Z557" i="39"/>
  <c r="AC557" i="39"/>
  <c r="Y557" i="39" s="1"/>
  <c r="X557" i="39" s="1"/>
  <c r="AD557" i="39"/>
  <c r="AC564" i="39"/>
  <c r="Y564" i="39" s="1"/>
  <c r="AF564" i="39"/>
  <c r="Z564" i="39"/>
  <c r="AB564" i="39"/>
  <c r="AF569" i="39"/>
  <c r="Z569" i="39"/>
  <c r="AC569" i="39"/>
  <c r="Y569" i="39" s="1"/>
  <c r="X569" i="39" s="1"/>
  <c r="AD569" i="39"/>
  <c r="AC576" i="39"/>
  <c r="Y576" i="39" s="1"/>
  <c r="AF576" i="39"/>
  <c r="Z576" i="39"/>
  <c r="AB576" i="39"/>
  <c r="AF581" i="39"/>
  <c r="Z581" i="39"/>
  <c r="AC581" i="39"/>
  <c r="Y581" i="39" s="1"/>
  <c r="X581" i="39" s="1"/>
  <c r="AD581" i="39"/>
  <c r="AC588" i="39"/>
  <c r="Y588" i="39" s="1"/>
  <c r="AF588" i="39"/>
  <c r="Z588" i="39"/>
  <c r="AB588" i="39"/>
  <c r="AF593" i="39"/>
  <c r="Z593" i="39"/>
  <c r="AC593" i="39"/>
  <c r="Y593" i="39" s="1"/>
  <c r="X593" i="39" s="1"/>
  <c r="AD593" i="39"/>
  <c r="AC600" i="39"/>
  <c r="Y600" i="39" s="1"/>
  <c r="AF600" i="39"/>
  <c r="Z600" i="39"/>
  <c r="AB600" i="39"/>
  <c r="AF605" i="39"/>
  <c r="Z605" i="39"/>
  <c r="AC605" i="39"/>
  <c r="Y605" i="39" s="1"/>
  <c r="X605" i="39" s="1"/>
  <c r="AD605" i="39"/>
  <c r="AC612" i="39"/>
  <c r="Y612" i="39" s="1"/>
  <c r="AF612" i="39"/>
  <c r="Z612" i="39"/>
  <c r="AB612" i="39"/>
  <c r="AF617" i="39"/>
  <c r="Z617" i="39"/>
  <c r="AC617" i="39"/>
  <c r="Y617" i="39" s="1"/>
  <c r="X617" i="39" s="1"/>
  <c r="AD617" i="39"/>
  <c r="AC624" i="39"/>
  <c r="Y624" i="39" s="1"/>
  <c r="AF624" i="39"/>
  <c r="Z624" i="39"/>
  <c r="AB624" i="39"/>
  <c r="AF629" i="39"/>
  <c r="Z629" i="39"/>
  <c r="AC629" i="39"/>
  <c r="Y629" i="39" s="1"/>
  <c r="X629" i="39" s="1"/>
  <c r="AD629" i="39"/>
  <c r="AC636" i="39"/>
  <c r="Y636" i="39" s="1"/>
  <c r="AF636" i="39"/>
  <c r="Z636" i="39"/>
  <c r="AB636" i="39"/>
  <c r="AF641" i="39"/>
  <c r="Z641" i="39"/>
  <c r="AC641" i="39"/>
  <c r="Y641" i="39" s="1"/>
  <c r="X641" i="39" s="1"/>
  <c r="AD641" i="39"/>
  <c r="AC648" i="39"/>
  <c r="Y648" i="39" s="1"/>
  <c r="AF648" i="39"/>
  <c r="Z648" i="39"/>
  <c r="AB648" i="39"/>
  <c r="AF653" i="39"/>
  <c r="Z653" i="39"/>
  <c r="AC653" i="39"/>
  <c r="Y653" i="39" s="1"/>
  <c r="X653" i="39" s="1"/>
  <c r="AD653" i="39"/>
  <c r="AC660" i="39"/>
  <c r="Y660" i="39" s="1"/>
  <c r="AF660" i="39"/>
  <c r="Z660" i="39"/>
  <c r="AB660" i="39"/>
  <c r="AF665" i="39"/>
  <c r="Z665" i="39"/>
  <c r="AC665" i="39"/>
  <c r="Y665" i="39" s="1"/>
  <c r="X665" i="39" s="1"/>
  <c r="AD665" i="39"/>
  <c r="AC672" i="39"/>
  <c r="Y672" i="39" s="1"/>
  <c r="AF672" i="39"/>
  <c r="Z672" i="39"/>
  <c r="AB672" i="39"/>
  <c r="AF677" i="39"/>
  <c r="Z677" i="39"/>
  <c r="AC677" i="39"/>
  <c r="Y677" i="39" s="1"/>
  <c r="X677" i="39" s="1"/>
  <c r="AD677" i="39"/>
  <c r="AC684" i="39"/>
  <c r="Y684" i="39" s="1"/>
  <c r="AF684" i="39"/>
  <c r="Z684" i="39"/>
  <c r="AB684" i="39"/>
  <c r="AF689" i="39"/>
  <c r="Z689" i="39"/>
  <c r="AC689" i="39"/>
  <c r="Y689" i="39" s="1"/>
  <c r="X689" i="39" s="1"/>
  <c r="AD689" i="39"/>
  <c r="AC696" i="39"/>
  <c r="Y696" i="39" s="1"/>
  <c r="AF696" i="39"/>
  <c r="Z696" i="39"/>
  <c r="AB696" i="39"/>
  <c r="AF701" i="39"/>
  <c r="Z701" i="39"/>
  <c r="AC701" i="39"/>
  <c r="Y701" i="39" s="1"/>
  <c r="X701" i="39" s="1"/>
  <c r="AD701" i="39"/>
  <c r="AC708" i="39"/>
  <c r="Y708" i="39" s="1"/>
  <c r="AF708" i="39"/>
  <c r="Z708" i="39"/>
  <c r="AB708" i="39"/>
  <c r="AF713" i="39"/>
  <c r="Z713" i="39"/>
  <c r="AC713" i="39"/>
  <c r="Y713" i="39" s="1"/>
  <c r="X713" i="39" s="1"/>
  <c r="AD713" i="39"/>
  <c r="AC720" i="39"/>
  <c r="Y720" i="39" s="1"/>
  <c r="AF720" i="39"/>
  <c r="Z720" i="39"/>
  <c r="AB720" i="39"/>
  <c r="AF725" i="39"/>
  <c r="Z725" i="39"/>
  <c r="AC725" i="39"/>
  <c r="Y725" i="39" s="1"/>
  <c r="X725" i="39" s="1"/>
  <c r="AD725" i="39"/>
  <c r="AC732" i="39"/>
  <c r="Y732" i="39" s="1"/>
  <c r="AF732" i="39"/>
  <c r="Z732" i="39"/>
  <c r="AB732" i="39"/>
  <c r="AF737" i="39"/>
  <c r="Z737" i="39"/>
  <c r="AC737" i="39"/>
  <c r="Y737" i="39" s="1"/>
  <c r="X737" i="39" s="1"/>
  <c r="AD737" i="39"/>
  <c r="AC744" i="39"/>
  <c r="Y744" i="39" s="1"/>
  <c r="AF744" i="39"/>
  <c r="Z744" i="39"/>
  <c r="AB744" i="39"/>
  <c r="AF749" i="39"/>
  <c r="Z749" i="39"/>
  <c r="AC749" i="39"/>
  <c r="Y749" i="39" s="1"/>
  <c r="X749" i="39" s="1"/>
  <c r="AD749" i="39"/>
  <c r="AC756" i="39"/>
  <c r="Y756" i="39" s="1"/>
  <c r="AF756" i="39"/>
  <c r="Z756" i="39"/>
  <c r="AB756" i="39"/>
  <c r="AF761" i="39"/>
  <c r="Z761" i="39"/>
  <c r="AC761" i="39"/>
  <c r="Y761" i="39" s="1"/>
  <c r="X761" i="39" s="1"/>
  <c r="AD761" i="39"/>
  <c r="AC768" i="39"/>
  <c r="Y768" i="39" s="1"/>
  <c r="AF768" i="39"/>
  <c r="Z768" i="39"/>
  <c r="AB768" i="39"/>
  <c r="AF773" i="39"/>
  <c r="Z773" i="39"/>
  <c r="AC773" i="39"/>
  <c r="Y773" i="39" s="1"/>
  <c r="X773" i="39" s="1"/>
  <c r="AD773" i="39"/>
  <c r="AC780" i="39"/>
  <c r="Y780" i="39" s="1"/>
  <c r="AF780" i="39"/>
  <c r="Z780" i="39"/>
  <c r="AB780" i="39"/>
  <c r="AF785" i="39"/>
  <c r="Z785" i="39"/>
  <c r="AC785" i="39"/>
  <c r="Y785" i="39" s="1"/>
  <c r="X785" i="39" s="1"/>
  <c r="AD785" i="39"/>
  <c r="AC792" i="39"/>
  <c r="Y792" i="39" s="1"/>
  <c r="AF792" i="39"/>
  <c r="Z792" i="39"/>
  <c r="AB792" i="39"/>
  <c r="AF797" i="39"/>
  <c r="Z797" i="39"/>
  <c r="AC797" i="39"/>
  <c r="Y797" i="39" s="1"/>
  <c r="X797" i="39" s="1"/>
  <c r="AD797" i="39"/>
  <c r="AC804" i="39"/>
  <c r="Y804" i="39" s="1"/>
  <c r="AF804" i="39"/>
  <c r="Z804" i="39"/>
  <c r="AB804" i="39"/>
  <c r="AF809" i="39"/>
  <c r="Z809" i="39"/>
  <c r="AC809" i="39"/>
  <c r="Y809" i="39" s="1"/>
  <c r="X809" i="39" s="1"/>
  <c r="AD809" i="39"/>
  <c r="AC816" i="39"/>
  <c r="Y816" i="39" s="1"/>
  <c r="X816" i="39" s="1"/>
  <c r="AA816" i="39"/>
  <c r="AF816" i="39"/>
  <c r="Z816" i="39"/>
  <c r="AD816" i="39"/>
  <c r="AC822" i="39"/>
  <c r="Y822" i="39" s="1"/>
  <c r="X822" i="39" s="1"/>
  <c r="AA822" i="39"/>
  <c r="AF822" i="39"/>
  <c r="Z822" i="39"/>
  <c r="AD822" i="39"/>
  <c r="AC828" i="39"/>
  <c r="Y828" i="39" s="1"/>
  <c r="X828" i="39" s="1"/>
  <c r="AA828" i="39"/>
  <c r="AF828" i="39"/>
  <c r="Z828" i="39"/>
  <c r="AD828" i="39"/>
  <c r="AC834" i="39"/>
  <c r="Y834" i="39" s="1"/>
  <c r="X834" i="39" s="1"/>
  <c r="AA834" i="39"/>
  <c r="AF834" i="39"/>
  <c r="Z834" i="39"/>
  <c r="AD834" i="39"/>
  <c r="AC840" i="39"/>
  <c r="Y840" i="39" s="1"/>
  <c r="X840" i="39" s="1"/>
  <c r="AA840" i="39"/>
  <c r="AF840" i="39"/>
  <c r="Z840" i="39"/>
  <c r="AD840" i="39"/>
  <c r="AC846" i="39"/>
  <c r="Y846" i="39" s="1"/>
  <c r="X846" i="39" s="1"/>
  <c r="AA846" i="39"/>
  <c r="AF846" i="39"/>
  <c r="Z846" i="39"/>
  <c r="AD846" i="39"/>
  <c r="AC852" i="39"/>
  <c r="Y852" i="39" s="1"/>
  <c r="X852" i="39" s="1"/>
  <c r="AA852" i="39"/>
  <c r="AF852" i="39"/>
  <c r="Z852" i="39"/>
  <c r="AD852" i="39"/>
  <c r="AC858" i="39"/>
  <c r="Y858" i="39" s="1"/>
  <c r="X858" i="39" s="1"/>
  <c r="AA858" i="39"/>
  <c r="AF858" i="39"/>
  <c r="Z858" i="39"/>
  <c r="AD858" i="39"/>
  <c r="AB863" i="39"/>
  <c r="AF869" i="39"/>
  <c r="Z869" i="39"/>
  <c r="AD869" i="39"/>
  <c r="AC869" i="39"/>
  <c r="Y869" i="39" s="1"/>
  <c r="X869" i="39" s="1"/>
  <c r="AC870" i="39"/>
  <c r="Y870" i="39" s="1"/>
  <c r="X870" i="39" s="1"/>
  <c r="AA870" i="39"/>
  <c r="AF870" i="39"/>
  <c r="Z870" i="39"/>
  <c r="AD870" i="39"/>
  <c r="AB875" i="39"/>
  <c r="AF881" i="39"/>
  <c r="Z881" i="39"/>
  <c r="AD881" i="39"/>
  <c r="AC881" i="39"/>
  <c r="Y881" i="39" s="1"/>
  <c r="X881" i="39" s="1"/>
  <c r="AC882" i="39"/>
  <c r="Y882" i="39" s="1"/>
  <c r="AA882" i="39"/>
  <c r="AF882" i="39"/>
  <c r="Z882" i="39"/>
  <c r="AD882" i="39"/>
  <c r="AB887" i="39"/>
  <c r="AF893" i="39"/>
  <c r="Z893" i="39"/>
  <c r="AD893" i="39"/>
  <c r="AC893" i="39"/>
  <c r="Y893" i="39" s="1"/>
  <c r="X893" i="39" s="1"/>
  <c r="AC894" i="39"/>
  <c r="Y894" i="39" s="1"/>
  <c r="AA894" i="39"/>
  <c r="AF894" i="39"/>
  <c r="Z894" i="39"/>
  <c r="AD894" i="39"/>
  <c r="AB899" i="39"/>
  <c r="AF905" i="39"/>
  <c r="Z905" i="39"/>
  <c r="AD905" i="39"/>
  <c r="AC905" i="39"/>
  <c r="Y905" i="39" s="1"/>
  <c r="X905" i="39" s="1"/>
  <c r="AC906" i="39"/>
  <c r="Y906" i="39" s="1"/>
  <c r="AA906" i="39"/>
  <c r="AF906" i="39"/>
  <c r="Z906" i="39"/>
  <c r="AD906" i="39"/>
  <c r="Z917" i="39"/>
  <c r="Z918" i="39"/>
  <c r="AA918" i="39" s="1"/>
  <c r="AB918" i="39" s="1"/>
  <c r="AC918" i="39" s="1"/>
  <c r="AB923" i="39"/>
  <c r="AF929" i="39"/>
  <c r="Z929" i="39"/>
  <c r="AD929" i="39"/>
  <c r="AC929" i="39"/>
  <c r="Y929" i="39" s="1"/>
  <c r="X929" i="39" s="1"/>
  <c r="AC930" i="39"/>
  <c r="Y930" i="39" s="1"/>
  <c r="AA930" i="39"/>
  <c r="AF930" i="39"/>
  <c r="Z930" i="39"/>
  <c r="AD930" i="39"/>
  <c r="AB935" i="39"/>
  <c r="AF941" i="39"/>
  <c r="Z941" i="39"/>
  <c r="AD941" i="39"/>
  <c r="AC941" i="39"/>
  <c r="Y941" i="39" s="1"/>
  <c r="X941" i="39" s="1"/>
  <c r="AC942" i="39"/>
  <c r="Y942" i="39" s="1"/>
  <c r="AA942" i="39"/>
  <c r="AF942" i="39"/>
  <c r="Z942" i="39"/>
  <c r="AD942" i="39"/>
  <c r="AB947" i="39"/>
  <c r="AF953" i="39"/>
  <c r="Z953" i="39"/>
  <c r="AD953" i="39"/>
  <c r="AC953" i="39"/>
  <c r="Y953" i="39" s="1"/>
  <c r="X953" i="39" s="1"/>
  <c r="AC954" i="39"/>
  <c r="Y954" i="39" s="1"/>
  <c r="AA954" i="39"/>
  <c r="AF954" i="39"/>
  <c r="Z954" i="39"/>
  <c r="AD954" i="39"/>
  <c r="AB959" i="39"/>
  <c r="AF965" i="39"/>
  <c r="Z965" i="39"/>
  <c r="AD965" i="39"/>
  <c r="AC965" i="39"/>
  <c r="Y965" i="39" s="1"/>
  <c r="X965" i="39" s="1"/>
  <c r="AC966" i="39"/>
  <c r="Y966" i="39" s="1"/>
  <c r="AA966" i="39"/>
  <c r="AF966" i="39"/>
  <c r="Z966" i="39"/>
  <c r="AD966" i="39"/>
  <c r="AB971" i="39"/>
  <c r="AF977" i="39"/>
  <c r="Z977" i="39"/>
  <c r="AD977" i="39"/>
  <c r="AC977" i="39"/>
  <c r="Y977" i="39" s="1"/>
  <c r="X977" i="39" s="1"/>
  <c r="AC978" i="39"/>
  <c r="Y978" i="39" s="1"/>
  <c r="AA978" i="39"/>
  <c r="AF978" i="39"/>
  <c r="Z978" i="39"/>
  <c r="AD978" i="39"/>
  <c r="AB983" i="39"/>
  <c r="AF989" i="39"/>
  <c r="Z989" i="39"/>
  <c r="AD989" i="39"/>
  <c r="AC989" i="39"/>
  <c r="Y989" i="39" s="1"/>
  <c r="X989" i="39" s="1"/>
  <c r="AC990" i="39"/>
  <c r="Y990" i="39" s="1"/>
  <c r="AA990" i="39"/>
  <c r="AF990" i="39"/>
  <c r="Z990" i="39"/>
  <c r="AD990" i="39"/>
  <c r="AB995" i="39"/>
  <c r="AF1001" i="39"/>
  <c r="Z1001" i="39"/>
  <c r="AD1001" i="39"/>
  <c r="AC1001" i="39"/>
  <c r="Y1001" i="39" s="1"/>
  <c r="X1001" i="39" s="1"/>
  <c r="AC1002" i="39"/>
  <c r="Y1002" i="39" s="1"/>
  <c r="AA1002" i="39"/>
  <c r="AF1002" i="39"/>
  <c r="Z1002" i="39"/>
  <c r="AD1002" i="39"/>
  <c r="AB9" i="39"/>
  <c r="AE10" i="39"/>
  <c r="AE12" i="39"/>
  <c r="AB13" i="39"/>
  <c r="AE14" i="39"/>
  <c r="AB15" i="39"/>
  <c r="AE16" i="39"/>
  <c r="AB17" i="39"/>
  <c r="AE20" i="39"/>
  <c r="AB21" i="39"/>
  <c r="AE22" i="39"/>
  <c r="AE24" i="39"/>
  <c r="AE26" i="39"/>
  <c r="AB27" i="39"/>
  <c r="AE28" i="39"/>
  <c r="AB29" i="39"/>
  <c r="AE30" i="39"/>
  <c r="AB31" i="39"/>
  <c r="AB33" i="39"/>
  <c r="AE34" i="39"/>
  <c r="AB35" i="39"/>
  <c r="AE36" i="39"/>
  <c r="AB37" i="39"/>
  <c r="AE38" i="39"/>
  <c r="AB39" i="39"/>
  <c r="AE40" i="39"/>
  <c r="AE42" i="39"/>
  <c r="AB43" i="39"/>
  <c r="AE44" i="39"/>
  <c r="AB45" i="39"/>
  <c r="AE46" i="39"/>
  <c r="AB47" i="39"/>
  <c r="AE48" i="39"/>
  <c r="AB49" i="39"/>
  <c r="AE50" i="39"/>
  <c r="AE52" i="39"/>
  <c r="AB53" i="39"/>
  <c r="AE54" i="39"/>
  <c r="AB55" i="39"/>
  <c r="AE56" i="39"/>
  <c r="AB57" i="39"/>
  <c r="AE58" i="39"/>
  <c r="AB59" i="39"/>
  <c r="AE60" i="39"/>
  <c r="AB61" i="39"/>
  <c r="AE62" i="39"/>
  <c r="AB63" i="39"/>
  <c r="AE64" i="39"/>
  <c r="AB65" i="39"/>
  <c r="AE66" i="39"/>
  <c r="AB67" i="39"/>
  <c r="AE68" i="39"/>
  <c r="AB69" i="39"/>
  <c r="AE70" i="39"/>
  <c r="AB71" i="39"/>
  <c r="AE72" i="39"/>
  <c r="AB73" i="39"/>
  <c r="AE74" i="39"/>
  <c r="AB75" i="39"/>
  <c r="AE76" i="39"/>
  <c r="AB77" i="39"/>
  <c r="AE78" i="39"/>
  <c r="AB79" i="39"/>
  <c r="AE80" i="39"/>
  <c r="AB81" i="39"/>
  <c r="AB83" i="39"/>
  <c r="AE84" i="39"/>
  <c r="AB85" i="39"/>
  <c r="AE86" i="39"/>
  <c r="AE88" i="39"/>
  <c r="AB89" i="39"/>
  <c r="AE90" i="39"/>
  <c r="AE92" i="39"/>
  <c r="AB93" i="39"/>
  <c r="AB95" i="39"/>
  <c r="AE96" i="39"/>
  <c r="AB97" i="39"/>
  <c r="AE98" i="39"/>
  <c r="AB99" i="39"/>
  <c r="AE100" i="39"/>
  <c r="AE102" i="39"/>
  <c r="AB103" i="39"/>
  <c r="AE104" i="39"/>
  <c r="AE106" i="39"/>
  <c r="AB107" i="39"/>
  <c r="AE108" i="39"/>
  <c r="AB109" i="39"/>
  <c r="AE110" i="39"/>
  <c r="AB111" i="39"/>
  <c r="AE112" i="39"/>
  <c r="AE114" i="39"/>
  <c r="AB115" i="39"/>
  <c r="AE116" i="39"/>
  <c r="AB117" i="39"/>
  <c r="AE118" i="39"/>
  <c r="AB119" i="39"/>
  <c r="AE120" i="39"/>
  <c r="AB121" i="39"/>
  <c r="AE122" i="39"/>
  <c r="AB123" i="39"/>
  <c r="AE124" i="39"/>
  <c r="AB125" i="39"/>
  <c r="AE126" i="39"/>
  <c r="AB127" i="39"/>
  <c r="AE130" i="39"/>
  <c r="AB131" i="39"/>
  <c r="AE132" i="39"/>
  <c r="AB133" i="39"/>
  <c r="AE136" i="39"/>
  <c r="AB137" i="39"/>
  <c r="AE138" i="39"/>
  <c r="AB139" i="39"/>
  <c r="AE140" i="39"/>
  <c r="AB141" i="39"/>
  <c r="AE142" i="39"/>
  <c r="AE144" i="39"/>
  <c r="AE146" i="39"/>
  <c r="AB147" i="39"/>
  <c r="AE148" i="39"/>
  <c r="AE150" i="39"/>
  <c r="AB151" i="39"/>
  <c r="AE152" i="39"/>
  <c r="AE154" i="39"/>
  <c r="AE156" i="39"/>
  <c r="AB157" i="39"/>
  <c r="AE158" i="39"/>
  <c r="AE160" i="39"/>
  <c r="AB161" i="39"/>
  <c r="AE162" i="39"/>
  <c r="AB163" i="39"/>
  <c r="AE164" i="39"/>
  <c r="AB165" i="39"/>
  <c r="AE166" i="39"/>
  <c r="AB167" i="39"/>
  <c r="AE168" i="39"/>
  <c r="AB169" i="39"/>
  <c r="AE170" i="39"/>
  <c r="AB171" i="39"/>
  <c r="AE172" i="39"/>
  <c r="AB173" i="39"/>
  <c r="AB175" i="39"/>
  <c r="AE176" i="39"/>
  <c r="AB177" i="39"/>
  <c r="AE178" i="39"/>
  <c r="AE180" i="39"/>
  <c r="AB181" i="39"/>
  <c r="AE182" i="39"/>
  <c r="AE184" i="39"/>
  <c r="AB185" i="39"/>
  <c r="AE186" i="39"/>
  <c r="AB187" i="39"/>
  <c r="AE188" i="39"/>
  <c r="AE190" i="39"/>
  <c r="AB191" i="39"/>
  <c r="AE192" i="39"/>
  <c r="AE194" i="39"/>
  <c r="AB195" i="39"/>
  <c r="AE196" i="39"/>
  <c r="AB197" i="39"/>
  <c r="AE198" i="39"/>
  <c r="AB199" i="39"/>
  <c r="AE200" i="39"/>
  <c r="AB201" i="39"/>
  <c r="AE202" i="39"/>
  <c r="AE206" i="39"/>
  <c r="AE208" i="39"/>
  <c r="AB209" i="39"/>
  <c r="AE210" i="39"/>
  <c r="AE212" i="39"/>
  <c r="AB213" i="39"/>
  <c r="AE214" i="39"/>
  <c r="AE216" i="39"/>
  <c r="AB217" i="39"/>
  <c r="AE218" i="39"/>
  <c r="AB219" i="39"/>
  <c r="AE220" i="39"/>
  <c r="AB221" i="39"/>
  <c r="AE222" i="39"/>
  <c r="AB223" i="39"/>
  <c r="AE224" i="39"/>
  <c r="AB225" i="39"/>
  <c r="AE226" i="39"/>
  <c r="AB227" i="39"/>
  <c r="AE228" i="39"/>
  <c r="AB229" i="39"/>
  <c r="AE230" i="39"/>
  <c r="AB231" i="39"/>
  <c r="AE232" i="39"/>
  <c r="AB233" i="39"/>
  <c r="AE234" i="39"/>
  <c r="AE236" i="39"/>
  <c r="AB237" i="39"/>
  <c r="AE238" i="39"/>
  <c r="AB239" i="39"/>
  <c r="AE240" i="39"/>
  <c r="AB241" i="39"/>
  <c r="AE242" i="39"/>
  <c r="AB243" i="39"/>
  <c r="AE244" i="39"/>
  <c r="AE248" i="39"/>
  <c r="AB249" i="39"/>
  <c r="AE250" i="39"/>
  <c r="AB251" i="39"/>
  <c r="AE254" i="39"/>
  <c r="AB255" i="39"/>
  <c r="AB257" i="39"/>
  <c r="AE262" i="39"/>
  <c r="AB263" i="39"/>
  <c r="AE266" i="39"/>
  <c r="AB267" i="39"/>
  <c r="AE268" i="39"/>
  <c r="AB269" i="39"/>
  <c r="AE270" i="39"/>
  <c r="AE272" i="39"/>
  <c r="AB273" i="39"/>
  <c r="AE274" i="39"/>
  <c r="AE276" i="39"/>
  <c r="AB277" i="39"/>
  <c r="AB279" i="39"/>
  <c r="AE280" i="39"/>
  <c r="AB281" i="39"/>
  <c r="AE282" i="39"/>
  <c r="AE284" i="39"/>
  <c r="AB285" i="39"/>
  <c r="AE286" i="39"/>
  <c r="AE288" i="39"/>
  <c r="AB289" i="39"/>
  <c r="AE290" i="39"/>
  <c r="AB291" i="39"/>
  <c r="AB293" i="39"/>
  <c r="AE294" i="39"/>
  <c r="AB295" i="39"/>
  <c r="AE296" i="39"/>
  <c r="AB297" i="39"/>
  <c r="AE298" i="39"/>
  <c r="AE300" i="39"/>
  <c r="AB301" i="39"/>
  <c r="AE302" i="39"/>
  <c r="AE304" i="39"/>
  <c r="AB305" i="39"/>
  <c r="AE306" i="39"/>
  <c r="AE310" i="39"/>
  <c r="AE312" i="39"/>
  <c r="AE314" i="39"/>
  <c r="AE316" i="39"/>
  <c r="AE320" i="39"/>
  <c r="AE322" i="39"/>
  <c r="AE328" i="39"/>
  <c r="AE330" i="39"/>
  <c r="AE332" i="39"/>
  <c r="AE334" i="39"/>
  <c r="AE336" i="39"/>
  <c r="AE338" i="39"/>
  <c r="AE340" i="39"/>
  <c r="AE342" i="39"/>
  <c r="AE344" i="39"/>
  <c r="AE346" i="39"/>
  <c r="AE348" i="39"/>
  <c r="AE350" i="39"/>
  <c r="AE352" i="39"/>
  <c r="AE354" i="39"/>
  <c r="AE356" i="39"/>
  <c r="AE358" i="39"/>
  <c r="AE360" i="39"/>
  <c r="AE362" i="39"/>
  <c r="AE364" i="39"/>
  <c r="AE368" i="39"/>
  <c r="AE372" i="39"/>
  <c r="AE376" i="39"/>
  <c r="AE378" i="39"/>
  <c r="AE380" i="39"/>
  <c r="AE382" i="39"/>
  <c r="AE384" i="39"/>
  <c r="AE386" i="39"/>
  <c r="AE388" i="39"/>
  <c r="AE390" i="39"/>
  <c r="AE392" i="39"/>
  <c r="AE394" i="39"/>
  <c r="AE396" i="39"/>
  <c r="AE398" i="39"/>
  <c r="AA405" i="39"/>
  <c r="AF406" i="39"/>
  <c r="Z406" i="39"/>
  <c r="AA407" i="39"/>
  <c r="AF408" i="39"/>
  <c r="Z408" i="39"/>
  <c r="AA408" i="39"/>
  <c r="AF410" i="39"/>
  <c r="Z410" i="39"/>
  <c r="AF412" i="39"/>
  <c r="Z412" i="39"/>
  <c r="AF414" i="39"/>
  <c r="Z414" i="39"/>
  <c r="AA415" i="39"/>
  <c r="AF418" i="39"/>
  <c r="Z418" i="39"/>
  <c r="AA418" i="39"/>
  <c r="AF420" i="39"/>
  <c r="Z420" i="39"/>
  <c r="AA420" i="39"/>
  <c r="AF422" i="39"/>
  <c r="Z422" i="39"/>
  <c r="AA423" i="39"/>
  <c r="AF426" i="39"/>
  <c r="Z426" i="39"/>
  <c r="AA427" i="39"/>
  <c r="AF428" i="39"/>
  <c r="Z428" i="39"/>
  <c r="AA428" i="39"/>
  <c r="AF430" i="39"/>
  <c r="Z430" i="39"/>
  <c r="AA431" i="39"/>
  <c r="AF432" i="39"/>
  <c r="Z432" i="39"/>
  <c r="AA432" i="39"/>
  <c r="AF434" i="39"/>
  <c r="Z434" i="39"/>
  <c r="AA435" i="39"/>
  <c r="AF436" i="39"/>
  <c r="Z436" i="39"/>
  <c r="AA436" i="39"/>
  <c r="AA437" i="39"/>
  <c r="AA439" i="39"/>
  <c r="AA441" i="39"/>
  <c r="AF442" i="39"/>
  <c r="Z442" i="39"/>
  <c r="AA442" i="39"/>
  <c r="AA445" i="39"/>
  <c r="AF446" i="39"/>
  <c r="Z446" i="39"/>
  <c r="AA446" i="39"/>
  <c r="AF448" i="39"/>
  <c r="Z448" i="39"/>
  <c r="AA448" i="39"/>
  <c r="Q5" i="39"/>
  <c r="AA5" i="39" s="1"/>
  <c r="AB5" i="39" s="1"/>
  <c r="Z6" i="39"/>
  <c r="Q7" i="39"/>
  <c r="AA7" i="39" s="1"/>
  <c r="AB7" i="39" s="1"/>
  <c r="AC7" i="39" s="1"/>
  <c r="Z8" i="39"/>
  <c r="Q9" i="39"/>
  <c r="AA9" i="39" s="1"/>
  <c r="AC9" i="39"/>
  <c r="Y9" i="39" s="1"/>
  <c r="X9" i="39" s="1"/>
  <c r="Z10" i="39"/>
  <c r="AF10" i="39"/>
  <c r="Q11" i="39"/>
  <c r="AA11" i="39" s="1"/>
  <c r="AC11" i="39"/>
  <c r="Y11" i="39" s="1"/>
  <c r="X11" i="39" s="1"/>
  <c r="Z12" i="39"/>
  <c r="AF12" i="39"/>
  <c r="Q13" i="39"/>
  <c r="AA13" i="39" s="1"/>
  <c r="AC13" i="39"/>
  <c r="Y13" i="39" s="1"/>
  <c r="X13" i="39" s="1"/>
  <c r="Z14" i="39"/>
  <c r="AF14" i="39"/>
  <c r="Q15" i="39"/>
  <c r="AA15" i="39" s="1"/>
  <c r="AC15" i="39"/>
  <c r="Y15" i="39" s="1"/>
  <c r="Z16" i="39"/>
  <c r="AF16" i="39"/>
  <c r="Q17" i="39"/>
  <c r="AA17" i="39" s="1"/>
  <c r="AC17" i="39"/>
  <c r="Y17" i="39" s="1"/>
  <c r="X17" i="39" s="1"/>
  <c r="Z18" i="39"/>
  <c r="AF18" i="39"/>
  <c r="Q19" i="39"/>
  <c r="AA19" i="39" s="1"/>
  <c r="AC19" i="39"/>
  <c r="Y19" i="39" s="1"/>
  <c r="X19" i="39" s="1"/>
  <c r="Z20" i="39"/>
  <c r="AF20" i="39"/>
  <c r="Q21" i="39"/>
  <c r="AA21" i="39" s="1"/>
  <c r="AC21" i="39"/>
  <c r="Y21" i="39" s="1"/>
  <c r="Z22" i="39"/>
  <c r="AF22" i="39"/>
  <c r="Q23" i="39"/>
  <c r="AA23" i="39" s="1"/>
  <c r="AC23" i="39"/>
  <c r="Y23" i="39" s="1"/>
  <c r="Z24" i="39"/>
  <c r="AF24" i="39"/>
  <c r="Q25" i="39"/>
  <c r="AA25" i="39" s="1"/>
  <c r="AC25" i="39"/>
  <c r="Y25" i="39" s="1"/>
  <c r="X25" i="39" s="1"/>
  <c r="Z26" i="39"/>
  <c r="AF26" i="39"/>
  <c r="Q27" i="39"/>
  <c r="AA27" i="39" s="1"/>
  <c r="AC27" i="39"/>
  <c r="Y27" i="39" s="1"/>
  <c r="Z28" i="39"/>
  <c r="AF28" i="39"/>
  <c r="Q29" i="39"/>
  <c r="AA29" i="39" s="1"/>
  <c r="AC29" i="39"/>
  <c r="Y29" i="39" s="1"/>
  <c r="X29" i="39" s="1"/>
  <c r="Z30" i="39"/>
  <c r="AF30" i="39"/>
  <c r="Q31" i="39"/>
  <c r="AA31" i="39" s="1"/>
  <c r="AC31" i="39"/>
  <c r="Y31" i="39" s="1"/>
  <c r="Z32" i="39"/>
  <c r="AF32" i="39"/>
  <c r="Q33" i="39"/>
  <c r="AA33" i="39" s="1"/>
  <c r="AC33" i="39"/>
  <c r="Y33" i="39" s="1"/>
  <c r="X33" i="39" s="1"/>
  <c r="Z34" i="39"/>
  <c r="AF34" i="39"/>
  <c r="Q35" i="39"/>
  <c r="AA35" i="39" s="1"/>
  <c r="AC35" i="39"/>
  <c r="Y35" i="39" s="1"/>
  <c r="X35" i="39" s="1"/>
  <c r="Z36" i="39"/>
  <c r="AF36" i="39"/>
  <c r="Q37" i="39"/>
  <c r="AA37" i="39" s="1"/>
  <c r="AC37" i="39"/>
  <c r="Y37" i="39" s="1"/>
  <c r="X37" i="39" s="1"/>
  <c r="Z38" i="39"/>
  <c r="AF38" i="39"/>
  <c r="Q39" i="39"/>
  <c r="AA39" i="39" s="1"/>
  <c r="AC39" i="39"/>
  <c r="Y39" i="39" s="1"/>
  <c r="X39" i="39" s="1"/>
  <c r="Z40" i="39"/>
  <c r="AF40" i="39"/>
  <c r="Q41" i="39"/>
  <c r="AA41" i="39" s="1"/>
  <c r="AC41" i="39"/>
  <c r="Y41" i="39" s="1"/>
  <c r="X41" i="39" s="1"/>
  <c r="Z42" i="39"/>
  <c r="AF42" i="39"/>
  <c r="Q43" i="39"/>
  <c r="AA43" i="39" s="1"/>
  <c r="AC43" i="39"/>
  <c r="Y43" i="39" s="1"/>
  <c r="X43" i="39" s="1"/>
  <c r="Z44" i="39"/>
  <c r="AF44" i="39"/>
  <c r="Q45" i="39"/>
  <c r="AA45" i="39" s="1"/>
  <c r="AC45" i="39"/>
  <c r="Y45" i="39" s="1"/>
  <c r="Z46" i="39"/>
  <c r="AF46" i="39"/>
  <c r="Q47" i="39"/>
  <c r="AA47" i="39" s="1"/>
  <c r="AC47" i="39"/>
  <c r="Y47" i="39" s="1"/>
  <c r="X47" i="39" s="1"/>
  <c r="Z48" i="39"/>
  <c r="AF48" i="39"/>
  <c r="Q49" i="39"/>
  <c r="AA49" i="39" s="1"/>
  <c r="AC49" i="39"/>
  <c r="Y49" i="39" s="1"/>
  <c r="Z50" i="39"/>
  <c r="AF50" i="39"/>
  <c r="Q51" i="39"/>
  <c r="AA51" i="39" s="1"/>
  <c r="AC51" i="39"/>
  <c r="Y51" i="39" s="1"/>
  <c r="Z52" i="39"/>
  <c r="AF52" i="39"/>
  <c r="Q53" i="39"/>
  <c r="AA53" i="39" s="1"/>
  <c r="AC53" i="39"/>
  <c r="Y53" i="39" s="1"/>
  <c r="X53" i="39" s="1"/>
  <c r="Z54" i="39"/>
  <c r="AF54" i="39"/>
  <c r="Q55" i="39"/>
  <c r="AA55" i="39" s="1"/>
  <c r="AC55" i="39"/>
  <c r="Y55" i="39" s="1"/>
  <c r="X55" i="39" s="1"/>
  <c r="Z56" i="39"/>
  <c r="AF56" i="39"/>
  <c r="Q57" i="39"/>
  <c r="AA57" i="39" s="1"/>
  <c r="AC57" i="39"/>
  <c r="Y57" i="39" s="1"/>
  <c r="X57" i="39" s="1"/>
  <c r="Z58" i="39"/>
  <c r="AF58" i="39"/>
  <c r="Q59" i="39"/>
  <c r="AA59" i="39" s="1"/>
  <c r="AC59" i="39"/>
  <c r="Y59" i="39" s="1"/>
  <c r="X59" i="39" s="1"/>
  <c r="Z60" i="39"/>
  <c r="AF60" i="39"/>
  <c r="Q61" i="39"/>
  <c r="AA61" i="39" s="1"/>
  <c r="AC61" i="39"/>
  <c r="Y61" i="39" s="1"/>
  <c r="X61" i="39" s="1"/>
  <c r="Z62" i="39"/>
  <c r="AF62" i="39"/>
  <c r="Q63" i="39"/>
  <c r="AA63" i="39" s="1"/>
  <c r="AC63" i="39"/>
  <c r="Y63" i="39" s="1"/>
  <c r="X63" i="39" s="1"/>
  <c r="Z64" i="39"/>
  <c r="AF64" i="39"/>
  <c r="Q65" i="39"/>
  <c r="AA65" i="39" s="1"/>
  <c r="AC65" i="39"/>
  <c r="Y65" i="39" s="1"/>
  <c r="X65" i="39" s="1"/>
  <c r="Z66" i="39"/>
  <c r="AF66" i="39"/>
  <c r="Q67" i="39"/>
  <c r="AA67" i="39" s="1"/>
  <c r="AC67" i="39"/>
  <c r="Y67" i="39" s="1"/>
  <c r="X67" i="39" s="1"/>
  <c r="Z68" i="39"/>
  <c r="AF68" i="39"/>
  <c r="Q69" i="39"/>
  <c r="AA69" i="39" s="1"/>
  <c r="AC69" i="39"/>
  <c r="Y69" i="39" s="1"/>
  <c r="X69" i="39" s="1"/>
  <c r="Z70" i="39"/>
  <c r="AF70" i="39"/>
  <c r="Q71" i="39"/>
  <c r="AA71" i="39" s="1"/>
  <c r="AC71" i="39"/>
  <c r="Y71" i="39" s="1"/>
  <c r="X71" i="39" s="1"/>
  <c r="Z72" i="39"/>
  <c r="AF72" i="39"/>
  <c r="Q73" i="39"/>
  <c r="AA73" i="39" s="1"/>
  <c r="AC73" i="39"/>
  <c r="Y73" i="39" s="1"/>
  <c r="X73" i="39" s="1"/>
  <c r="Z74" i="39"/>
  <c r="AF74" i="39"/>
  <c r="Q75" i="39"/>
  <c r="AA75" i="39" s="1"/>
  <c r="AC75" i="39"/>
  <c r="Y75" i="39" s="1"/>
  <c r="X75" i="39" s="1"/>
  <c r="Z76" i="39"/>
  <c r="AF76" i="39"/>
  <c r="Q77" i="39"/>
  <c r="AA77" i="39" s="1"/>
  <c r="AC77" i="39"/>
  <c r="Y77" i="39" s="1"/>
  <c r="X77" i="39" s="1"/>
  <c r="Z78" i="39"/>
  <c r="AF78" i="39"/>
  <c r="Q79" i="39"/>
  <c r="AA79" i="39" s="1"/>
  <c r="AC79" i="39"/>
  <c r="Y79" i="39" s="1"/>
  <c r="X79" i="39" s="1"/>
  <c r="Z80" i="39"/>
  <c r="AF80" i="39"/>
  <c r="Q81" i="39"/>
  <c r="AA81" i="39" s="1"/>
  <c r="AC81" i="39"/>
  <c r="Y81" i="39" s="1"/>
  <c r="X81" i="39" s="1"/>
  <c r="Z82" i="39"/>
  <c r="AF82" i="39"/>
  <c r="Q83" i="39"/>
  <c r="AA83" i="39" s="1"/>
  <c r="AC83" i="39"/>
  <c r="Y83" i="39" s="1"/>
  <c r="Z84" i="39"/>
  <c r="AF84" i="39"/>
  <c r="Q85" i="39"/>
  <c r="AA85" i="39" s="1"/>
  <c r="AC85" i="39"/>
  <c r="Y85" i="39" s="1"/>
  <c r="X85" i="39" s="1"/>
  <c r="Z86" i="39"/>
  <c r="AF86" i="39"/>
  <c r="Q87" i="39"/>
  <c r="AA87" i="39" s="1"/>
  <c r="AC87" i="39"/>
  <c r="Y87" i="39" s="1"/>
  <c r="X87" i="39" s="1"/>
  <c r="Z88" i="39"/>
  <c r="AF88" i="39"/>
  <c r="Q89" i="39"/>
  <c r="AA89" i="39" s="1"/>
  <c r="AC89" i="39"/>
  <c r="Y89" i="39" s="1"/>
  <c r="X89" i="39" s="1"/>
  <c r="Z90" i="39"/>
  <c r="AF90" i="39"/>
  <c r="Q91" i="39"/>
  <c r="AA91" i="39" s="1"/>
  <c r="AC91" i="39"/>
  <c r="Y91" i="39" s="1"/>
  <c r="X91" i="39" s="1"/>
  <c r="Z92" i="39"/>
  <c r="AF92" i="39"/>
  <c r="Q93" i="39"/>
  <c r="AA93" i="39" s="1"/>
  <c r="AC93" i="39"/>
  <c r="Y93" i="39" s="1"/>
  <c r="Z94" i="39"/>
  <c r="AF94" i="39"/>
  <c r="Q95" i="39"/>
  <c r="AA95" i="39" s="1"/>
  <c r="AC95" i="39"/>
  <c r="Y95" i="39" s="1"/>
  <c r="X95" i="39" s="1"/>
  <c r="Z96" i="39"/>
  <c r="AF96" i="39"/>
  <c r="Q97" i="39"/>
  <c r="AA97" i="39" s="1"/>
  <c r="AC97" i="39"/>
  <c r="Y97" i="39" s="1"/>
  <c r="X97" i="39" s="1"/>
  <c r="Z98" i="39"/>
  <c r="AF98" i="39"/>
  <c r="Q99" i="39"/>
  <c r="AA99" i="39" s="1"/>
  <c r="AC99" i="39"/>
  <c r="Y99" i="39" s="1"/>
  <c r="X99" i="39" s="1"/>
  <c r="Z100" i="39"/>
  <c r="AF100" i="39"/>
  <c r="Q101" i="39"/>
  <c r="AA101" i="39" s="1"/>
  <c r="AC101" i="39"/>
  <c r="Y101" i="39" s="1"/>
  <c r="X101" i="39" s="1"/>
  <c r="Z102" i="39"/>
  <c r="AF102" i="39"/>
  <c r="Q103" i="39"/>
  <c r="AA103" i="39" s="1"/>
  <c r="AC103" i="39"/>
  <c r="Y103" i="39" s="1"/>
  <c r="Z104" i="39"/>
  <c r="AF104" i="39"/>
  <c r="Q105" i="39"/>
  <c r="AA105" i="39" s="1"/>
  <c r="AC105" i="39"/>
  <c r="Y105" i="39" s="1"/>
  <c r="X105" i="39" s="1"/>
  <c r="Z106" i="39"/>
  <c r="AF106" i="39"/>
  <c r="Q107" i="39"/>
  <c r="AA107" i="39" s="1"/>
  <c r="AC107" i="39"/>
  <c r="Y107" i="39" s="1"/>
  <c r="X107" i="39" s="1"/>
  <c r="Z108" i="39"/>
  <c r="AF108" i="39"/>
  <c r="Q109" i="39"/>
  <c r="AA109" i="39" s="1"/>
  <c r="AC109" i="39"/>
  <c r="Y109" i="39" s="1"/>
  <c r="X109" i="39" s="1"/>
  <c r="Z110" i="39"/>
  <c r="AF110" i="39"/>
  <c r="Q111" i="39"/>
  <c r="AA111" i="39" s="1"/>
  <c r="AC111" i="39"/>
  <c r="Y111" i="39" s="1"/>
  <c r="X111" i="39" s="1"/>
  <c r="Z112" i="39"/>
  <c r="AF112" i="39"/>
  <c r="Q113" i="39"/>
  <c r="AA113" i="39" s="1"/>
  <c r="AC113" i="39"/>
  <c r="Y113" i="39" s="1"/>
  <c r="X113" i="39" s="1"/>
  <c r="Z114" i="39"/>
  <c r="AF114" i="39"/>
  <c r="Q115" i="39"/>
  <c r="AA115" i="39" s="1"/>
  <c r="AC115" i="39"/>
  <c r="Y115" i="39" s="1"/>
  <c r="X115" i="39" s="1"/>
  <c r="Z116" i="39"/>
  <c r="AF116" i="39"/>
  <c r="Q117" i="39"/>
  <c r="AA117" i="39" s="1"/>
  <c r="AC117" i="39"/>
  <c r="Y117" i="39" s="1"/>
  <c r="Z118" i="39"/>
  <c r="AF118" i="39"/>
  <c r="Q119" i="39"/>
  <c r="AA119" i="39" s="1"/>
  <c r="AC119" i="39"/>
  <c r="Y119" i="39" s="1"/>
  <c r="X119" i="39" s="1"/>
  <c r="Z120" i="39"/>
  <c r="AF120" i="39"/>
  <c r="Q121" i="39"/>
  <c r="AA121" i="39" s="1"/>
  <c r="AC121" i="39"/>
  <c r="Y121" i="39" s="1"/>
  <c r="Z122" i="39"/>
  <c r="AF122" i="39"/>
  <c r="Q123" i="39"/>
  <c r="AA123" i="39" s="1"/>
  <c r="AC123" i="39"/>
  <c r="Y123" i="39" s="1"/>
  <c r="X123" i="39" s="1"/>
  <c r="Z124" i="39"/>
  <c r="AF124" i="39"/>
  <c r="Q125" i="39"/>
  <c r="AA125" i="39" s="1"/>
  <c r="AC125" i="39"/>
  <c r="Y125" i="39" s="1"/>
  <c r="Z126" i="39"/>
  <c r="AF126" i="39"/>
  <c r="Q127" i="39"/>
  <c r="AA127" i="39" s="1"/>
  <c r="AC127" i="39"/>
  <c r="Y127" i="39" s="1"/>
  <c r="X127" i="39" s="1"/>
  <c r="Z128" i="39"/>
  <c r="AF128" i="39"/>
  <c r="Q129" i="39"/>
  <c r="AA129" i="39" s="1"/>
  <c r="AC129" i="39"/>
  <c r="Y129" i="39" s="1"/>
  <c r="X129" i="39" s="1"/>
  <c r="Z130" i="39"/>
  <c r="AF130" i="39"/>
  <c r="Q131" i="39"/>
  <c r="AA131" i="39" s="1"/>
  <c r="AC131" i="39"/>
  <c r="Y131" i="39" s="1"/>
  <c r="Z132" i="39"/>
  <c r="AF132" i="39"/>
  <c r="Q133" i="39"/>
  <c r="AA133" i="39" s="1"/>
  <c r="AC133" i="39"/>
  <c r="Y133" i="39" s="1"/>
  <c r="X133" i="39" s="1"/>
  <c r="Z134" i="39"/>
  <c r="AF134" i="39"/>
  <c r="Q135" i="39"/>
  <c r="AA135" i="39" s="1"/>
  <c r="AC135" i="39"/>
  <c r="Y135" i="39" s="1"/>
  <c r="X135" i="39" s="1"/>
  <c r="Z136" i="39"/>
  <c r="AF136" i="39"/>
  <c r="Q137" i="39"/>
  <c r="AA137" i="39" s="1"/>
  <c r="AC137" i="39"/>
  <c r="Y137" i="39" s="1"/>
  <c r="Z138" i="39"/>
  <c r="AF138" i="39"/>
  <c r="Q139" i="39"/>
  <c r="AA139" i="39" s="1"/>
  <c r="AC139" i="39"/>
  <c r="Y139" i="39" s="1"/>
  <c r="X139" i="39" s="1"/>
  <c r="Z140" i="39"/>
  <c r="AF140" i="39"/>
  <c r="Q141" i="39"/>
  <c r="AA141" i="39" s="1"/>
  <c r="AC141" i="39"/>
  <c r="Y141" i="39" s="1"/>
  <c r="Z142" i="39"/>
  <c r="AF142" i="39"/>
  <c r="Q143" i="39"/>
  <c r="AA143" i="39" s="1"/>
  <c r="AC143" i="39"/>
  <c r="Y143" i="39" s="1"/>
  <c r="Z144" i="39"/>
  <c r="AF144" i="39"/>
  <c r="Q145" i="39"/>
  <c r="AA145" i="39" s="1"/>
  <c r="AC145" i="39"/>
  <c r="Y145" i="39" s="1"/>
  <c r="X145" i="39" s="1"/>
  <c r="Z146" i="39"/>
  <c r="AF146" i="39"/>
  <c r="Q147" i="39"/>
  <c r="AA147" i="39" s="1"/>
  <c r="AC147" i="39"/>
  <c r="Y147" i="39" s="1"/>
  <c r="Z148" i="39"/>
  <c r="AF148" i="39"/>
  <c r="Q149" i="39"/>
  <c r="AA149" i="39" s="1"/>
  <c r="AC149" i="39"/>
  <c r="Y149" i="39" s="1"/>
  <c r="X149" i="39" s="1"/>
  <c r="Z150" i="39"/>
  <c r="AF150" i="39"/>
  <c r="Q151" i="39"/>
  <c r="AA151" i="39" s="1"/>
  <c r="AC151" i="39"/>
  <c r="Y151" i="39" s="1"/>
  <c r="X151" i="39" s="1"/>
  <c r="Z152" i="39"/>
  <c r="AF152" i="39"/>
  <c r="Q153" i="39"/>
  <c r="AA153" i="39" s="1"/>
  <c r="AC153" i="39"/>
  <c r="Y153" i="39" s="1"/>
  <c r="X153" i="39" s="1"/>
  <c r="Z154" i="39"/>
  <c r="AF154" i="39"/>
  <c r="Q155" i="39"/>
  <c r="AA155" i="39" s="1"/>
  <c r="AC155" i="39"/>
  <c r="Y155" i="39" s="1"/>
  <c r="Z156" i="39"/>
  <c r="AF156" i="39"/>
  <c r="Q157" i="39"/>
  <c r="AA157" i="39" s="1"/>
  <c r="AC157" i="39"/>
  <c r="Y157" i="39" s="1"/>
  <c r="X157" i="39" s="1"/>
  <c r="Z158" i="39"/>
  <c r="AF158" i="39"/>
  <c r="Q159" i="39"/>
  <c r="AA159" i="39" s="1"/>
  <c r="AC159" i="39"/>
  <c r="Y159" i="39" s="1"/>
  <c r="X159" i="39" s="1"/>
  <c r="Z160" i="39"/>
  <c r="AF160" i="39"/>
  <c r="Q161" i="39"/>
  <c r="AA161" i="39" s="1"/>
  <c r="AC161" i="39"/>
  <c r="Y161" i="39" s="1"/>
  <c r="X161" i="39" s="1"/>
  <c r="Z162" i="39"/>
  <c r="AF162" i="39"/>
  <c r="Q163" i="39"/>
  <c r="AA163" i="39" s="1"/>
  <c r="AC163" i="39"/>
  <c r="Y163" i="39" s="1"/>
  <c r="Z164" i="39"/>
  <c r="AF164" i="39"/>
  <c r="Q165" i="39"/>
  <c r="AA165" i="39" s="1"/>
  <c r="AC165" i="39"/>
  <c r="Y165" i="39" s="1"/>
  <c r="X165" i="39" s="1"/>
  <c r="Z166" i="39"/>
  <c r="AF166" i="39"/>
  <c r="Q167" i="39"/>
  <c r="AA167" i="39" s="1"/>
  <c r="AC167" i="39"/>
  <c r="Y167" i="39" s="1"/>
  <c r="Z168" i="39"/>
  <c r="AF168" i="39"/>
  <c r="Q169" i="39"/>
  <c r="AA169" i="39" s="1"/>
  <c r="AC169" i="39"/>
  <c r="Y169" i="39" s="1"/>
  <c r="X169" i="39" s="1"/>
  <c r="Z170" i="39"/>
  <c r="AF170" i="39"/>
  <c r="Q171" i="39"/>
  <c r="AA171" i="39" s="1"/>
  <c r="AC171" i="39"/>
  <c r="Y171" i="39" s="1"/>
  <c r="Z172" i="39"/>
  <c r="AF172" i="39"/>
  <c r="Q173" i="39"/>
  <c r="AA173" i="39" s="1"/>
  <c r="AC173" i="39"/>
  <c r="Y173" i="39" s="1"/>
  <c r="X173" i="39" s="1"/>
  <c r="Z174" i="39"/>
  <c r="AF174" i="39"/>
  <c r="Q175" i="39"/>
  <c r="AA175" i="39" s="1"/>
  <c r="AC175" i="39"/>
  <c r="Y175" i="39" s="1"/>
  <c r="X175" i="39" s="1"/>
  <c r="Z176" i="39"/>
  <c r="AF176" i="39"/>
  <c r="Q177" i="39"/>
  <c r="AA177" i="39" s="1"/>
  <c r="AC177" i="39"/>
  <c r="Y177" i="39" s="1"/>
  <c r="X177" i="39" s="1"/>
  <c r="Z178" i="39"/>
  <c r="AF178" i="39"/>
  <c r="Q179" i="39"/>
  <c r="AA179" i="39" s="1"/>
  <c r="AC179" i="39"/>
  <c r="Y179" i="39" s="1"/>
  <c r="X179" i="39" s="1"/>
  <c r="Z180" i="39"/>
  <c r="AF180" i="39"/>
  <c r="Q181" i="39"/>
  <c r="AA181" i="39" s="1"/>
  <c r="AC181" i="39"/>
  <c r="Y181" i="39" s="1"/>
  <c r="Z182" i="39"/>
  <c r="AF182" i="39"/>
  <c r="Q183" i="39"/>
  <c r="AA183" i="39" s="1"/>
  <c r="AC183" i="39"/>
  <c r="Y183" i="39" s="1"/>
  <c r="Z184" i="39"/>
  <c r="AF184" i="39"/>
  <c r="Q185" i="39"/>
  <c r="AA185" i="39" s="1"/>
  <c r="AC185" i="39"/>
  <c r="Y185" i="39" s="1"/>
  <c r="X185" i="39" s="1"/>
  <c r="Z186" i="39"/>
  <c r="AF186" i="39"/>
  <c r="Q187" i="39"/>
  <c r="AA187" i="39" s="1"/>
  <c r="AC187" i="39"/>
  <c r="Y187" i="39" s="1"/>
  <c r="X187" i="39" s="1"/>
  <c r="Z188" i="39"/>
  <c r="AF188" i="39"/>
  <c r="Q189" i="39"/>
  <c r="AA189" i="39" s="1"/>
  <c r="AC189" i="39"/>
  <c r="Y189" i="39" s="1"/>
  <c r="X189" i="39" s="1"/>
  <c r="Z190" i="39"/>
  <c r="AF190" i="39"/>
  <c r="Q191" i="39"/>
  <c r="AA191" i="39" s="1"/>
  <c r="AC191" i="39"/>
  <c r="Y191" i="39" s="1"/>
  <c r="Z192" i="39"/>
  <c r="AF192" i="39"/>
  <c r="Q193" i="39"/>
  <c r="AA193" i="39" s="1"/>
  <c r="AC193" i="39"/>
  <c r="Y193" i="39" s="1"/>
  <c r="X193" i="39" s="1"/>
  <c r="Z194" i="39"/>
  <c r="AF194" i="39"/>
  <c r="Q195" i="39"/>
  <c r="AA195" i="39" s="1"/>
  <c r="AC195" i="39"/>
  <c r="Y195" i="39" s="1"/>
  <c r="X195" i="39" s="1"/>
  <c r="Z196" i="39"/>
  <c r="AF196" i="39"/>
  <c r="Q197" i="39"/>
  <c r="AA197" i="39" s="1"/>
  <c r="AC197" i="39"/>
  <c r="Y197" i="39" s="1"/>
  <c r="X197" i="39" s="1"/>
  <c r="Z198" i="39"/>
  <c r="AF198" i="39"/>
  <c r="Q199" i="39"/>
  <c r="AA199" i="39" s="1"/>
  <c r="AC199" i="39"/>
  <c r="Y199" i="39" s="1"/>
  <c r="X199" i="39" s="1"/>
  <c r="Z200" i="39"/>
  <c r="AF200" i="39"/>
  <c r="Q201" i="39"/>
  <c r="AA201" i="39" s="1"/>
  <c r="AC201" i="39"/>
  <c r="Y201" i="39" s="1"/>
  <c r="X201" i="39" s="1"/>
  <c r="Z202" i="39"/>
  <c r="AF202" i="39"/>
  <c r="Q203" i="39"/>
  <c r="AA203" i="39" s="1"/>
  <c r="AC203" i="39"/>
  <c r="Y203" i="39" s="1"/>
  <c r="X203" i="39" s="1"/>
  <c r="Z204" i="39"/>
  <c r="AF204" i="39"/>
  <c r="Q205" i="39"/>
  <c r="AA205" i="39" s="1"/>
  <c r="AC205" i="39"/>
  <c r="Y205" i="39" s="1"/>
  <c r="X205" i="39" s="1"/>
  <c r="Z206" i="39"/>
  <c r="AF206" i="39"/>
  <c r="Q207" i="39"/>
  <c r="AA207" i="39" s="1"/>
  <c r="AC207" i="39"/>
  <c r="Y207" i="39" s="1"/>
  <c r="X207" i="39" s="1"/>
  <c r="Z208" i="39"/>
  <c r="AF208" i="39"/>
  <c r="Q209" i="39"/>
  <c r="AA209" i="39" s="1"/>
  <c r="AC209" i="39"/>
  <c r="Y209" i="39" s="1"/>
  <c r="X209" i="39" s="1"/>
  <c r="Z210" i="39"/>
  <c r="AF210" i="39"/>
  <c r="Q211" i="39"/>
  <c r="AA211" i="39" s="1"/>
  <c r="AC211" i="39"/>
  <c r="Y211" i="39" s="1"/>
  <c r="X211" i="39" s="1"/>
  <c r="Z212" i="39"/>
  <c r="AF212" i="39"/>
  <c r="Q213" i="39"/>
  <c r="AA213" i="39" s="1"/>
  <c r="AC213" i="39"/>
  <c r="Y213" i="39" s="1"/>
  <c r="Z214" i="39"/>
  <c r="AF214" i="39"/>
  <c r="Q215" i="39"/>
  <c r="AA215" i="39" s="1"/>
  <c r="AC215" i="39"/>
  <c r="Y215" i="39" s="1"/>
  <c r="Z216" i="39"/>
  <c r="AF216" i="39"/>
  <c r="Q217" i="39"/>
  <c r="AA217" i="39" s="1"/>
  <c r="AC217" i="39"/>
  <c r="Y217" i="39" s="1"/>
  <c r="X217" i="39" s="1"/>
  <c r="Z218" i="39"/>
  <c r="AF218" i="39"/>
  <c r="Q219" i="39"/>
  <c r="AA219" i="39" s="1"/>
  <c r="AC219" i="39"/>
  <c r="Y219" i="39" s="1"/>
  <c r="X219" i="39" s="1"/>
  <c r="Z220" i="39"/>
  <c r="AF220" i="39"/>
  <c r="Q221" i="39"/>
  <c r="AA221" i="39" s="1"/>
  <c r="AC221" i="39"/>
  <c r="Y221" i="39" s="1"/>
  <c r="X221" i="39" s="1"/>
  <c r="Z222" i="39"/>
  <c r="AF222" i="39"/>
  <c r="Q223" i="39"/>
  <c r="AA223" i="39" s="1"/>
  <c r="AC223" i="39"/>
  <c r="Y223" i="39" s="1"/>
  <c r="X223" i="39" s="1"/>
  <c r="Z224" i="39"/>
  <c r="AF224" i="39"/>
  <c r="Q225" i="39"/>
  <c r="AA225" i="39" s="1"/>
  <c r="AC225" i="39"/>
  <c r="Y225" i="39" s="1"/>
  <c r="X225" i="39" s="1"/>
  <c r="Z226" i="39"/>
  <c r="AF226" i="39"/>
  <c r="Q227" i="39"/>
  <c r="AA227" i="39" s="1"/>
  <c r="AC227" i="39"/>
  <c r="Y227" i="39" s="1"/>
  <c r="X227" i="39" s="1"/>
  <c r="Z228" i="39"/>
  <c r="AF228" i="39"/>
  <c r="Q229" i="39"/>
  <c r="AA229" i="39" s="1"/>
  <c r="AC229" i="39"/>
  <c r="Y229" i="39" s="1"/>
  <c r="X229" i="39" s="1"/>
  <c r="Z230" i="39"/>
  <c r="AF230" i="39"/>
  <c r="Q231" i="39"/>
  <c r="AA231" i="39" s="1"/>
  <c r="AC231" i="39"/>
  <c r="Y231" i="39" s="1"/>
  <c r="X231" i="39" s="1"/>
  <c r="Z232" i="39"/>
  <c r="AF232" i="39"/>
  <c r="Q233" i="39"/>
  <c r="AA233" i="39" s="1"/>
  <c r="AC233" i="39"/>
  <c r="Y233" i="39" s="1"/>
  <c r="X233" i="39" s="1"/>
  <c r="Z234" i="39"/>
  <c r="AF234" i="39"/>
  <c r="Q235" i="39"/>
  <c r="AA235" i="39" s="1"/>
  <c r="AC235" i="39"/>
  <c r="Y235" i="39" s="1"/>
  <c r="X235" i="39" s="1"/>
  <c r="Z236" i="39"/>
  <c r="AF236" i="39"/>
  <c r="Q237" i="39"/>
  <c r="AA237" i="39" s="1"/>
  <c r="AC237" i="39"/>
  <c r="Y237" i="39" s="1"/>
  <c r="X237" i="39" s="1"/>
  <c r="Z238" i="39"/>
  <c r="AF238" i="39"/>
  <c r="Q239" i="39"/>
  <c r="AA239" i="39" s="1"/>
  <c r="AC239" i="39"/>
  <c r="Y239" i="39" s="1"/>
  <c r="Z240" i="39"/>
  <c r="AF240" i="39"/>
  <c r="Q241" i="39"/>
  <c r="AA241" i="39" s="1"/>
  <c r="AC241" i="39"/>
  <c r="Y241" i="39" s="1"/>
  <c r="X241" i="39" s="1"/>
  <c r="Z242" i="39"/>
  <c r="AF242" i="39"/>
  <c r="Q243" i="39"/>
  <c r="AA243" i="39" s="1"/>
  <c r="AC243" i="39"/>
  <c r="Y243" i="39" s="1"/>
  <c r="Z244" i="39"/>
  <c r="AF244" i="39"/>
  <c r="Q245" i="39"/>
  <c r="AA245" i="39" s="1"/>
  <c r="AC245" i="39"/>
  <c r="Y245" i="39" s="1"/>
  <c r="X245" i="39" s="1"/>
  <c r="Z246" i="39"/>
  <c r="AF246" i="39"/>
  <c r="Q247" i="39"/>
  <c r="AA247" i="39" s="1"/>
  <c r="AC247" i="39"/>
  <c r="Y247" i="39" s="1"/>
  <c r="Z248" i="39"/>
  <c r="AF248" i="39"/>
  <c r="Q249" i="39"/>
  <c r="AA249" i="39" s="1"/>
  <c r="AC249" i="39"/>
  <c r="Y249" i="39" s="1"/>
  <c r="X249" i="39" s="1"/>
  <c r="Z250" i="39"/>
  <c r="AF250" i="39"/>
  <c r="Q251" i="39"/>
  <c r="AA251" i="39" s="1"/>
  <c r="AC251" i="39"/>
  <c r="Y251" i="39" s="1"/>
  <c r="X251" i="39" s="1"/>
  <c r="Z252" i="39"/>
  <c r="AF252" i="39"/>
  <c r="Q253" i="39"/>
  <c r="AA253" i="39" s="1"/>
  <c r="AC253" i="39"/>
  <c r="Y253" i="39" s="1"/>
  <c r="X253" i="39" s="1"/>
  <c r="Z254" i="39"/>
  <c r="AF254" i="39"/>
  <c r="Q255" i="39"/>
  <c r="AA255" i="39" s="1"/>
  <c r="AC255" i="39"/>
  <c r="Y255" i="39" s="1"/>
  <c r="X255" i="39" s="1"/>
  <c r="Z256" i="39"/>
  <c r="AF256" i="39"/>
  <c r="Q257" i="39"/>
  <c r="AA257" i="39" s="1"/>
  <c r="AC257" i="39"/>
  <c r="Y257" i="39" s="1"/>
  <c r="Z258" i="39"/>
  <c r="AF258" i="39"/>
  <c r="Q259" i="39"/>
  <c r="AA259" i="39" s="1"/>
  <c r="AC259" i="39"/>
  <c r="Y259" i="39" s="1"/>
  <c r="X259" i="39" s="1"/>
  <c r="Z260" i="39"/>
  <c r="AF260" i="39"/>
  <c r="Q261" i="39"/>
  <c r="AA261" i="39" s="1"/>
  <c r="AC261" i="39"/>
  <c r="Y261" i="39" s="1"/>
  <c r="X261" i="39" s="1"/>
  <c r="Z262" i="39"/>
  <c r="AF262" i="39"/>
  <c r="Q263" i="39"/>
  <c r="AA263" i="39" s="1"/>
  <c r="AC263" i="39"/>
  <c r="Y263" i="39" s="1"/>
  <c r="X263" i="39" s="1"/>
  <c r="Z264" i="39"/>
  <c r="AF264" i="39"/>
  <c r="Q265" i="39"/>
  <c r="AA265" i="39" s="1"/>
  <c r="AC265" i="39"/>
  <c r="Y265" i="39" s="1"/>
  <c r="X265" i="39" s="1"/>
  <c r="Z266" i="39"/>
  <c r="AF266" i="39"/>
  <c r="Q267" i="39"/>
  <c r="AA267" i="39" s="1"/>
  <c r="AC267" i="39"/>
  <c r="Y267" i="39" s="1"/>
  <c r="Z268" i="39"/>
  <c r="AF268" i="39"/>
  <c r="Q269" i="39"/>
  <c r="AA269" i="39" s="1"/>
  <c r="AC269" i="39"/>
  <c r="Y269" i="39" s="1"/>
  <c r="X269" i="39" s="1"/>
  <c r="Z270" i="39"/>
  <c r="AF270" i="39"/>
  <c r="Q271" i="39"/>
  <c r="AA271" i="39" s="1"/>
  <c r="AC271" i="39"/>
  <c r="Y271" i="39" s="1"/>
  <c r="X271" i="39" s="1"/>
  <c r="Z272" i="39"/>
  <c r="AF272" i="39"/>
  <c r="Q273" i="39"/>
  <c r="AA273" i="39" s="1"/>
  <c r="AC273" i="39"/>
  <c r="Y273" i="39" s="1"/>
  <c r="X273" i="39" s="1"/>
  <c r="Z274" i="39"/>
  <c r="AF274" i="39"/>
  <c r="Q275" i="39"/>
  <c r="AA275" i="39" s="1"/>
  <c r="AC275" i="39"/>
  <c r="Y275" i="39" s="1"/>
  <c r="X275" i="39" s="1"/>
  <c r="Z276" i="39"/>
  <c r="AF276" i="39"/>
  <c r="Q277" i="39"/>
  <c r="AA277" i="39" s="1"/>
  <c r="AC277" i="39"/>
  <c r="Y277" i="39" s="1"/>
  <c r="Z278" i="39"/>
  <c r="AF278" i="39"/>
  <c r="Q279" i="39"/>
  <c r="AA279" i="39" s="1"/>
  <c r="AC279" i="39"/>
  <c r="Y279" i="39" s="1"/>
  <c r="X279" i="39" s="1"/>
  <c r="Z280" i="39"/>
  <c r="AF280" i="39"/>
  <c r="Q281" i="39"/>
  <c r="AA281" i="39" s="1"/>
  <c r="AC281" i="39"/>
  <c r="Y281" i="39" s="1"/>
  <c r="X281" i="39" s="1"/>
  <c r="Z282" i="39"/>
  <c r="AF282" i="39"/>
  <c r="Q283" i="39"/>
  <c r="AA283" i="39" s="1"/>
  <c r="AC283" i="39"/>
  <c r="Y283" i="39" s="1"/>
  <c r="X283" i="39" s="1"/>
  <c r="Z284" i="39"/>
  <c r="AF284" i="39"/>
  <c r="Q285" i="39"/>
  <c r="AA285" i="39" s="1"/>
  <c r="AC285" i="39"/>
  <c r="Y285" i="39" s="1"/>
  <c r="X285" i="39" s="1"/>
  <c r="Z286" i="39"/>
  <c r="AF286" i="39"/>
  <c r="Q287" i="39"/>
  <c r="AA287" i="39" s="1"/>
  <c r="AC287" i="39"/>
  <c r="Y287" i="39" s="1"/>
  <c r="X287" i="39" s="1"/>
  <c r="Z288" i="39"/>
  <c r="AF288" i="39"/>
  <c r="Q289" i="39"/>
  <c r="AA289" i="39" s="1"/>
  <c r="AC289" i="39"/>
  <c r="Y289" i="39" s="1"/>
  <c r="X289" i="39" s="1"/>
  <c r="Z290" i="39"/>
  <c r="AF290" i="39"/>
  <c r="Q291" i="39"/>
  <c r="AA291" i="39" s="1"/>
  <c r="AC291" i="39"/>
  <c r="Y291" i="39" s="1"/>
  <c r="X291" i="39" s="1"/>
  <c r="Z292" i="39"/>
  <c r="AF292" i="39"/>
  <c r="Q293" i="39"/>
  <c r="AA293" i="39" s="1"/>
  <c r="AC293" i="39"/>
  <c r="Y293" i="39" s="1"/>
  <c r="Z294" i="39"/>
  <c r="AF294" i="39"/>
  <c r="Q295" i="39"/>
  <c r="AA295" i="39" s="1"/>
  <c r="AC295" i="39"/>
  <c r="Y295" i="39" s="1"/>
  <c r="X295" i="39" s="1"/>
  <c r="Z296" i="39"/>
  <c r="AF296" i="39"/>
  <c r="Q297" i="39"/>
  <c r="AA297" i="39" s="1"/>
  <c r="AC297" i="39"/>
  <c r="Y297" i="39" s="1"/>
  <c r="Z298" i="39"/>
  <c r="AF298" i="39"/>
  <c r="Q299" i="39"/>
  <c r="AA299" i="39" s="1"/>
  <c r="AC299" i="39"/>
  <c r="Y299" i="39" s="1"/>
  <c r="X299" i="39" s="1"/>
  <c r="Z300" i="39"/>
  <c r="AF300" i="39"/>
  <c r="Q301" i="39"/>
  <c r="AA301" i="39" s="1"/>
  <c r="AC301" i="39"/>
  <c r="Y301" i="39" s="1"/>
  <c r="X301" i="39" s="1"/>
  <c r="Z302" i="39"/>
  <c r="AF302" i="39"/>
  <c r="Q303" i="39"/>
  <c r="AA303" i="39" s="1"/>
  <c r="AC303" i="39"/>
  <c r="Y303" i="39" s="1"/>
  <c r="X303" i="39" s="1"/>
  <c r="Z304" i="39"/>
  <c r="AF304" i="39"/>
  <c r="Q305" i="39"/>
  <c r="AA305" i="39" s="1"/>
  <c r="AC305" i="39"/>
  <c r="Y305" i="39" s="1"/>
  <c r="X305" i="39" s="1"/>
  <c r="Z306" i="39"/>
  <c r="AF306" i="39"/>
  <c r="Q307" i="39"/>
  <c r="AA307" i="39" s="1"/>
  <c r="AC307" i="39"/>
  <c r="Y307" i="39" s="1"/>
  <c r="X307" i="39" s="1"/>
  <c r="Z308" i="39"/>
  <c r="AF308" i="39"/>
  <c r="Q309" i="39"/>
  <c r="AA309" i="39" s="1"/>
  <c r="AC309" i="39"/>
  <c r="Y309" i="39" s="1"/>
  <c r="X309" i="39" s="1"/>
  <c r="Z310" i="39"/>
  <c r="AF310" i="39"/>
  <c r="Q311" i="39"/>
  <c r="AA311" i="39" s="1"/>
  <c r="AC311" i="39"/>
  <c r="Y311" i="39" s="1"/>
  <c r="X311" i="39" s="1"/>
  <c r="Z312" i="39"/>
  <c r="AF312" i="39"/>
  <c r="Q313" i="39"/>
  <c r="AA313" i="39" s="1"/>
  <c r="AC313" i="39"/>
  <c r="Y313" i="39" s="1"/>
  <c r="Z314" i="39"/>
  <c r="AF314" i="39"/>
  <c r="Q315" i="39"/>
  <c r="AA315" i="39" s="1"/>
  <c r="AC315" i="39"/>
  <c r="Y315" i="39" s="1"/>
  <c r="X315" i="39" s="1"/>
  <c r="Z316" i="39"/>
  <c r="AF316" i="39"/>
  <c r="Q317" i="39"/>
  <c r="AA317" i="39" s="1"/>
  <c r="AC317" i="39"/>
  <c r="Y317" i="39" s="1"/>
  <c r="Z318" i="39"/>
  <c r="AF318" i="39"/>
  <c r="Q319" i="39"/>
  <c r="AA319" i="39" s="1"/>
  <c r="AC319" i="39"/>
  <c r="Y319" i="39" s="1"/>
  <c r="X319" i="39" s="1"/>
  <c r="Z320" i="39"/>
  <c r="AF320" i="39"/>
  <c r="Q321" i="39"/>
  <c r="AA321" i="39" s="1"/>
  <c r="AC321" i="39"/>
  <c r="Y321" i="39" s="1"/>
  <c r="Z322" i="39"/>
  <c r="AF322" i="39"/>
  <c r="Q323" i="39"/>
  <c r="AA323" i="39" s="1"/>
  <c r="AC323" i="39"/>
  <c r="Y323" i="39" s="1"/>
  <c r="X323" i="39" s="1"/>
  <c r="Z324" i="39"/>
  <c r="AF324" i="39"/>
  <c r="Q325" i="39"/>
  <c r="AA325" i="39" s="1"/>
  <c r="AC325" i="39"/>
  <c r="Y325" i="39" s="1"/>
  <c r="Z326" i="39"/>
  <c r="AF326" i="39"/>
  <c r="Q327" i="39"/>
  <c r="AA327" i="39" s="1"/>
  <c r="AC327" i="39"/>
  <c r="Y327" i="39" s="1"/>
  <c r="X327" i="39" s="1"/>
  <c r="Z328" i="39"/>
  <c r="AF328" i="39"/>
  <c r="Q329" i="39"/>
  <c r="AA329" i="39" s="1"/>
  <c r="AC329" i="39"/>
  <c r="Y329" i="39" s="1"/>
  <c r="Z330" i="39"/>
  <c r="AF330" i="39"/>
  <c r="Q331" i="39"/>
  <c r="AA331" i="39" s="1"/>
  <c r="AC331" i="39"/>
  <c r="Y331" i="39" s="1"/>
  <c r="X331" i="39" s="1"/>
  <c r="Z332" i="39"/>
  <c r="AF332" i="39"/>
  <c r="Q333" i="39"/>
  <c r="AA333" i="39" s="1"/>
  <c r="AC333" i="39"/>
  <c r="Y333" i="39" s="1"/>
  <c r="Z334" i="39"/>
  <c r="AF334" i="39"/>
  <c r="Q335" i="39"/>
  <c r="AA335" i="39" s="1"/>
  <c r="AC335" i="39"/>
  <c r="Y335" i="39" s="1"/>
  <c r="X335" i="39" s="1"/>
  <c r="Z336" i="39"/>
  <c r="AF336" i="39"/>
  <c r="Q337" i="39"/>
  <c r="AA337" i="39" s="1"/>
  <c r="AC337" i="39"/>
  <c r="Y337" i="39" s="1"/>
  <c r="Z338" i="39"/>
  <c r="AF338" i="39"/>
  <c r="Q339" i="39"/>
  <c r="AA339" i="39" s="1"/>
  <c r="AC339" i="39"/>
  <c r="Y339" i="39" s="1"/>
  <c r="X339" i="39" s="1"/>
  <c r="Z340" i="39"/>
  <c r="AF340" i="39"/>
  <c r="Q341" i="39"/>
  <c r="AA341" i="39" s="1"/>
  <c r="AC341" i="39"/>
  <c r="Y341" i="39" s="1"/>
  <c r="Z342" i="39"/>
  <c r="AF342" i="39"/>
  <c r="Q343" i="39"/>
  <c r="AA343" i="39" s="1"/>
  <c r="AC343" i="39"/>
  <c r="Y343" i="39" s="1"/>
  <c r="X343" i="39" s="1"/>
  <c r="Z344" i="39"/>
  <c r="AF344" i="39"/>
  <c r="Q345" i="39"/>
  <c r="AA345" i="39" s="1"/>
  <c r="AC345" i="39"/>
  <c r="Y345" i="39" s="1"/>
  <c r="Z346" i="39"/>
  <c r="AF346" i="39"/>
  <c r="Q347" i="39"/>
  <c r="AA347" i="39" s="1"/>
  <c r="AC347" i="39"/>
  <c r="Y347" i="39" s="1"/>
  <c r="X347" i="39" s="1"/>
  <c r="Z348" i="39"/>
  <c r="AF348" i="39"/>
  <c r="Q349" i="39"/>
  <c r="AA349" i="39" s="1"/>
  <c r="AC349" i="39"/>
  <c r="Y349" i="39" s="1"/>
  <c r="Z350" i="39"/>
  <c r="AF350" i="39"/>
  <c r="Q351" i="39"/>
  <c r="AA351" i="39" s="1"/>
  <c r="AC351" i="39"/>
  <c r="Y351" i="39" s="1"/>
  <c r="X351" i="39" s="1"/>
  <c r="Z352" i="39"/>
  <c r="AF352" i="39"/>
  <c r="Q353" i="39"/>
  <c r="AA353" i="39" s="1"/>
  <c r="AC353" i="39"/>
  <c r="Y353" i="39" s="1"/>
  <c r="Z354" i="39"/>
  <c r="AF354" i="39"/>
  <c r="Q355" i="39"/>
  <c r="AA355" i="39" s="1"/>
  <c r="AC355" i="39"/>
  <c r="Y355" i="39" s="1"/>
  <c r="X355" i="39" s="1"/>
  <c r="Z356" i="39"/>
  <c r="AF356" i="39"/>
  <c r="Q357" i="39"/>
  <c r="AA357" i="39" s="1"/>
  <c r="AC357" i="39"/>
  <c r="Y357" i="39" s="1"/>
  <c r="Z358" i="39"/>
  <c r="AF358" i="39"/>
  <c r="Q359" i="39"/>
  <c r="AA359" i="39" s="1"/>
  <c r="AC359" i="39"/>
  <c r="Y359" i="39" s="1"/>
  <c r="X359" i="39" s="1"/>
  <c r="Z360" i="39"/>
  <c r="AF360" i="39"/>
  <c r="Q361" i="39"/>
  <c r="AA361" i="39" s="1"/>
  <c r="AC361" i="39"/>
  <c r="Y361" i="39" s="1"/>
  <c r="Z362" i="39"/>
  <c r="AF362" i="39"/>
  <c r="Q363" i="39"/>
  <c r="AA363" i="39" s="1"/>
  <c r="AC363" i="39"/>
  <c r="Y363" i="39" s="1"/>
  <c r="X363" i="39" s="1"/>
  <c r="Z364" i="39"/>
  <c r="AF364" i="39"/>
  <c r="Q365" i="39"/>
  <c r="AA365" i="39" s="1"/>
  <c r="AC365" i="39"/>
  <c r="Y365" i="39" s="1"/>
  <c r="Z366" i="39"/>
  <c r="AF366" i="39"/>
  <c r="Q367" i="39"/>
  <c r="AA367" i="39" s="1"/>
  <c r="AC367" i="39"/>
  <c r="Y367" i="39" s="1"/>
  <c r="X367" i="39" s="1"/>
  <c r="Z368" i="39"/>
  <c r="AF368" i="39"/>
  <c r="Q369" i="39"/>
  <c r="AA369" i="39" s="1"/>
  <c r="AC369" i="39"/>
  <c r="Y369" i="39" s="1"/>
  <c r="Z370" i="39"/>
  <c r="AF370" i="39"/>
  <c r="Q371" i="39"/>
  <c r="AA371" i="39" s="1"/>
  <c r="AC371" i="39"/>
  <c r="Y371" i="39" s="1"/>
  <c r="X371" i="39" s="1"/>
  <c r="Z372" i="39"/>
  <c r="AF372" i="39"/>
  <c r="Q373" i="39"/>
  <c r="AA373" i="39" s="1"/>
  <c r="AC373" i="39"/>
  <c r="Y373" i="39" s="1"/>
  <c r="Z374" i="39"/>
  <c r="AF374" i="39"/>
  <c r="Q375" i="39"/>
  <c r="AA375" i="39" s="1"/>
  <c r="AC375" i="39"/>
  <c r="Y375" i="39" s="1"/>
  <c r="X375" i="39" s="1"/>
  <c r="Z376" i="39"/>
  <c r="AF376" i="39"/>
  <c r="Q377" i="39"/>
  <c r="AA377" i="39" s="1"/>
  <c r="AC377" i="39"/>
  <c r="Y377" i="39" s="1"/>
  <c r="Z378" i="39"/>
  <c r="AF378" i="39"/>
  <c r="Q379" i="39"/>
  <c r="AA379" i="39" s="1"/>
  <c r="AC379" i="39"/>
  <c r="Y379" i="39" s="1"/>
  <c r="X379" i="39" s="1"/>
  <c r="Z380" i="39"/>
  <c r="AF380" i="39"/>
  <c r="Q381" i="39"/>
  <c r="AA381" i="39" s="1"/>
  <c r="AC381" i="39"/>
  <c r="Y381" i="39" s="1"/>
  <c r="Z382" i="39"/>
  <c r="AF382" i="39"/>
  <c r="Q383" i="39"/>
  <c r="AA383" i="39" s="1"/>
  <c r="AC383" i="39"/>
  <c r="Y383" i="39" s="1"/>
  <c r="X383" i="39" s="1"/>
  <c r="Z384" i="39"/>
  <c r="AF384" i="39"/>
  <c r="Q385" i="39"/>
  <c r="AA385" i="39" s="1"/>
  <c r="AC385" i="39"/>
  <c r="Y385" i="39" s="1"/>
  <c r="Z386" i="39"/>
  <c r="AF386" i="39"/>
  <c r="Q387" i="39"/>
  <c r="AA387" i="39" s="1"/>
  <c r="AC387" i="39"/>
  <c r="Y387" i="39" s="1"/>
  <c r="X387" i="39" s="1"/>
  <c r="Z388" i="39"/>
  <c r="AF388" i="39"/>
  <c r="Q389" i="39"/>
  <c r="AA389" i="39" s="1"/>
  <c r="AC389" i="39"/>
  <c r="Y389" i="39" s="1"/>
  <c r="Z390" i="39"/>
  <c r="AF390" i="39"/>
  <c r="Q391" i="39"/>
  <c r="AA391" i="39" s="1"/>
  <c r="AC391" i="39"/>
  <c r="Y391" i="39" s="1"/>
  <c r="X391" i="39" s="1"/>
  <c r="Z392" i="39"/>
  <c r="AF392" i="39"/>
  <c r="Q393" i="39"/>
  <c r="AA393" i="39" s="1"/>
  <c r="AC393" i="39"/>
  <c r="Y393" i="39" s="1"/>
  <c r="Z394" i="39"/>
  <c r="AF394" i="39"/>
  <c r="Q395" i="39"/>
  <c r="AA395" i="39" s="1"/>
  <c r="AC395" i="39"/>
  <c r="Y395" i="39" s="1"/>
  <c r="X395" i="39" s="1"/>
  <c r="Z396" i="39"/>
  <c r="AF396" i="39"/>
  <c r="Q397" i="39"/>
  <c r="AA397" i="39" s="1"/>
  <c r="AC397" i="39"/>
  <c r="Y397" i="39" s="1"/>
  <c r="Z398" i="39"/>
  <c r="AF398" i="39"/>
  <c r="Q399" i="39"/>
  <c r="AA399" i="39" s="1"/>
  <c r="AC399" i="39"/>
  <c r="Y399" i="39" s="1"/>
  <c r="X399" i="39" s="1"/>
  <c r="Z400" i="39"/>
  <c r="AF400" i="39"/>
  <c r="Q401" i="39"/>
  <c r="AA401" i="39" s="1"/>
  <c r="AC401" i="39"/>
  <c r="Y401" i="39" s="1"/>
  <c r="Z402" i="39"/>
  <c r="AF402" i="39"/>
  <c r="Q403" i="39"/>
  <c r="AA403" i="39" s="1"/>
  <c r="AC403" i="39"/>
  <c r="Y403" i="39" s="1"/>
  <c r="X403" i="39" s="1"/>
  <c r="U404" i="39"/>
  <c r="AE404" i="39" s="1"/>
  <c r="AB404" i="39"/>
  <c r="U405" i="39"/>
  <c r="AE405" i="39" s="1"/>
  <c r="AB405" i="39"/>
  <c r="X405" i="39" s="1"/>
  <c r="AB406" i="39"/>
  <c r="U407" i="39"/>
  <c r="AE407" i="39" s="1"/>
  <c r="AB407" i="39"/>
  <c r="AB408" i="39"/>
  <c r="U409" i="39"/>
  <c r="AE409" i="39" s="1"/>
  <c r="AB409" i="39"/>
  <c r="X409" i="39" s="1"/>
  <c r="AB410" i="39"/>
  <c r="U411" i="39"/>
  <c r="AE411" i="39" s="1"/>
  <c r="AB411" i="39"/>
  <c r="AB412" i="39"/>
  <c r="U413" i="39"/>
  <c r="AE413" i="39" s="1"/>
  <c r="AB413" i="39"/>
  <c r="X413" i="39" s="1"/>
  <c r="AB414" i="39"/>
  <c r="U415" i="39"/>
  <c r="AE415" i="39" s="1"/>
  <c r="AB415" i="39"/>
  <c r="AB416" i="39"/>
  <c r="U417" i="39"/>
  <c r="AE417" i="39" s="1"/>
  <c r="AB417" i="39"/>
  <c r="AB418" i="39"/>
  <c r="U419" i="39"/>
  <c r="AE419" i="39" s="1"/>
  <c r="AB419" i="39"/>
  <c r="AB420" i="39"/>
  <c r="U421" i="39"/>
  <c r="AE421" i="39" s="1"/>
  <c r="AB421" i="39"/>
  <c r="X421" i="39" s="1"/>
  <c r="AB422" i="39"/>
  <c r="U423" i="39"/>
  <c r="AE423" i="39" s="1"/>
  <c r="AB423" i="39"/>
  <c r="AB424" i="39"/>
  <c r="U425" i="39"/>
  <c r="AE425" i="39" s="1"/>
  <c r="AB425" i="39"/>
  <c r="AB426" i="39"/>
  <c r="U427" i="39"/>
  <c r="AE427" i="39" s="1"/>
  <c r="AB427" i="39"/>
  <c r="AB428" i="39"/>
  <c r="U429" i="39"/>
  <c r="AE429" i="39" s="1"/>
  <c r="AB429" i="39"/>
  <c r="X429" i="39" s="1"/>
  <c r="AB430" i="39"/>
  <c r="U431" i="39"/>
  <c r="AE431" i="39" s="1"/>
  <c r="AB431" i="39"/>
  <c r="AB432" i="39"/>
  <c r="U433" i="39"/>
  <c r="AE433" i="39" s="1"/>
  <c r="AB433" i="39"/>
  <c r="AB434" i="39"/>
  <c r="U435" i="39"/>
  <c r="AE435" i="39" s="1"/>
  <c r="AB435" i="39"/>
  <c r="AB436" i="39"/>
  <c r="U437" i="39"/>
  <c r="AE437" i="39" s="1"/>
  <c r="AB437" i="39"/>
  <c r="X437" i="39" s="1"/>
  <c r="AB438" i="39"/>
  <c r="U439" i="39"/>
  <c r="AE439" i="39" s="1"/>
  <c r="AB439" i="39"/>
  <c r="AB440" i="39"/>
  <c r="U441" i="39"/>
  <c r="AE441" i="39" s="1"/>
  <c r="AB441" i="39"/>
  <c r="X441" i="39" s="1"/>
  <c r="AB442" i="39"/>
  <c r="U443" i="39"/>
  <c r="AE443" i="39" s="1"/>
  <c r="AB443" i="39"/>
  <c r="AB444" i="39"/>
  <c r="U445" i="39"/>
  <c r="AE445" i="39" s="1"/>
  <c r="AB445" i="39"/>
  <c r="X445" i="39" s="1"/>
  <c r="AB446" i="39"/>
  <c r="U447" i="39"/>
  <c r="AE447" i="39" s="1"/>
  <c r="AB447" i="39"/>
  <c r="AB448" i="39"/>
  <c r="AE449" i="39"/>
  <c r="AE454" i="39"/>
  <c r="AD456" i="39"/>
  <c r="AE461" i="39"/>
  <c r="AE466" i="39"/>
  <c r="AD468" i="39"/>
  <c r="AE473" i="39"/>
  <c r="AE478" i="39"/>
  <c r="AD480" i="39"/>
  <c r="AE485" i="39"/>
  <c r="AE490" i="39"/>
  <c r="AD492" i="39"/>
  <c r="AE497" i="39"/>
  <c r="AE502" i="39"/>
  <c r="AD504" i="39"/>
  <c r="AE509" i="39"/>
  <c r="AE514" i="39"/>
  <c r="AD516" i="39"/>
  <c r="AE521" i="39"/>
  <c r="AE526" i="39"/>
  <c r="AD528" i="39"/>
  <c r="AE533" i="39"/>
  <c r="AD540" i="39"/>
  <c r="AE545" i="39"/>
  <c r="AD552" i="39"/>
  <c r="AE557" i="39"/>
  <c r="AD564" i="39"/>
  <c r="AE569" i="39"/>
  <c r="AD576" i="39"/>
  <c r="AE581" i="39"/>
  <c r="AD588" i="39"/>
  <c r="AE593" i="39"/>
  <c r="AD600" i="39"/>
  <c r="AE605" i="39"/>
  <c r="AD612" i="39"/>
  <c r="AE617" i="39"/>
  <c r="AD624" i="39"/>
  <c r="AE629" i="39"/>
  <c r="AD636" i="39"/>
  <c r="AE641" i="39"/>
  <c r="AD648" i="39"/>
  <c r="AE653" i="39"/>
  <c r="AD660" i="39"/>
  <c r="AE665" i="39"/>
  <c r="AD672" i="39"/>
  <c r="AE677" i="39"/>
  <c r="AD684" i="39"/>
  <c r="AE689" i="39"/>
  <c r="AD696" i="39"/>
  <c r="AE701" i="39"/>
  <c r="AD708" i="39"/>
  <c r="AE713" i="39"/>
  <c r="AD720" i="39"/>
  <c r="AE725" i="39"/>
  <c r="AD732" i="39"/>
  <c r="AE737" i="39"/>
  <c r="AD744" i="39"/>
  <c r="AE749" i="39"/>
  <c r="AD756" i="39"/>
  <c r="AE761" i="39"/>
  <c r="AD768" i="39"/>
  <c r="AE773" i="39"/>
  <c r="AD780" i="39"/>
  <c r="AE785" i="39"/>
  <c r="AD792" i="39"/>
  <c r="AE797" i="39"/>
  <c r="AD804" i="39"/>
  <c r="AE809" i="39"/>
  <c r="AE816" i="39"/>
  <c r="AB817" i="39"/>
  <c r="AF819" i="39"/>
  <c r="Z819" i="39"/>
  <c r="AD819" i="39"/>
  <c r="AC819" i="39"/>
  <c r="Y819" i="39" s="1"/>
  <c r="X819" i="39" s="1"/>
  <c r="AE822" i="39"/>
  <c r="AB823" i="39"/>
  <c r="AF825" i="39"/>
  <c r="Z825" i="39"/>
  <c r="AD825" i="39"/>
  <c r="AC825" i="39"/>
  <c r="Y825" i="39" s="1"/>
  <c r="X825" i="39" s="1"/>
  <c r="AE828" i="39"/>
  <c r="AB829" i="39"/>
  <c r="AF831" i="39"/>
  <c r="Z831" i="39"/>
  <c r="AD831" i="39"/>
  <c r="AC831" i="39"/>
  <c r="Y831" i="39" s="1"/>
  <c r="X831" i="39" s="1"/>
  <c r="AE834" i="39"/>
  <c r="AB835" i="39"/>
  <c r="AF837" i="39"/>
  <c r="Z837" i="39"/>
  <c r="AD837" i="39"/>
  <c r="AC837" i="39"/>
  <c r="Y837" i="39" s="1"/>
  <c r="X837" i="39" s="1"/>
  <c r="AE840" i="39"/>
  <c r="AB841" i="39"/>
  <c r="AF843" i="39"/>
  <c r="Z843" i="39"/>
  <c r="AD843" i="39"/>
  <c r="AC843" i="39"/>
  <c r="Y843" i="39" s="1"/>
  <c r="X843" i="39" s="1"/>
  <c r="AE846" i="39"/>
  <c r="AB847" i="39"/>
  <c r="AF849" i="39"/>
  <c r="Z849" i="39"/>
  <c r="AD849" i="39"/>
  <c r="AC849" i="39"/>
  <c r="Y849" i="39" s="1"/>
  <c r="X849" i="39" s="1"/>
  <c r="AE852" i="39"/>
  <c r="AB853" i="39"/>
  <c r="AF855" i="39"/>
  <c r="Z855" i="39"/>
  <c r="AD855" i="39"/>
  <c r="AC855" i="39"/>
  <c r="Y855" i="39" s="1"/>
  <c r="X855" i="39" s="1"/>
  <c r="AE858" i="39"/>
  <c r="AB859" i="39"/>
  <c r="AF861" i="39"/>
  <c r="Z861" i="39"/>
  <c r="AD861" i="39"/>
  <c r="AC861" i="39"/>
  <c r="Y861" i="39" s="1"/>
  <c r="X861" i="39" s="1"/>
  <c r="AB864" i="39"/>
  <c r="AB865" i="39"/>
  <c r="AF871" i="39"/>
  <c r="Z871" i="39"/>
  <c r="AD871" i="39"/>
  <c r="AC871" i="39"/>
  <c r="Y871" i="39" s="1"/>
  <c r="X871" i="39" s="1"/>
  <c r="AC872" i="39"/>
  <c r="Y872" i="39" s="1"/>
  <c r="X872" i="39" s="1"/>
  <c r="AA872" i="39"/>
  <c r="AF872" i="39"/>
  <c r="Z872" i="39"/>
  <c r="AD872" i="39"/>
  <c r="AB876" i="39"/>
  <c r="AB877" i="39"/>
  <c r="AF883" i="39"/>
  <c r="Z883" i="39"/>
  <c r="AD883" i="39"/>
  <c r="AC883" i="39"/>
  <c r="Y883" i="39" s="1"/>
  <c r="X883" i="39" s="1"/>
  <c r="AC884" i="39"/>
  <c r="Y884" i="39" s="1"/>
  <c r="X884" i="39" s="1"/>
  <c r="AA884" i="39"/>
  <c r="AF884" i="39"/>
  <c r="Z884" i="39"/>
  <c r="AD884" i="39"/>
  <c r="AB888" i="39"/>
  <c r="AB889" i="39"/>
  <c r="AF895" i="39"/>
  <c r="Z895" i="39"/>
  <c r="AD895" i="39"/>
  <c r="AC895" i="39"/>
  <c r="Y895" i="39" s="1"/>
  <c r="X895" i="39" s="1"/>
  <c r="AC896" i="39"/>
  <c r="Y896" i="39" s="1"/>
  <c r="X896" i="39" s="1"/>
  <c r="AA896" i="39"/>
  <c r="AF896" i="39"/>
  <c r="Z896" i="39"/>
  <c r="AD896" i="39"/>
  <c r="AB900" i="39"/>
  <c r="AB901" i="39"/>
  <c r="AF907" i="39"/>
  <c r="Z907" i="39"/>
  <c r="AD907" i="39"/>
  <c r="AC907" i="39"/>
  <c r="Y907" i="39" s="1"/>
  <c r="X907" i="39" s="1"/>
  <c r="AC908" i="39"/>
  <c r="Y908" i="39" s="1"/>
  <c r="X908" i="39" s="1"/>
  <c r="AA908" i="39"/>
  <c r="AF908" i="39"/>
  <c r="Z908" i="39"/>
  <c r="AD908" i="39"/>
  <c r="Z919" i="39"/>
  <c r="AD919" i="39"/>
  <c r="AE919" i="39" s="1"/>
  <c r="AF919" i="39" s="1"/>
  <c r="Z920" i="39"/>
  <c r="AA920" i="39" s="1"/>
  <c r="AB920" i="39" s="1"/>
  <c r="AC920" i="39" s="1"/>
  <c r="AB924" i="39"/>
  <c r="AB925" i="39"/>
  <c r="AF931" i="39"/>
  <c r="Z931" i="39"/>
  <c r="AD931" i="39"/>
  <c r="AC931" i="39"/>
  <c r="Y931" i="39" s="1"/>
  <c r="X931" i="39" s="1"/>
  <c r="AC932" i="39"/>
  <c r="Y932" i="39" s="1"/>
  <c r="X932" i="39" s="1"/>
  <c r="AA932" i="39"/>
  <c r="AF932" i="39"/>
  <c r="Z932" i="39"/>
  <c r="AD932" i="39"/>
  <c r="AB936" i="39"/>
  <c r="AB937" i="39"/>
  <c r="AF943" i="39"/>
  <c r="Z943" i="39"/>
  <c r="AD943" i="39"/>
  <c r="AC943" i="39"/>
  <c r="Y943" i="39" s="1"/>
  <c r="X943" i="39" s="1"/>
  <c r="AC944" i="39"/>
  <c r="Y944" i="39" s="1"/>
  <c r="X944" i="39" s="1"/>
  <c r="AA944" i="39"/>
  <c r="AF944" i="39"/>
  <c r="Z944" i="39"/>
  <c r="AD944" i="39"/>
  <c r="AB948" i="39"/>
  <c r="AB949" i="39"/>
  <c r="AF955" i="39"/>
  <c r="Z955" i="39"/>
  <c r="AD955" i="39"/>
  <c r="AC955" i="39"/>
  <c r="Y955" i="39" s="1"/>
  <c r="X955" i="39" s="1"/>
  <c r="AC956" i="39"/>
  <c r="Y956" i="39" s="1"/>
  <c r="X956" i="39" s="1"/>
  <c r="AA956" i="39"/>
  <c r="AF956" i="39"/>
  <c r="Z956" i="39"/>
  <c r="AD956" i="39"/>
  <c r="AB960" i="39"/>
  <c r="AB961" i="39"/>
  <c r="AF967" i="39"/>
  <c r="Z967" i="39"/>
  <c r="AD967" i="39"/>
  <c r="AC967" i="39"/>
  <c r="Y967" i="39" s="1"/>
  <c r="X967" i="39" s="1"/>
  <c r="AC968" i="39"/>
  <c r="Y968" i="39" s="1"/>
  <c r="X968" i="39" s="1"/>
  <c r="AA968" i="39"/>
  <c r="AF968" i="39"/>
  <c r="Z968" i="39"/>
  <c r="AD968" i="39"/>
  <c r="AB972" i="39"/>
  <c r="AB973" i="39"/>
  <c r="AF979" i="39"/>
  <c r="Z979" i="39"/>
  <c r="AD979" i="39"/>
  <c r="AC979" i="39"/>
  <c r="Y979" i="39" s="1"/>
  <c r="X979" i="39" s="1"/>
  <c r="AC980" i="39"/>
  <c r="Y980" i="39" s="1"/>
  <c r="X980" i="39" s="1"/>
  <c r="AA980" i="39"/>
  <c r="AF980" i="39"/>
  <c r="Z980" i="39"/>
  <c r="AD980" i="39"/>
  <c r="AB984" i="39"/>
  <c r="AB985" i="39"/>
  <c r="AF991" i="39"/>
  <c r="Z991" i="39"/>
  <c r="AD991" i="39"/>
  <c r="AC991" i="39"/>
  <c r="Y991" i="39" s="1"/>
  <c r="X991" i="39" s="1"/>
  <c r="AC992" i="39"/>
  <c r="Y992" i="39" s="1"/>
  <c r="X992" i="39" s="1"/>
  <c r="AA992" i="39"/>
  <c r="AF992" i="39"/>
  <c r="Z992" i="39"/>
  <c r="AD992" i="39"/>
  <c r="AB996" i="39"/>
  <c r="AB997" i="39"/>
  <c r="AF1003" i="39"/>
  <c r="Z1003" i="39"/>
  <c r="AD1003" i="39"/>
  <c r="AC1003" i="39"/>
  <c r="Y1003" i="39" s="1"/>
  <c r="X1003" i="39" s="1"/>
  <c r="AC1004" i="39"/>
  <c r="Y1004" i="39" s="1"/>
  <c r="X1004" i="39" s="1"/>
  <c r="AA1004" i="39"/>
  <c r="AF1004" i="39"/>
  <c r="Z1004" i="39"/>
  <c r="AD1004" i="39"/>
  <c r="AA6" i="39"/>
  <c r="AB6" i="39" s="1"/>
  <c r="AA8" i="39"/>
  <c r="AB8" i="39" s="1"/>
  <c r="AD9" i="39"/>
  <c r="AA10" i="39"/>
  <c r="AD11" i="39"/>
  <c r="AA12" i="39"/>
  <c r="AD13" i="39"/>
  <c r="AA14" i="39"/>
  <c r="AD15" i="39"/>
  <c r="AA16" i="39"/>
  <c r="AD17" i="39"/>
  <c r="AA18" i="39"/>
  <c r="AD19" i="39"/>
  <c r="AA20" i="39"/>
  <c r="AD21" i="39"/>
  <c r="AA22" i="39"/>
  <c r="AD23" i="39"/>
  <c r="AA24" i="39"/>
  <c r="AD25" i="39"/>
  <c r="AA26" i="39"/>
  <c r="AD27" i="39"/>
  <c r="AA28" i="39"/>
  <c r="AD29" i="39"/>
  <c r="AA30" i="39"/>
  <c r="AD31" i="39"/>
  <c r="AA32" i="39"/>
  <c r="AD33" i="39"/>
  <c r="AA34" i="39"/>
  <c r="AD35" i="39"/>
  <c r="AA36" i="39"/>
  <c r="AD37" i="39"/>
  <c r="AA38" i="39"/>
  <c r="AD39" i="39"/>
  <c r="AA40" i="39"/>
  <c r="AD41" i="39"/>
  <c r="AA42" i="39"/>
  <c r="AD43" i="39"/>
  <c r="AA44" i="39"/>
  <c r="AD45" i="39"/>
  <c r="AA46" i="39"/>
  <c r="AD47" i="39"/>
  <c r="AA48" i="39"/>
  <c r="AD49" i="39"/>
  <c r="AA50" i="39"/>
  <c r="AD51" i="39"/>
  <c r="AA52" i="39"/>
  <c r="AD53" i="39"/>
  <c r="AA54" i="39"/>
  <c r="AD55" i="39"/>
  <c r="AA56" i="39"/>
  <c r="AD57" i="39"/>
  <c r="AA58" i="39"/>
  <c r="AD59" i="39"/>
  <c r="AA60" i="39"/>
  <c r="AD61" i="39"/>
  <c r="AA62" i="39"/>
  <c r="AD63" i="39"/>
  <c r="AA64" i="39"/>
  <c r="AD65" i="39"/>
  <c r="AA66" i="39"/>
  <c r="AD67" i="39"/>
  <c r="AA68" i="39"/>
  <c r="AD69" i="39"/>
  <c r="AA70" i="39"/>
  <c r="AD71" i="39"/>
  <c r="AA72" i="39"/>
  <c r="AD73" i="39"/>
  <c r="AA74" i="39"/>
  <c r="AD75" i="39"/>
  <c r="AA76" i="39"/>
  <c r="AD77" i="39"/>
  <c r="AA78" i="39"/>
  <c r="AD79" i="39"/>
  <c r="AA80" i="39"/>
  <c r="AD81" i="39"/>
  <c r="AA82" i="39"/>
  <c r="AD83" i="39"/>
  <c r="AA84" i="39"/>
  <c r="AD85" i="39"/>
  <c r="AA86" i="39"/>
  <c r="AD87" i="39"/>
  <c r="AA88" i="39"/>
  <c r="AD89" i="39"/>
  <c r="AA90" i="39"/>
  <c r="AD91" i="39"/>
  <c r="AA92" i="39"/>
  <c r="AD93" i="39"/>
  <c r="AA94" i="39"/>
  <c r="AD95" i="39"/>
  <c r="AA96" i="39"/>
  <c r="AD97" i="39"/>
  <c r="AA98" i="39"/>
  <c r="AD99" i="39"/>
  <c r="AA100" i="39"/>
  <c r="AD101" i="39"/>
  <c r="AA102" i="39"/>
  <c r="AD103" i="39"/>
  <c r="AA104" i="39"/>
  <c r="AD105" i="39"/>
  <c r="AA106" i="39"/>
  <c r="AD107" i="39"/>
  <c r="AA108" i="39"/>
  <c r="AD109" i="39"/>
  <c r="AA110" i="39"/>
  <c r="AD111" i="39"/>
  <c r="AA112" i="39"/>
  <c r="AD113" i="39"/>
  <c r="AA114" i="39"/>
  <c r="AD115" i="39"/>
  <c r="AA116" i="39"/>
  <c r="AD117" i="39"/>
  <c r="AA118" i="39"/>
  <c r="AD119" i="39"/>
  <c r="AA120" i="39"/>
  <c r="AD121" i="39"/>
  <c r="AA122" i="39"/>
  <c r="AD123" i="39"/>
  <c r="AA124" i="39"/>
  <c r="AD125" i="39"/>
  <c r="AA126" i="39"/>
  <c r="AD127" i="39"/>
  <c r="AA128" i="39"/>
  <c r="AD129" i="39"/>
  <c r="AA130" i="39"/>
  <c r="AD131" i="39"/>
  <c r="AA132" i="39"/>
  <c r="AD133" i="39"/>
  <c r="AA134" i="39"/>
  <c r="AD135" i="39"/>
  <c r="AA136" i="39"/>
  <c r="AD137" i="39"/>
  <c r="AA138" i="39"/>
  <c r="AD139" i="39"/>
  <c r="AA140" i="39"/>
  <c r="AD141" i="39"/>
  <c r="AA142" i="39"/>
  <c r="AD143" i="39"/>
  <c r="AA144" i="39"/>
  <c r="AD145" i="39"/>
  <c r="AA146" i="39"/>
  <c r="AD147" i="39"/>
  <c r="AA148" i="39"/>
  <c r="AD149" i="39"/>
  <c r="AA150" i="39"/>
  <c r="AD151" i="39"/>
  <c r="AA152" i="39"/>
  <c r="AD153" i="39"/>
  <c r="AA154" i="39"/>
  <c r="AD155" i="39"/>
  <c r="AA156" i="39"/>
  <c r="AD157" i="39"/>
  <c r="AA158" i="39"/>
  <c r="AD159" i="39"/>
  <c r="AA160" i="39"/>
  <c r="AD161" i="39"/>
  <c r="AA162" i="39"/>
  <c r="AD163" i="39"/>
  <c r="AA164" i="39"/>
  <c r="AD165" i="39"/>
  <c r="AA166" i="39"/>
  <c r="AD167" i="39"/>
  <c r="AA168" i="39"/>
  <c r="AD169" i="39"/>
  <c r="AA170" i="39"/>
  <c r="AD171" i="39"/>
  <c r="AA172" i="39"/>
  <c r="AD173" i="39"/>
  <c r="AA174" i="39"/>
  <c r="AD175" i="39"/>
  <c r="AA176" i="39"/>
  <c r="AD177" i="39"/>
  <c r="AA178" i="39"/>
  <c r="AD179" i="39"/>
  <c r="AA180" i="39"/>
  <c r="AD181" i="39"/>
  <c r="AA182" i="39"/>
  <c r="AD183" i="39"/>
  <c r="AA184" i="39"/>
  <c r="AD185" i="39"/>
  <c r="AA186" i="39"/>
  <c r="AD187" i="39"/>
  <c r="AA188" i="39"/>
  <c r="AD189" i="39"/>
  <c r="AA190" i="39"/>
  <c r="AD191" i="39"/>
  <c r="AA192" i="39"/>
  <c r="AD193" i="39"/>
  <c r="AA194" i="39"/>
  <c r="AD195" i="39"/>
  <c r="AA196" i="39"/>
  <c r="AD197" i="39"/>
  <c r="AA198" i="39"/>
  <c r="AD199" i="39"/>
  <c r="AA200" i="39"/>
  <c r="AD201" i="39"/>
  <c r="AA202" i="39"/>
  <c r="AD203" i="39"/>
  <c r="AA204" i="39"/>
  <c r="AD205" i="39"/>
  <c r="AA206" i="39"/>
  <c r="AD207" i="39"/>
  <c r="AA208" i="39"/>
  <c r="AD209" i="39"/>
  <c r="AA210" i="39"/>
  <c r="AD211" i="39"/>
  <c r="AA212" i="39"/>
  <c r="AD213" i="39"/>
  <c r="AA214" i="39"/>
  <c r="AD215" i="39"/>
  <c r="AA216" i="39"/>
  <c r="AD217" i="39"/>
  <c r="AA218" i="39"/>
  <c r="AD219" i="39"/>
  <c r="AA220" i="39"/>
  <c r="AD221" i="39"/>
  <c r="AA222" i="39"/>
  <c r="AD223" i="39"/>
  <c r="AA224" i="39"/>
  <c r="AD225" i="39"/>
  <c r="AA226" i="39"/>
  <c r="AD227" i="39"/>
  <c r="AA228" i="39"/>
  <c r="AD229" i="39"/>
  <c r="AA230" i="39"/>
  <c r="AD231" i="39"/>
  <c r="AA232" i="39"/>
  <c r="AD233" i="39"/>
  <c r="AA234" i="39"/>
  <c r="AD235" i="39"/>
  <c r="AA236" i="39"/>
  <c r="AD237" i="39"/>
  <c r="AA238" i="39"/>
  <c r="AD239" i="39"/>
  <c r="AA240" i="39"/>
  <c r="AD241" i="39"/>
  <c r="AA242" i="39"/>
  <c r="AD243" i="39"/>
  <c r="AA244" i="39"/>
  <c r="AD245" i="39"/>
  <c r="AA246" i="39"/>
  <c r="AD247" i="39"/>
  <c r="AA248" i="39"/>
  <c r="AD249" i="39"/>
  <c r="AA250" i="39"/>
  <c r="AD251" i="39"/>
  <c r="AA252" i="39"/>
  <c r="AD253" i="39"/>
  <c r="AA254" i="39"/>
  <c r="AD255" i="39"/>
  <c r="AA256" i="39"/>
  <c r="AD257" i="39"/>
  <c r="AA258" i="39"/>
  <c r="AD259" i="39"/>
  <c r="AA260" i="39"/>
  <c r="AD261" i="39"/>
  <c r="AA262" i="39"/>
  <c r="AD263" i="39"/>
  <c r="AA264" i="39"/>
  <c r="AD265" i="39"/>
  <c r="AA266" i="39"/>
  <c r="AD267" i="39"/>
  <c r="AA268" i="39"/>
  <c r="AD269" i="39"/>
  <c r="AA270" i="39"/>
  <c r="AD271" i="39"/>
  <c r="AA272" i="39"/>
  <c r="AD273" i="39"/>
  <c r="AA274" i="39"/>
  <c r="AD275" i="39"/>
  <c r="AA276" i="39"/>
  <c r="AD277" i="39"/>
  <c r="AA278" i="39"/>
  <c r="AD279" i="39"/>
  <c r="AA280" i="39"/>
  <c r="AD281" i="39"/>
  <c r="AA282" i="39"/>
  <c r="AD283" i="39"/>
  <c r="AA284" i="39"/>
  <c r="AD285" i="39"/>
  <c r="AA286" i="39"/>
  <c r="AD287" i="39"/>
  <c r="AA288" i="39"/>
  <c r="AD289" i="39"/>
  <c r="AA290" i="39"/>
  <c r="AD291" i="39"/>
  <c r="AA292" i="39"/>
  <c r="AD293" i="39"/>
  <c r="AA294" i="39"/>
  <c r="AD295" i="39"/>
  <c r="AA296" i="39"/>
  <c r="AD297" i="39"/>
  <c r="AA298" i="39"/>
  <c r="AD299" i="39"/>
  <c r="AA300" i="39"/>
  <c r="AD301" i="39"/>
  <c r="AA302" i="39"/>
  <c r="AD303" i="39"/>
  <c r="AA304" i="39"/>
  <c r="AD305" i="39"/>
  <c r="AA306" i="39"/>
  <c r="AD307" i="39"/>
  <c r="AA308" i="39"/>
  <c r="AD309" i="39"/>
  <c r="AA310" i="39"/>
  <c r="R311" i="39"/>
  <c r="AB311" i="39" s="1"/>
  <c r="AD311" i="39"/>
  <c r="AA312" i="39"/>
  <c r="R313" i="39"/>
  <c r="AB313" i="39" s="1"/>
  <c r="AD313" i="39"/>
  <c r="AA314" i="39"/>
  <c r="R315" i="39"/>
  <c r="AB315" i="39" s="1"/>
  <c r="AD315" i="39"/>
  <c r="AA316" i="39"/>
  <c r="R317" i="39"/>
  <c r="AB317" i="39" s="1"/>
  <c r="AD317" i="39"/>
  <c r="AA318" i="39"/>
  <c r="R319" i="39"/>
  <c r="AB319" i="39" s="1"/>
  <c r="AD319" i="39"/>
  <c r="AA320" i="39"/>
  <c r="R321" i="39"/>
  <c r="AB321" i="39" s="1"/>
  <c r="AD321" i="39"/>
  <c r="AA322" i="39"/>
  <c r="R323" i="39"/>
  <c r="AB323" i="39" s="1"/>
  <c r="AD323" i="39"/>
  <c r="AA324" i="39"/>
  <c r="R325" i="39"/>
  <c r="AB325" i="39" s="1"/>
  <c r="AD325" i="39"/>
  <c r="AA326" i="39"/>
  <c r="R327" i="39"/>
  <c r="AB327" i="39" s="1"/>
  <c r="AD327" i="39"/>
  <c r="AA328" i="39"/>
  <c r="R329" i="39"/>
  <c r="AB329" i="39" s="1"/>
  <c r="AD329" i="39"/>
  <c r="AA330" i="39"/>
  <c r="R331" i="39"/>
  <c r="AB331" i="39" s="1"/>
  <c r="AD331" i="39"/>
  <c r="AA332" i="39"/>
  <c r="R333" i="39"/>
  <c r="AB333" i="39" s="1"/>
  <c r="AD333" i="39"/>
  <c r="AA334" i="39"/>
  <c r="R335" i="39"/>
  <c r="AB335" i="39" s="1"/>
  <c r="AD335" i="39"/>
  <c r="AA336" i="39"/>
  <c r="R337" i="39"/>
  <c r="AB337" i="39" s="1"/>
  <c r="AD337" i="39"/>
  <c r="AA338" i="39"/>
  <c r="R339" i="39"/>
  <c r="AB339" i="39" s="1"/>
  <c r="AD339" i="39"/>
  <c r="AA340" i="39"/>
  <c r="R341" i="39"/>
  <c r="AB341" i="39" s="1"/>
  <c r="AD341" i="39"/>
  <c r="AA342" i="39"/>
  <c r="R343" i="39"/>
  <c r="AB343" i="39" s="1"/>
  <c r="AD343" i="39"/>
  <c r="AA344" i="39"/>
  <c r="R345" i="39"/>
  <c r="AB345" i="39" s="1"/>
  <c r="AD345" i="39"/>
  <c r="AA346" i="39"/>
  <c r="R347" i="39"/>
  <c r="AB347" i="39" s="1"/>
  <c r="AD347" i="39"/>
  <c r="AA348" i="39"/>
  <c r="R349" i="39"/>
  <c r="AB349" i="39" s="1"/>
  <c r="AD349" i="39"/>
  <c r="AA350" i="39"/>
  <c r="R351" i="39"/>
  <c r="AB351" i="39" s="1"/>
  <c r="AD351" i="39"/>
  <c r="AA352" i="39"/>
  <c r="R353" i="39"/>
  <c r="AB353" i="39" s="1"/>
  <c r="AD353" i="39"/>
  <c r="AA354" i="39"/>
  <c r="R355" i="39"/>
  <c r="AB355" i="39" s="1"/>
  <c r="AD355" i="39"/>
  <c r="AA356" i="39"/>
  <c r="R357" i="39"/>
  <c r="AB357" i="39" s="1"/>
  <c r="AD357" i="39"/>
  <c r="AA358" i="39"/>
  <c r="R359" i="39"/>
  <c r="AB359" i="39" s="1"/>
  <c r="AD359" i="39"/>
  <c r="AA360" i="39"/>
  <c r="R361" i="39"/>
  <c r="AB361" i="39" s="1"/>
  <c r="AD361" i="39"/>
  <c r="AA362" i="39"/>
  <c r="R363" i="39"/>
  <c r="AB363" i="39" s="1"/>
  <c r="AD363" i="39"/>
  <c r="AA364" i="39"/>
  <c r="R365" i="39"/>
  <c r="AB365" i="39" s="1"/>
  <c r="AD365" i="39"/>
  <c r="AA366" i="39"/>
  <c r="R367" i="39"/>
  <c r="AB367" i="39" s="1"/>
  <c r="AD367" i="39"/>
  <c r="AA368" i="39"/>
  <c r="R369" i="39"/>
  <c r="AB369" i="39" s="1"/>
  <c r="AD369" i="39"/>
  <c r="AA370" i="39"/>
  <c r="R371" i="39"/>
  <c r="AB371" i="39" s="1"/>
  <c r="AD371" i="39"/>
  <c r="AA372" i="39"/>
  <c r="R373" i="39"/>
  <c r="AB373" i="39" s="1"/>
  <c r="AD373" i="39"/>
  <c r="AA374" i="39"/>
  <c r="R375" i="39"/>
  <c r="AB375" i="39" s="1"/>
  <c r="AD375" i="39"/>
  <c r="AA376" i="39"/>
  <c r="R377" i="39"/>
  <c r="AB377" i="39" s="1"/>
  <c r="AD377" i="39"/>
  <c r="AA378" i="39"/>
  <c r="R379" i="39"/>
  <c r="AB379" i="39" s="1"/>
  <c r="AD379" i="39"/>
  <c r="AA380" i="39"/>
  <c r="R381" i="39"/>
  <c r="AB381" i="39" s="1"/>
  <c r="AD381" i="39"/>
  <c r="AA382" i="39"/>
  <c r="R383" i="39"/>
  <c r="AB383" i="39" s="1"/>
  <c r="AD383" i="39"/>
  <c r="AA384" i="39"/>
  <c r="R385" i="39"/>
  <c r="AB385" i="39" s="1"/>
  <c r="AD385" i="39"/>
  <c r="AA386" i="39"/>
  <c r="R387" i="39"/>
  <c r="AB387" i="39" s="1"/>
  <c r="AD387" i="39"/>
  <c r="AA388" i="39"/>
  <c r="R389" i="39"/>
  <c r="AB389" i="39" s="1"/>
  <c r="AD389" i="39"/>
  <c r="AA390" i="39"/>
  <c r="R391" i="39"/>
  <c r="AB391" i="39" s="1"/>
  <c r="AD391" i="39"/>
  <c r="AA392" i="39"/>
  <c r="R393" i="39"/>
  <c r="AB393" i="39" s="1"/>
  <c r="AD393" i="39"/>
  <c r="AA394" i="39"/>
  <c r="R395" i="39"/>
  <c r="AB395" i="39" s="1"/>
  <c r="AD395" i="39"/>
  <c r="AA396" i="39"/>
  <c r="R397" i="39"/>
  <c r="AB397" i="39" s="1"/>
  <c r="AD397" i="39"/>
  <c r="AA398" i="39"/>
  <c r="R399" i="39"/>
  <c r="AB399" i="39" s="1"/>
  <c r="AD399" i="39"/>
  <c r="AA400" i="39"/>
  <c r="R401" i="39"/>
  <c r="AB401" i="39" s="1"/>
  <c r="AD401" i="39"/>
  <c r="AA402" i="39"/>
  <c r="R403" i="39"/>
  <c r="AB403" i="39" s="1"/>
  <c r="AD403" i="39"/>
  <c r="AC404" i="39"/>
  <c r="Y404" i="39" s="1"/>
  <c r="AD405" i="39"/>
  <c r="AC406" i="39"/>
  <c r="Y406" i="39" s="1"/>
  <c r="X406" i="39" s="1"/>
  <c r="AD407" i="39"/>
  <c r="AC408" i="39"/>
  <c r="Y408" i="39" s="1"/>
  <c r="AD409" i="39"/>
  <c r="AC410" i="39"/>
  <c r="Y410" i="39" s="1"/>
  <c r="X410" i="39" s="1"/>
  <c r="AD411" i="39"/>
  <c r="AC412" i="39"/>
  <c r="Y412" i="39" s="1"/>
  <c r="AD413" i="39"/>
  <c r="AC414" i="39"/>
  <c r="Y414" i="39" s="1"/>
  <c r="X414" i="39" s="1"/>
  <c r="AD415" i="39"/>
  <c r="AC416" i="39"/>
  <c r="Y416" i="39" s="1"/>
  <c r="AD417" i="39"/>
  <c r="AC418" i="39"/>
  <c r="Y418" i="39" s="1"/>
  <c r="X418" i="39" s="1"/>
  <c r="AD419" i="39"/>
  <c r="AC420" i="39"/>
  <c r="Y420" i="39" s="1"/>
  <c r="AD421" i="39"/>
  <c r="AC422" i="39"/>
  <c r="Y422" i="39" s="1"/>
  <c r="X422" i="39" s="1"/>
  <c r="AD423" i="39"/>
  <c r="AC424" i="39"/>
  <c r="Y424" i="39" s="1"/>
  <c r="AD425" i="39"/>
  <c r="AC426" i="39"/>
  <c r="Y426" i="39" s="1"/>
  <c r="X426" i="39" s="1"/>
  <c r="AD427" i="39"/>
  <c r="AC428" i="39"/>
  <c r="Y428" i="39" s="1"/>
  <c r="AD429" i="39"/>
  <c r="AC430" i="39"/>
  <c r="Y430" i="39" s="1"/>
  <c r="X430" i="39" s="1"/>
  <c r="AD431" i="39"/>
  <c r="AC432" i="39"/>
  <c r="Y432" i="39" s="1"/>
  <c r="AD433" i="39"/>
  <c r="AC434" i="39"/>
  <c r="Y434" i="39" s="1"/>
  <c r="X434" i="39" s="1"/>
  <c r="AD435" i="39"/>
  <c r="AC436" i="39"/>
  <c r="Y436" i="39" s="1"/>
  <c r="AD437" i="39"/>
  <c r="AC438" i="39"/>
  <c r="Y438" i="39" s="1"/>
  <c r="X438" i="39" s="1"/>
  <c r="AD439" i="39"/>
  <c r="AC440" i="39"/>
  <c r="Y440" i="39" s="1"/>
  <c r="AD441" i="39"/>
  <c r="AC442" i="39"/>
  <c r="Y442" i="39" s="1"/>
  <c r="X442" i="39" s="1"/>
  <c r="AD443" i="39"/>
  <c r="AC444" i="39"/>
  <c r="Y444" i="39" s="1"/>
  <c r="AD445" i="39"/>
  <c r="AC446" i="39"/>
  <c r="Y446" i="39" s="1"/>
  <c r="X446" i="39" s="1"/>
  <c r="AD447" i="39"/>
  <c r="AC448" i="39"/>
  <c r="Y448" i="39" s="1"/>
  <c r="AF453" i="39"/>
  <c r="Z453" i="39"/>
  <c r="AC453" i="39"/>
  <c r="Y453" i="39" s="1"/>
  <c r="X453" i="39" s="1"/>
  <c r="AD453" i="39"/>
  <c r="AE456" i="39"/>
  <c r="AC460" i="39"/>
  <c r="Y460" i="39" s="1"/>
  <c r="AF460" i="39"/>
  <c r="Z460" i="39"/>
  <c r="AB460" i="39"/>
  <c r="AF465" i="39"/>
  <c r="Z465" i="39"/>
  <c r="AC465" i="39"/>
  <c r="Y465" i="39" s="1"/>
  <c r="X465" i="39" s="1"/>
  <c r="AD465" i="39"/>
  <c r="AE468" i="39"/>
  <c r="AC472" i="39"/>
  <c r="Y472" i="39" s="1"/>
  <c r="X472" i="39" s="1"/>
  <c r="AF472" i="39"/>
  <c r="Z472" i="39"/>
  <c r="AB472" i="39"/>
  <c r="AF477" i="39"/>
  <c r="Z477" i="39"/>
  <c r="AC477" i="39"/>
  <c r="Y477" i="39" s="1"/>
  <c r="X477" i="39" s="1"/>
  <c r="AD477" i="39"/>
  <c r="AE480" i="39"/>
  <c r="AC484" i="39"/>
  <c r="Y484" i="39" s="1"/>
  <c r="AF484" i="39"/>
  <c r="Z484" i="39"/>
  <c r="AB484" i="39"/>
  <c r="AF489" i="39"/>
  <c r="Z489" i="39"/>
  <c r="AC489" i="39"/>
  <c r="Y489" i="39" s="1"/>
  <c r="X489" i="39" s="1"/>
  <c r="AD489" i="39"/>
  <c r="AE492" i="39"/>
  <c r="AC496" i="39"/>
  <c r="Y496" i="39" s="1"/>
  <c r="X496" i="39" s="1"/>
  <c r="AF496" i="39"/>
  <c r="Z496" i="39"/>
  <c r="AB496" i="39"/>
  <c r="AF501" i="39"/>
  <c r="Z501" i="39"/>
  <c r="AC501" i="39"/>
  <c r="Y501" i="39" s="1"/>
  <c r="X501" i="39" s="1"/>
  <c r="AD501" i="39"/>
  <c r="AE504" i="39"/>
  <c r="AC508" i="39"/>
  <c r="Y508" i="39" s="1"/>
  <c r="AF508" i="39"/>
  <c r="Z508" i="39"/>
  <c r="AB508" i="39"/>
  <c r="AF513" i="39"/>
  <c r="Z513" i="39"/>
  <c r="AC513" i="39"/>
  <c r="Y513" i="39" s="1"/>
  <c r="X513" i="39" s="1"/>
  <c r="AD513" i="39"/>
  <c r="AE516" i="39"/>
  <c r="AC520" i="39"/>
  <c r="Y520" i="39" s="1"/>
  <c r="X520" i="39" s="1"/>
  <c r="AF520" i="39"/>
  <c r="Z520" i="39"/>
  <c r="AB520" i="39"/>
  <c r="AF525" i="39"/>
  <c r="Z525" i="39"/>
  <c r="AC525" i="39"/>
  <c r="Y525" i="39" s="1"/>
  <c r="X525" i="39" s="1"/>
  <c r="AD525" i="39"/>
  <c r="AE528" i="39"/>
  <c r="AC532" i="39"/>
  <c r="Y532" i="39" s="1"/>
  <c r="AF532" i="39"/>
  <c r="Z532" i="39"/>
  <c r="AB532" i="39"/>
  <c r="AF537" i="39"/>
  <c r="Z537" i="39"/>
  <c r="AC537" i="39"/>
  <c r="Y537" i="39" s="1"/>
  <c r="X537" i="39" s="1"/>
  <c r="AD537" i="39"/>
  <c r="AE540" i="39"/>
  <c r="AC544" i="39"/>
  <c r="Y544" i="39" s="1"/>
  <c r="X544" i="39" s="1"/>
  <c r="AF544" i="39"/>
  <c r="Z544" i="39"/>
  <c r="AB544" i="39"/>
  <c r="AF549" i="39"/>
  <c r="Z549" i="39"/>
  <c r="AC549" i="39"/>
  <c r="Y549" i="39" s="1"/>
  <c r="X549" i="39" s="1"/>
  <c r="AD549" i="39"/>
  <c r="AE552" i="39"/>
  <c r="AC556" i="39"/>
  <c r="Y556" i="39" s="1"/>
  <c r="AF556" i="39"/>
  <c r="Z556" i="39"/>
  <c r="AB556" i="39"/>
  <c r="AF561" i="39"/>
  <c r="Z561" i="39"/>
  <c r="AC561" i="39"/>
  <c r="Y561" i="39" s="1"/>
  <c r="X561" i="39" s="1"/>
  <c r="AD561" i="39"/>
  <c r="AE564" i="39"/>
  <c r="AC568" i="39"/>
  <c r="Y568" i="39" s="1"/>
  <c r="X568" i="39" s="1"/>
  <c r="AF568" i="39"/>
  <c r="Z568" i="39"/>
  <c r="AB568" i="39"/>
  <c r="AF573" i="39"/>
  <c r="Z573" i="39"/>
  <c r="AC573" i="39"/>
  <c r="Y573" i="39" s="1"/>
  <c r="X573" i="39" s="1"/>
  <c r="AD573" i="39"/>
  <c r="AE576" i="39"/>
  <c r="AC580" i="39"/>
  <c r="Y580" i="39" s="1"/>
  <c r="AF580" i="39"/>
  <c r="Z580" i="39"/>
  <c r="AB580" i="39"/>
  <c r="AF585" i="39"/>
  <c r="Z585" i="39"/>
  <c r="AC585" i="39"/>
  <c r="Y585" i="39" s="1"/>
  <c r="X585" i="39" s="1"/>
  <c r="AD585" i="39"/>
  <c r="AE588" i="39"/>
  <c r="AC592" i="39"/>
  <c r="Y592" i="39" s="1"/>
  <c r="X592" i="39" s="1"/>
  <c r="AF592" i="39"/>
  <c r="Z592" i="39"/>
  <c r="AB592" i="39"/>
  <c r="AF597" i="39"/>
  <c r="Z597" i="39"/>
  <c r="AC597" i="39"/>
  <c r="Y597" i="39" s="1"/>
  <c r="X597" i="39" s="1"/>
  <c r="AD597" i="39"/>
  <c r="AE600" i="39"/>
  <c r="AC604" i="39"/>
  <c r="Y604" i="39" s="1"/>
  <c r="AF604" i="39"/>
  <c r="Z604" i="39"/>
  <c r="AB604" i="39"/>
  <c r="AF609" i="39"/>
  <c r="Z609" i="39"/>
  <c r="AC609" i="39"/>
  <c r="Y609" i="39" s="1"/>
  <c r="X609" i="39" s="1"/>
  <c r="AD609" i="39"/>
  <c r="AE612" i="39"/>
  <c r="AC616" i="39"/>
  <c r="Y616" i="39" s="1"/>
  <c r="X616" i="39" s="1"/>
  <c r="AF616" i="39"/>
  <c r="Z616" i="39"/>
  <c r="AB616" i="39"/>
  <c r="AF621" i="39"/>
  <c r="Z621" i="39"/>
  <c r="AC621" i="39"/>
  <c r="Y621" i="39" s="1"/>
  <c r="X621" i="39" s="1"/>
  <c r="AD621" i="39"/>
  <c r="AE624" i="39"/>
  <c r="AC628" i="39"/>
  <c r="Y628" i="39" s="1"/>
  <c r="AF628" i="39"/>
  <c r="Z628" i="39"/>
  <c r="AB628" i="39"/>
  <c r="AF633" i="39"/>
  <c r="Z633" i="39"/>
  <c r="AC633" i="39"/>
  <c r="Y633" i="39" s="1"/>
  <c r="X633" i="39" s="1"/>
  <c r="AD633" i="39"/>
  <c r="AE636" i="39"/>
  <c r="AC640" i="39"/>
  <c r="Y640" i="39" s="1"/>
  <c r="X640" i="39" s="1"/>
  <c r="AF640" i="39"/>
  <c r="Z640" i="39"/>
  <c r="AB640" i="39"/>
  <c r="AF645" i="39"/>
  <c r="Z645" i="39"/>
  <c r="AC645" i="39"/>
  <c r="Y645" i="39" s="1"/>
  <c r="X645" i="39" s="1"/>
  <c r="AD645" i="39"/>
  <c r="AE648" i="39"/>
  <c r="AC652" i="39"/>
  <c r="Y652" i="39" s="1"/>
  <c r="AF652" i="39"/>
  <c r="Z652" i="39"/>
  <c r="AB652" i="39"/>
  <c r="AF657" i="39"/>
  <c r="Z657" i="39"/>
  <c r="AC657" i="39"/>
  <c r="Y657" i="39" s="1"/>
  <c r="X657" i="39" s="1"/>
  <c r="AD657" i="39"/>
  <c r="AE660" i="39"/>
  <c r="AC664" i="39"/>
  <c r="Y664" i="39" s="1"/>
  <c r="X664" i="39" s="1"/>
  <c r="AF664" i="39"/>
  <c r="Z664" i="39"/>
  <c r="AB664" i="39"/>
  <c r="AF669" i="39"/>
  <c r="Z669" i="39"/>
  <c r="AC669" i="39"/>
  <c r="Y669" i="39" s="1"/>
  <c r="X669" i="39" s="1"/>
  <c r="AD669" i="39"/>
  <c r="AE672" i="39"/>
  <c r="AC676" i="39"/>
  <c r="Y676" i="39" s="1"/>
  <c r="AF676" i="39"/>
  <c r="Z676" i="39"/>
  <c r="AB676" i="39"/>
  <c r="AF681" i="39"/>
  <c r="Z681" i="39"/>
  <c r="AC681" i="39"/>
  <c r="Y681" i="39" s="1"/>
  <c r="X681" i="39" s="1"/>
  <c r="AD681" i="39"/>
  <c r="AE684" i="39"/>
  <c r="AC688" i="39"/>
  <c r="Y688" i="39" s="1"/>
  <c r="X688" i="39" s="1"/>
  <c r="AF688" i="39"/>
  <c r="Z688" i="39"/>
  <c r="AB688" i="39"/>
  <c r="AF693" i="39"/>
  <c r="Z693" i="39"/>
  <c r="AC693" i="39"/>
  <c r="Y693" i="39" s="1"/>
  <c r="X693" i="39" s="1"/>
  <c r="AD693" i="39"/>
  <c r="AE696" i="39"/>
  <c r="AC700" i="39"/>
  <c r="Y700" i="39" s="1"/>
  <c r="AF700" i="39"/>
  <c r="Z700" i="39"/>
  <c r="AB700" i="39"/>
  <c r="AF705" i="39"/>
  <c r="Z705" i="39"/>
  <c r="AC705" i="39"/>
  <c r="Y705" i="39" s="1"/>
  <c r="X705" i="39" s="1"/>
  <c r="AD705" i="39"/>
  <c r="AE708" i="39"/>
  <c r="AC712" i="39"/>
  <c r="Y712" i="39" s="1"/>
  <c r="X712" i="39" s="1"/>
  <c r="AF712" i="39"/>
  <c r="Z712" i="39"/>
  <c r="AB712" i="39"/>
  <c r="AF717" i="39"/>
  <c r="Z717" i="39"/>
  <c r="AC717" i="39"/>
  <c r="Y717" i="39" s="1"/>
  <c r="X717" i="39" s="1"/>
  <c r="AD717" i="39"/>
  <c r="AE720" i="39"/>
  <c r="AC724" i="39"/>
  <c r="Y724" i="39" s="1"/>
  <c r="AF724" i="39"/>
  <c r="Z724" i="39"/>
  <c r="AB724" i="39"/>
  <c r="AF729" i="39"/>
  <c r="Z729" i="39"/>
  <c r="AC729" i="39"/>
  <c r="Y729" i="39" s="1"/>
  <c r="X729" i="39" s="1"/>
  <c r="AD729" i="39"/>
  <c r="AE732" i="39"/>
  <c r="AC736" i="39"/>
  <c r="Y736" i="39" s="1"/>
  <c r="X736" i="39" s="1"/>
  <c r="AF736" i="39"/>
  <c r="Z736" i="39"/>
  <c r="AB736" i="39"/>
  <c r="AF741" i="39"/>
  <c r="Z741" i="39"/>
  <c r="AC741" i="39"/>
  <c r="Y741" i="39" s="1"/>
  <c r="X741" i="39" s="1"/>
  <c r="AD741" i="39"/>
  <c r="AE744" i="39"/>
  <c r="AC748" i="39"/>
  <c r="Y748" i="39" s="1"/>
  <c r="AF748" i="39"/>
  <c r="Z748" i="39"/>
  <c r="AB748" i="39"/>
  <c r="AF753" i="39"/>
  <c r="Z753" i="39"/>
  <c r="AC753" i="39"/>
  <c r="Y753" i="39" s="1"/>
  <c r="X753" i="39" s="1"/>
  <c r="AD753" i="39"/>
  <c r="AE756" i="39"/>
  <c r="AC760" i="39"/>
  <c r="Y760" i="39" s="1"/>
  <c r="X760" i="39" s="1"/>
  <c r="AF760" i="39"/>
  <c r="Z760" i="39"/>
  <c r="AB760" i="39"/>
  <c r="AF765" i="39"/>
  <c r="Z765" i="39"/>
  <c r="AC765" i="39"/>
  <c r="Y765" i="39" s="1"/>
  <c r="X765" i="39" s="1"/>
  <c r="AD765" i="39"/>
  <c r="AE768" i="39"/>
  <c r="AC772" i="39"/>
  <c r="Y772" i="39" s="1"/>
  <c r="AF772" i="39"/>
  <c r="Z772" i="39"/>
  <c r="AB772" i="39"/>
  <c r="AF777" i="39"/>
  <c r="Z777" i="39"/>
  <c r="AC777" i="39"/>
  <c r="Y777" i="39" s="1"/>
  <c r="X777" i="39" s="1"/>
  <c r="AD777" i="39"/>
  <c r="AE780" i="39"/>
  <c r="AC784" i="39"/>
  <c r="Y784" i="39" s="1"/>
  <c r="X784" i="39" s="1"/>
  <c r="AF784" i="39"/>
  <c r="Z784" i="39"/>
  <c r="AB784" i="39"/>
  <c r="AF789" i="39"/>
  <c r="Z789" i="39"/>
  <c r="AC789" i="39"/>
  <c r="Y789" i="39" s="1"/>
  <c r="X789" i="39" s="1"/>
  <c r="AD789" i="39"/>
  <c r="AE792" i="39"/>
  <c r="AC796" i="39"/>
  <c r="Y796" i="39" s="1"/>
  <c r="AF796" i="39"/>
  <c r="Z796" i="39"/>
  <c r="AB796" i="39"/>
  <c r="AF801" i="39"/>
  <c r="Z801" i="39"/>
  <c r="AC801" i="39"/>
  <c r="Y801" i="39" s="1"/>
  <c r="X801" i="39" s="1"/>
  <c r="AD801" i="39"/>
  <c r="AE804" i="39"/>
  <c r="AC808" i="39"/>
  <c r="Y808" i="39" s="1"/>
  <c r="X808" i="39" s="1"/>
  <c r="AF808" i="39"/>
  <c r="Z808" i="39"/>
  <c r="AB808" i="39"/>
  <c r="AF813" i="39"/>
  <c r="Z813" i="39"/>
  <c r="AC813" i="39"/>
  <c r="Y813" i="39" s="1"/>
  <c r="X813" i="39" s="1"/>
  <c r="AD813" i="39"/>
  <c r="AC820" i="39"/>
  <c r="Y820" i="39" s="1"/>
  <c r="X820" i="39" s="1"/>
  <c r="AA820" i="39"/>
  <c r="AF820" i="39"/>
  <c r="Z820" i="39"/>
  <c r="AD820" i="39"/>
  <c r="AC826" i="39"/>
  <c r="Y826" i="39" s="1"/>
  <c r="X826" i="39" s="1"/>
  <c r="AA826" i="39"/>
  <c r="AF826" i="39"/>
  <c r="Z826" i="39"/>
  <c r="AD826" i="39"/>
  <c r="AC832" i="39"/>
  <c r="Y832" i="39" s="1"/>
  <c r="X832" i="39" s="1"/>
  <c r="AA832" i="39"/>
  <c r="AF832" i="39"/>
  <c r="Z832" i="39"/>
  <c r="AD832" i="39"/>
  <c r="AC838" i="39"/>
  <c r="Y838" i="39" s="1"/>
  <c r="X838" i="39" s="1"/>
  <c r="AA838" i="39"/>
  <c r="AF838" i="39"/>
  <c r="Z838" i="39"/>
  <c r="AD838" i="39"/>
  <c r="AC844" i="39"/>
  <c r="Y844" i="39" s="1"/>
  <c r="X844" i="39" s="1"/>
  <c r="AA844" i="39"/>
  <c r="AF844" i="39"/>
  <c r="Z844" i="39"/>
  <c r="AD844" i="39"/>
  <c r="AC850" i="39"/>
  <c r="Y850" i="39" s="1"/>
  <c r="X850" i="39" s="1"/>
  <c r="AA850" i="39"/>
  <c r="AF850" i="39"/>
  <c r="Z850" i="39"/>
  <c r="AD850" i="39"/>
  <c r="AC856" i="39"/>
  <c r="Y856" i="39" s="1"/>
  <c r="X856" i="39" s="1"/>
  <c r="AA856" i="39"/>
  <c r="AF856" i="39"/>
  <c r="Z856" i="39"/>
  <c r="AD856" i="39"/>
  <c r="AC862" i="39"/>
  <c r="Y862" i="39" s="1"/>
  <c r="X862" i="39" s="1"/>
  <c r="AA862" i="39"/>
  <c r="AF862" i="39"/>
  <c r="Z862" i="39"/>
  <c r="AD862" i="39"/>
  <c r="AB867" i="39"/>
  <c r="AF873" i="39"/>
  <c r="Z873" i="39"/>
  <c r="AD873" i="39"/>
  <c r="AC873" i="39"/>
  <c r="Y873" i="39" s="1"/>
  <c r="X873" i="39" s="1"/>
  <c r="AC874" i="39"/>
  <c r="Y874" i="39" s="1"/>
  <c r="X874" i="39" s="1"/>
  <c r="AA874" i="39"/>
  <c r="AF874" i="39"/>
  <c r="Z874" i="39"/>
  <c r="AD874" i="39"/>
  <c r="AB879" i="39"/>
  <c r="AF885" i="39"/>
  <c r="Z885" i="39"/>
  <c r="AD885" i="39"/>
  <c r="AC885" i="39"/>
  <c r="Y885" i="39" s="1"/>
  <c r="X885" i="39" s="1"/>
  <c r="AC886" i="39"/>
  <c r="Y886" i="39" s="1"/>
  <c r="X886" i="39" s="1"/>
  <c r="AA886" i="39"/>
  <c r="AF886" i="39"/>
  <c r="Z886" i="39"/>
  <c r="AD886" i="39"/>
  <c r="AB891" i="39"/>
  <c r="AF897" i="39"/>
  <c r="Z897" i="39"/>
  <c r="AD897" i="39"/>
  <c r="AC897" i="39"/>
  <c r="Y897" i="39" s="1"/>
  <c r="X897" i="39" s="1"/>
  <c r="AC898" i="39"/>
  <c r="Y898" i="39" s="1"/>
  <c r="X898" i="39" s="1"/>
  <c r="AA898" i="39"/>
  <c r="AF898" i="39"/>
  <c r="Z898" i="39"/>
  <c r="AD898" i="39"/>
  <c r="AB903" i="39"/>
  <c r="AF909" i="39"/>
  <c r="Z909" i="39"/>
  <c r="AD909" i="39"/>
  <c r="AC909" i="39"/>
  <c r="Y909" i="39" s="1"/>
  <c r="X909" i="39" s="1"/>
  <c r="Z910" i="39"/>
  <c r="AA910" i="39" s="1"/>
  <c r="AB910" i="39" s="1"/>
  <c r="AC910" i="39" s="1"/>
  <c r="AB915" i="39"/>
  <c r="AC915" i="39" s="1"/>
  <c r="Z921" i="39"/>
  <c r="AC922" i="39"/>
  <c r="Y922" i="39" s="1"/>
  <c r="X922" i="39" s="1"/>
  <c r="AA922" i="39"/>
  <c r="AF922" i="39"/>
  <c r="Z922" i="39"/>
  <c r="AD922" i="39"/>
  <c r="AB927" i="39"/>
  <c r="AF933" i="39"/>
  <c r="Z933" i="39"/>
  <c r="AD933" i="39"/>
  <c r="AC933" i="39"/>
  <c r="Y933" i="39" s="1"/>
  <c r="X933" i="39" s="1"/>
  <c r="AC934" i="39"/>
  <c r="Y934" i="39" s="1"/>
  <c r="X934" i="39" s="1"/>
  <c r="AA934" i="39"/>
  <c r="AF934" i="39"/>
  <c r="Z934" i="39"/>
  <c r="AD934" i="39"/>
  <c r="AB939" i="39"/>
  <c r="AF945" i="39"/>
  <c r="Z945" i="39"/>
  <c r="AD945" i="39"/>
  <c r="AC945" i="39"/>
  <c r="Y945" i="39" s="1"/>
  <c r="X945" i="39" s="1"/>
  <c r="AC946" i="39"/>
  <c r="Y946" i="39" s="1"/>
  <c r="X946" i="39" s="1"/>
  <c r="AA946" i="39"/>
  <c r="AF946" i="39"/>
  <c r="Z946" i="39"/>
  <c r="AD946" i="39"/>
  <c r="AB951" i="39"/>
  <c r="AF957" i="39"/>
  <c r="Z957" i="39"/>
  <c r="AD957" i="39"/>
  <c r="AC957" i="39"/>
  <c r="Y957" i="39" s="1"/>
  <c r="X957" i="39" s="1"/>
  <c r="AC958" i="39"/>
  <c r="Y958" i="39" s="1"/>
  <c r="X958" i="39" s="1"/>
  <c r="AA958" i="39"/>
  <c r="AF958" i="39"/>
  <c r="Z958" i="39"/>
  <c r="AD958" i="39"/>
  <c r="AB963" i="39"/>
  <c r="AF969" i="39"/>
  <c r="Z969" i="39"/>
  <c r="AD969" i="39"/>
  <c r="AC969" i="39"/>
  <c r="Y969" i="39" s="1"/>
  <c r="X969" i="39" s="1"/>
  <c r="AC970" i="39"/>
  <c r="Y970" i="39" s="1"/>
  <c r="X970" i="39" s="1"/>
  <c r="AA970" i="39"/>
  <c r="AF970" i="39"/>
  <c r="Z970" i="39"/>
  <c r="AD970" i="39"/>
  <c r="AB975" i="39"/>
  <c r="AF981" i="39"/>
  <c r="Z981" i="39"/>
  <c r="AD981" i="39"/>
  <c r="AC981" i="39"/>
  <c r="Y981" i="39" s="1"/>
  <c r="X981" i="39" s="1"/>
  <c r="AC982" i="39"/>
  <c r="Y982" i="39" s="1"/>
  <c r="X982" i="39" s="1"/>
  <c r="AA982" i="39"/>
  <c r="AF982" i="39"/>
  <c r="Z982" i="39"/>
  <c r="AD982" i="39"/>
  <c r="AB987" i="39"/>
  <c r="AF993" i="39"/>
  <c r="Z993" i="39"/>
  <c r="AD993" i="39"/>
  <c r="AC993" i="39"/>
  <c r="Y993" i="39" s="1"/>
  <c r="X993" i="39" s="1"/>
  <c r="AC994" i="39"/>
  <c r="Y994" i="39" s="1"/>
  <c r="X994" i="39" s="1"/>
  <c r="AA994" i="39"/>
  <c r="AF994" i="39"/>
  <c r="Z994" i="39"/>
  <c r="AD994" i="39"/>
  <c r="AB999" i="39"/>
  <c r="AF1005" i="39"/>
  <c r="Z1005" i="39"/>
  <c r="AD1005" i="39"/>
  <c r="AC1005" i="39"/>
  <c r="Y1005" i="39" s="1"/>
  <c r="X1005" i="39" s="1"/>
  <c r="AE9" i="39"/>
  <c r="AE11" i="39"/>
  <c r="AE13" i="39"/>
  <c r="AE15" i="39"/>
  <c r="AE17" i="39"/>
  <c r="AE19" i="39"/>
  <c r="AE21" i="39"/>
  <c r="AE23" i="39"/>
  <c r="AE25" i="39"/>
  <c r="AE27" i="39"/>
  <c r="AE29" i="39"/>
  <c r="AE31" i="39"/>
  <c r="AE33" i="39"/>
  <c r="AE35" i="39"/>
  <c r="AE37" i="39"/>
  <c r="AE39" i="39"/>
  <c r="AE41" i="39"/>
  <c r="AE43" i="39"/>
  <c r="AE45" i="39"/>
  <c r="AE47" i="39"/>
  <c r="AE49" i="39"/>
  <c r="AE51" i="39"/>
  <c r="AE53" i="39"/>
  <c r="AE55" i="39"/>
  <c r="AE57" i="39"/>
  <c r="AE59" i="39"/>
  <c r="AE61" i="39"/>
  <c r="AE63" i="39"/>
  <c r="AE65" i="39"/>
  <c r="AE67" i="39"/>
  <c r="AE69" i="39"/>
  <c r="AE71" i="39"/>
  <c r="AE73" i="39"/>
  <c r="AE75" i="39"/>
  <c r="AE77" i="39"/>
  <c r="AE79" i="39"/>
  <c r="AE81" i="39"/>
  <c r="AE83" i="39"/>
  <c r="AE85" i="39"/>
  <c r="AE87" i="39"/>
  <c r="AE89" i="39"/>
  <c r="AE91" i="39"/>
  <c r="AE93" i="39"/>
  <c r="AE95" i="39"/>
  <c r="AE97" i="39"/>
  <c r="AE99" i="39"/>
  <c r="AE101" i="39"/>
  <c r="AE103" i="39"/>
  <c r="AE105" i="39"/>
  <c r="AE107" i="39"/>
  <c r="AE109" i="39"/>
  <c r="AE111" i="39"/>
  <c r="AE113" i="39"/>
  <c r="AE115" i="39"/>
  <c r="AE117" i="39"/>
  <c r="AE119" i="39"/>
  <c r="AE121" i="39"/>
  <c r="AE123" i="39"/>
  <c r="AE125" i="39"/>
  <c r="AE127" i="39"/>
  <c r="AE129" i="39"/>
  <c r="AE131" i="39"/>
  <c r="AE133" i="39"/>
  <c r="AE135" i="39"/>
  <c r="AE137" i="39"/>
  <c r="AE139" i="39"/>
  <c r="AE141" i="39"/>
  <c r="AE143" i="39"/>
  <c r="AE145" i="39"/>
  <c r="AE147" i="39"/>
  <c r="AE149" i="39"/>
  <c r="AE151" i="39"/>
  <c r="AE153" i="39"/>
  <c r="AE155" i="39"/>
  <c r="AE157" i="39"/>
  <c r="AE159" i="39"/>
  <c r="AE161" i="39"/>
  <c r="AE163" i="39"/>
  <c r="AE165" i="39"/>
  <c r="AE167" i="39"/>
  <c r="AE169" i="39"/>
  <c r="AE171" i="39"/>
  <c r="AE173" i="39"/>
  <c r="AE175" i="39"/>
  <c r="AE177" i="39"/>
  <c r="AE179" i="39"/>
  <c r="AE181" i="39"/>
  <c r="AE183" i="39"/>
  <c r="AE185" i="39"/>
  <c r="AE187" i="39"/>
  <c r="AE189" i="39"/>
  <c r="AE191" i="39"/>
  <c r="AE193" i="39"/>
  <c r="AE195" i="39"/>
  <c r="AE197" i="39"/>
  <c r="AE199" i="39"/>
  <c r="AE201" i="39"/>
  <c r="AE203" i="39"/>
  <c r="AE205" i="39"/>
  <c r="AE207" i="39"/>
  <c r="AE209" i="39"/>
  <c r="AE211" i="39"/>
  <c r="AE213" i="39"/>
  <c r="AE215" i="39"/>
  <c r="AE217" i="39"/>
  <c r="AE219" i="39"/>
  <c r="AE221" i="39"/>
  <c r="AE223" i="39"/>
  <c r="AE225" i="39"/>
  <c r="AE227" i="39"/>
  <c r="AE229" i="39"/>
  <c r="AE231" i="39"/>
  <c r="AE233" i="39"/>
  <c r="AE235" i="39"/>
  <c r="AE237" i="39"/>
  <c r="AE239" i="39"/>
  <c r="AE241" i="39"/>
  <c r="AE243" i="39"/>
  <c r="AE245" i="39"/>
  <c r="AE247" i="39"/>
  <c r="AE249" i="39"/>
  <c r="AE251" i="39"/>
  <c r="AE253" i="39"/>
  <c r="AE255" i="39"/>
  <c r="AE257" i="39"/>
  <c r="AE259" i="39"/>
  <c r="AE261" i="39"/>
  <c r="AE263" i="39"/>
  <c r="AE265" i="39"/>
  <c r="AE267" i="39"/>
  <c r="AE269" i="39"/>
  <c r="AE271" i="39"/>
  <c r="AE273" i="39"/>
  <c r="AE275" i="39"/>
  <c r="AE277" i="39"/>
  <c r="AE279" i="39"/>
  <c r="AE281" i="39"/>
  <c r="AE283" i="39"/>
  <c r="AE285" i="39"/>
  <c r="AE287" i="39"/>
  <c r="AE289" i="39"/>
  <c r="AE291" i="39"/>
  <c r="AE293" i="39"/>
  <c r="AE295" i="39"/>
  <c r="AE297" i="39"/>
  <c r="AE299" i="39"/>
  <c r="AE301" i="39"/>
  <c r="AE303" i="39"/>
  <c r="AE305" i="39"/>
  <c r="AE307" i="39"/>
  <c r="AE309" i="39"/>
  <c r="AE311" i="39"/>
  <c r="AE313" i="39"/>
  <c r="AE315" i="39"/>
  <c r="AE317" i="39"/>
  <c r="AE319" i="39"/>
  <c r="AE321" i="39"/>
  <c r="AE323" i="39"/>
  <c r="AE325" i="39"/>
  <c r="AE327" i="39"/>
  <c r="AE329" i="39"/>
  <c r="AE331" i="39"/>
  <c r="AE333" i="39"/>
  <c r="AE335" i="39"/>
  <c r="AE337" i="39"/>
  <c r="AE339" i="39"/>
  <c r="AE341" i="39"/>
  <c r="AE343" i="39"/>
  <c r="AE345" i="39"/>
  <c r="AE347" i="39"/>
  <c r="AE349" i="39"/>
  <c r="AE351" i="39"/>
  <c r="AE353" i="39"/>
  <c r="AE355" i="39"/>
  <c r="AE357" i="39"/>
  <c r="AE359" i="39"/>
  <c r="AE361" i="39"/>
  <c r="AE363" i="39"/>
  <c r="AE365" i="39"/>
  <c r="AE367" i="39"/>
  <c r="AE369" i="39"/>
  <c r="AE371" i="39"/>
  <c r="AE373" i="39"/>
  <c r="AE375" i="39"/>
  <c r="AE377" i="39"/>
  <c r="AE379" i="39"/>
  <c r="AE381" i="39"/>
  <c r="AE383" i="39"/>
  <c r="AE385" i="39"/>
  <c r="AE387" i="39"/>
  <c r="AE389" i="39"/>
  <c r="AE391" i="39"/>
  <c r="AE393" i="39"/>
  <c r="AE395" i="39"/>
  <c r="AE397" i="39"/>
  <c r="AE399" i="39"/>
  <c r="AE401" i="39"/>
  <c r="AE403" i="39"/>
  <c r="AC450" i="39"/>
  <c r="Y450" i="39" s="1"/>
  <c r="X450" i="39" s="1"/>
  <c r="AF450" i="39"/>
  <c r="Z450" i="39"/>
  <c r="AB450" i="39"/>
  <c r="AF455" i="39"/>
  <c r="Z455" i="39"/>
  <c r="AC455" i="39"/>
  <c r="Y455" i="39" s="1"/>
  <c r="X455" i="39" s="1"/>
  <c r="AD455" i="39"/>
  <c r="AC462" i="39"/>
  <c r="Y462" i="39" s="1"/>
  <c r="X462" i="39" s="1"/>
  <c r="AF462" i="39"/>
  <c r="Z462" i="39"/>
  <c r="AB462" i="39"/>
  <c r="AF467" i="39"/>
  <c r="Z467" i="39"/>
  <c r="AC467" i="39"/>
  <c r="Y467" i="39" s="1"/>
  <c r="X467" i="39" s="1"/>
  <c r="AD467" i="39"/>
  <c r="AC474" i="39"/>
  <c r="Y474" i="39" s="1"/>
  <c r="X474" i="39" s="1"/>
  <c r="AF474" i="39"/>
  <c r="Z474" i="39"/>
  <c r="AB474" i="39"/>
  <c r="AF479" i="39"/>
  <c r="Z479" i="39"/>
  <c r="AC479" i="39"/>
  <c r="Y479" i="39" s="1"/>
  <c r="X479" i="39" s="1"/>
  <c r="AD479" i="39"/>
  <c r="AC486" i="39"/>
  <c r="Y486" i="39" s="1"/>
  <c r="X486" i="39" s="1"/>
  <c r="AF486" i="39"/>
  <c r="Z486" i="39"/>
  <c r="AB486" i="39"/>
  <c r="AF491" i="39"/>
  <c r="Z491" i="39"/>
  <c r="AC491" i="39"/>
  <c r="Y491" i="39" s="1"/>
  <c r="X491" i="39" s="1"/>
  <c r="AD491" i="39"/>
  <c r="AC498" i="39"/>
  <c r="Y498" i="39" s="1"/>
  <c r="X498" i="39" s="1"/>
  <c r="AF498" i="39"/>
  <c r="Z498" i="39"/>
  <c r="AB498" i="39"/>
  <c r="AF503" i="39"/>
  <c r="Z503" i="39"/>
  <c r="AC503" i="39"/>
  <c r="Y503" i="39" s="1"/>
  <c r="X503" i="39" s="1"/>
  <c r="AD503" i="39"/>
  <c r="AC510" i="39"/>
  <c r="Y510" i="39" s="1"/>
  <c r="X510" i="39" s="1"/>
  <c r="AF510" i="39"/>
  <c r="Z510" i="39"/>
  <c r="AB510" i="39"/>
  <c r="AF515" i="39"/>
  <c r="Z515" i="39"/>
  <c r="AC515" i="39"/>
  <c r="Y515" i="39" s="1"/>
  <c r="X515" i="39" s="1"/>
  <c r="AD515" i="39"/>
  <c r="AC522" i="39"/>
  <c r="Y522" i="39" s="1"/>
  <c r="X522" i="39" s="1"/>
  <c r="AF522" i="39"/>
  <c r="Z522" i="39"/>
  <c r="AB522" i="39"/>
  <c r="AF527" i="39"/>
  <c r="Z527" i="39"/>
  <c r="AC527" i="39"/>
  <c r="Y527" i="39" s="1"/>
  <c r="X527" i="39" s="1"/>
  <c r="AD527" i="39"/>
  <c r="AC534" i="39"/>
  <c r="Y534" i="39" s="1"/>
  <c r="X534" i="39" s="1"/>
  <c r="AF534" i="39"/>
  <c r="Z534" i="39"/>
  <c r="AB534" i="39"/>
  <c r="AF539" i="39"/>
  <c r="Z539" i="39"/>
  <c r="AC539" i="39"/>
  <c r="Y539" i="39" s="1"/>
  <c r="X539" i="39" s="1"/>
  <c r="AD539" i="39"/>
  <c r="AC546" i="39"/>
  <c r="Y546" i="39" s="1"/>
  <c r="X546" i="39" s="1"/>
  <c r="AF546" i="39"/>
  <c r="Z546" i="39"/>
  <c r="AB546" i="39"/>
  <c r="AF551" i="39"/>
  <c r="Z551" i="39"/>
  <c r="AC551" i="39"/>
  <c r="Y551" i="39" s="1"/>
  <c r="X551" i="39" s="1"/>
  <c r="AD551" i="39"/>
  <c r="AC558" i="39"/>
  <c r="Y558" i="39" s="1"/>
  <c r="X558" i="39" s="1"/>
  <c r="AF558" i="39"/>
  <c r="Z558" i="39"/>
  <c r="AB558" i="39"/>
  <c r="AF563" i="39"/>
  <c r="Z563" i="39"/>
  <c r="AC563" i="39"/>
  <c r="Y563" i="39" s="1"/>
  <c r="X563" i="39" s="1"/>
  <c r="AD563" i="39"/>
  <c r="AC570" i="39"/>
  <c r="Y570" i="39" s="1"/>
  <c r="X570" i="39" s="1"/>
  <c r="AF570" i="39"/>
  <c r="Z570" i="39"/>
  <c r="AB570" i="39"/>
  <c r="AF575" i="39"/>
  <c r="Z575" i="39"/>
  <c r="AC575" i="39"/>
  <c r="Y575" i="39" s="1"/>
  <c r="X575" i="39" s="1"/>
  <c r="AD575" i="39"/>
  <c r="AC582" i="39"/>
  <c r="Y582" i="39" s="1"/>
  <c r="X582" i="39" s="1"/>
  <c r="AF582" i="39"/>
  <c r="Z582" i="39"/>
  <c r="AB582" i="39"/>
  <c r="AF587" i="39"/>
  <c r="Z587" i="39"/>
  <c r="AC587" i="39"/>
  <c r="Y587" i="39" s="1"/>
  <c r="X587" i="39" s="1"/>
  <c r="AD587" i="39"/>
  <c r="AC594" i="39"/>
  <c r="Y594" i="39" s="1"/>
  <c r="X594" i="39" s="1"/>
  <c r="AF594" i="39"/>
  <c r="Z594" i="39"/>
  <c r="AB594" i="39"/>
  <c r="AF599" i="39"/>
  <c r="Z599" i="39"/>
  <c r="AC599" i="39"/>
  <c r="Y599" i="39" s="1"/>
  <c r="X599" i="39" s="1"/>
  <c r="AD599" i="39"/>
  <c r="AC606" i="39"/>
  <c r="Y606" i="39" s="1"/>
  <c r="X606" i="39" s="1"/>
  <c r="AF606" i="39"/>
  <c r="Z606" i="39"/>
  <c r="AB606" i="39"/>
  <c r="AF611" i="39"/>
  <c r="Z611" i="39"/>
  <c r="AC611" i="39"/>
  <c r="Y611" i="39" s="1"/>
  <c r="X611" i="39" s="1"/>
  <c r="AD611" i="39"/>
  <c r="AC618" i="39"/>
  <c r="Y618" i="39" s="1"/>
  <c r="X618" i="39" s="1"/>
  <c r="AF618" i="39"/>
  <c r="Z618" i="39"/>
  <c r="AB618" i="39"/>
  <c r="AF623" i="39"/>
  <c r="Z623" i="39"/>
  <c r="AC623" i="39"/>
  <c r="Y623" i="39" s="1"/>
  <c r="X623" i="39" s="1"/>
  <c r="AD623" i="39"/>
  <c r="AC630" i="39"/>
  <c r="Y630" i="39" s="1"/>
  <c r="X630" i="39" s="1"/>
  <c r="AF630" i="39"/>
  <c r="Z630" i="39"/>
  <c r="AB630" i="39"/>
  <c r="AF635" i="39"/>
  <c r="Z635" i="39"/>
  <c r="AC635" i="39"/>
  <c r="Y635" i="39" s="1"/>
  <c r="X635" i="39" s="1"/>
  <c r="AD635" i="39"/>
  <c r="AC642" i="39"/>
  <c r="Y642" i="39" s="1"/>
  <c r="X642" i="39" s="1"/>
  <c r="AF642" i="39"/>
  <c r="Z642" i="39"/>
  <c r="AB642" i="39"/>
  <c r="AF647" i="39"/>
  <c r="Z647" i="39"/>
  <c r="AC647" i="39"/>
  <c r="Y647" i="39" s="1"/>
  <c r="X647" i="39" s="1"/>
  <c r="AD647" i="39"/>
  <c r="AC654" i="39"/>
  <c r="Y654" i="39" s="1"/>
  <c r="X654" i="39" s="1"/>
  <c r="AF654" i="39"/>
  <c r="Z654" i="39"/>
  <c r="AB654" i="39"/>
  <c r="AF659" i="39"/>
  <c r="Z659" i="39"/>
  <c r="AC659" i="39"/>
  <c r="Y659" i="39" s="1"/>
  <c r="X659" i="39" s="1"/>
  <c r="AD659" i="39"/>
  <c r="AC666" i="39"/>
  <c r="Y666" i="39" s="1"/>
  <c r="X666" i="39" s="1"/>
  <c r="AF666" i="39"/>
  <c r="Z666" i="39"/>
  <c r="AB666" i="39"/>
  <c r="AF671" i="39"/>
  <c r="Z671" i="39"/>
  <c r="AC671" i="39"/>
  <c r="Y671" i="39" s="1"/>
  <c r="X671" i="39" s="1"/>
  <c r="AD671" i="39"/>
  <c r="AC678" i="39"/>
  <c r="Y678" i="39" s="1"/>
  <c r="X678" i="39" s="1"/>
  <c r="AF678" i="39"/>
  <c r="Z678" i="39"/>
  <c r="AB678" i="39"/>
  <c r="AF683" i="39"/>
  <c r="Z683" i="39"/>
  <c r="AC683" i="39"/>
  <c r="Y683" i="39" s="1"/>
  <c r="X683" i="39" s="1"/>
  <c r="AD683" i="39"/>
  <c r="AC690" i="39"/>
  <c r="Y690" i="39" s="1"/>
  <c r="X690" i="39" s="1"/>
  <c r="AF690" i="39"/>
  <c r="Z690" i="39"/>
  <c r="AB690" i="39"/>
  <c r="AF695" i="39"/>
  <c r="Z695" i="39"/>
  <c r="AC695" i="39"/>
  <c r="Y695" i="39" s="1"/>
  <c r="X695" i="39" s="1"/>
  <c r="AD695" i="39"/>
  <c r="AC702" i="39"/>
  <c r="Y702" i="39" s="1"/>
  <c r="X702" i="39" s="1"/>
  <c r="AF702" i="39"/>
  <c r="Z702" i="39"/>
  <c r="AB702" i="39"/>
  <c r="AF707" i="39"/>
  <c r="Z707" i="39"/>
  <c r="AC707" i="39"/>
  <c r="Y707" i="39" s="1"/>
  <c r="X707" i="39" s="1"/>
  <c r="AD707" i="39"/>
  <c r="AC714" i="39"/>
  <c r="Y714" i="39" s="1"/>
  <c r="X714" i="39" s="1"/>
  <c r="AF714" i="39"/>
  <c r="Z714" i="39"/>
  <c r="AB714" i="39"/>
  <c r="AF719" i="39"/>
  <c r="Z719" i="39"/>
  <c r="AC719" i="39"/>
  <c r="Y719" i="39" s="1"/>
  <c r="X719" i="39" s="1"/>
  <c r="AD719" i="39"/>
  <c r="AC726" i="39"/>
  <c r="Y726" i="39" s="1"/>
  <c r="X726" i="39" s="1"/>
  <c r="AF726" i="39"/>
  <c r="Z726" i="39"/>
  <c r="AB726" i="39"/>
  <c r="AF731" i="39"/>
  <c r="Z731" i="39"/>
  <c r="AC731" i="39"/>
  <c r="Y731" i="39" s="1"/>
  <c r="X731" i="39" s="1"/>
  <c r="AD731" i="39"/>
  <c r="AC738" i="39"/>
  <c r="Y738" i="39" s="1"/>
  <c r="X738" i="39" s="1"/>
  <c r="AF738" i="39"/>
  <c r="Z738" i="39"/>
  <c r="AB738" i="39"/>
  <c r="AF743" i="39"/>
  <c r="Z743" i="39"/>
  <c r="AC743" i="39"/>
  <c r="Y743" i="39" s="1"/>
  <c r="X743" i="39" s="1"/>
  <c r="AD743" i="39"/>
  <c r="AC750" i="39"/>
  <c r="Y750" i="39" s="1"/>
  <c r="X750" i="39" s="1"/>
  <c r="AF750" i="39"/>
  <c r="Z750" i="39"/>
  <c r="AB750" i="39"/>
  <c r="AF755" i="39"/>
  <c r="Z755" i="39"/>
  <c r="AC755" i="39"/>
  <c r="Y755" i="39" s="1"/>
  <c r="X755" i="39" s="1"/>
  <c r="AD755" i="39"/>
  <c r="AC762" i="39"/>
  <c r="Y762" i="39" s="1"/>
  <c r="X762" i="39" s="1"/>
  <c r="AF762" i="39"/>
  <c r="Z762" i="39"/>
  <c r="AB762" i="39"/>
  <c r="AF767" i="39"/>
  <c r="Z767" i="39"/>
  <c r="AC767" i="39"/>
  <c r="Y767" i="39" s="1"/>
  <c r="X767" i="39" s="1"/>
  <c r="AD767" i="39"/>
  <c r="AC774" i="39"/>
  <c r="Y774" i="39" s="1"/>
  <c r="X774" i="39" s="1"/>
  <c r="AF774" i="39"/>
  <c r="Z774" i="39"/>
  <c r="AB774" i="39"/>
  <c r="AF779" i="39"/>
  <c r="Z779" i="39"/>
  <c r="AC779" i="39"/>
  <c r="Y779" i="39" s="1"/>
  <c r="X779" i="39" s="1"/>
  <c r="AD779" i="39"/>
  <c r="AC786" i="39"/>
  <c r="Y786" i="39" s="1"/>
  <c r="X786" i="39" s="1"/>
  <c r="AF786" i="39"/>
  <c r="Z786" i="39"/>
  <c r="AB786" i="39"/>
  <c r="AF791" i="39"/>
  <c r="Z791" i="39"/>
  <c r="AC791" i="39"/>
  <c r="Y791" i="39" s="1"/>
  <c r="X791" i="39" s="1"/>
  <c r="AD791" i="39"/>
  <c r="AC798" i="39"/>
  <c r="Y798" i="39" s="1"/>
  <c r="X798" i="39" s="1"/>
  <c r="AF798" i="39"/>
  <c r="Z798" i="39"/>
  <c r="AB798" i="39"/>
  <c r="AF803" i="39"/>
  <c r="Z803" i="39"/>
  <c r="AC803" i="39"/>
  <c r="Y803" i="39" s="1"/>
  <c r="X803" i="39" s="1"/>
  <c r="AD803" i="39"/>
  <c r="AC810" i="39"/>
  <c r="Y810" i="39" s="1"/>
  <c r="X810" i="39" s="1"/>
  <c r="AF810" i="39"/>
  <c r="Z810" i="39"/>
  <c r="AB810" i="39"/>
  <c r="AF815" i="39"/>
  <c r="Z815" i="39"/>
  <c r="AC815" i="39"/>
  <c r="Y815" i="39" s="1"/>
  <c r="X815" i="39" s="1"/>
  <c r="AD815" i="39"/>
  <c r="AF817" i="39"/>
  <c r="Z817" i="39"/>
  <c r="AD817" i="39"/>
  <c r="AC817" i="39"/>
  <c r="Y817" i="39" s="1"/>
  <c r="AF823" i="39"/>
  <c r="Z823" i="39"/>
  <c r="AD823" i="39"/>
  <c r="AC823" i="39"/>
  <c r="Y823" i="39" s="1"/>
  <c r="AF829" i="39"/>
  <c r="Z829" i="39"/>
  <c r="AD829" i="39"/>
  <c r="AC829" i="39"/>
  <c r="Y829" i="39" s="1"/>
  <c r="AF835" i="39"/>
  <c r="Z835" i="39"/>
  <c r="AD835" i="39"/>
  <c r="AC835" i="39"/>
  <c r="Y835" i="39" s="1"/>
  <c r="AF841" i="39"/>
  <c r="Z841" i="39"/>
  <c r="AD841" i="39"/>
  <c r="AC841" i="39"/>
  <c r="Y841" i="39" s="1"/>
  <c r="AF847" i="39"/>
  <c r="Z847" i="39"/>
  <c r="AD847" i="39"/>
  <c r="AC847" i="39"/>
  <c r="Y847" i="39" s="1"/>
  <c r="AF853" i="39"/>
  <c r="Z853" i="39"/>
  <c r="AD853" i="39"/>
  <c r="AC853" i="39"/>
  <c r="Y853" i="39" s="1"/>
  <c r="AF859" i="39"/>
  <c r="Z859" i="39"/>
  <c r="AD859" i="39"/>
  <c r="AC859" i="39"/>
  <c r="Y859" i="39" s="1"/>
  <c r="AF863" i="39"/>
  <c r="Z863" i="39"/>
  <c r="AD863" i="39"/>
  <c r="AC863" i="39"/>
  <c r="Y863" i="39" s="1"/>
  <c r="X863" i="39" s="1"/>
  <c r="AC864" i="39"/>
  <c r="Y864" i="39" s="1"/>
  <c r="X864" i="39" s="1"/>
  <c r="AA864" i="39"/>
  <c r="AF864" i="39"/>
  <c r="Z864" i="39"/>
  <c r="AD864" i="39"/>
  <c r="AF875" i="39"/>
  <c r="Z875" i="39"/>
  <c r="AD875" i="39"/>
  <c r="AC875" i="39"/>
  <c r="Y875" i="39" s="1"/>
  <c r="X875" i="39" s="1"/>
  <c r="AC876" i="39"/>
  <c r="Y876" i="39" s="1"/>
  <c r="AA876" i="39"/>
  <c r="AF876" i="39"/>
  <c r="Z876" i="39"/>
  <c r="AD876" i="39"/>
  <c r="AF887" i="39"/>
  <c r="Z887" i="39"/>
  <c r="AD887" i="39"/>
  <c r="AC887" i="39"/>
  <c r="Y887" i="39" s="1"/>
  <c r="X887" i="39" s="1"/>
  <c r="AC888" i="39"/>
  <c r="Y888" i="39" s="1"/>
  <c r="X888" i="39" s="1"/>
  <c r="AA888" i="39"/>
  <c r="AF888" i="39"/>
  <c r="Z888" i="39"/>
  <c r="AD888" i="39"/>
  <c r="AF899" i="39"/>
  <c r="Z899" i="39"/>
  <c r="AD899" i="39"/>
  <c r="AC899" i="39"/>
  <c r="Y899" i="39" s="1"/>
  <c r="X899" i="39" s="1"/>
  <c r="AC900" i="39"/>
  <c r="Y900" i="39" s="1"/>
  <c r="AA900" i="39"/>
  <c r="AF900" i="39"/>
  <c r="Z900" i="39"/>
  <c r="AD900" i="39"/>
  <c r="Z911" i="39"/>
  <c r="AA912" i="39"/>
  <c r="AB912" i="39" s="1"/>
  <c r="AC912" i="39" s="1"/>
  <c r="Z912" i="39"/>
  <c r="AF923" i="39"/>
  <c r="Z923" i="39"/>
  <c r="AD923" i="39"/>
  <c r="AC923" i="39"/>
  <c r="Y923" i="39" s="1"/>
  <c r="AC924" i="39"/>
  <c r="Y924" i="39" s="1"/>
  <c r="AA924" i="39"/>
  <c r="AF924" i="39"/>
  <c r="Z924" i="39"/>
  <c r="AD924" i="39"/>
  <c r="AF935" i="39"/>
  <c r="Z935" i="39"/>
  <c r="AD935" i="39"/>
  <c r="AC935" i="39"/>
  <c r="Y935" i="39" s="1"/>
  <c r="X935" i="39" s="1"/>
  <c r="AC936" i="39"/>
  <c r="Y936" i="39" s="1"/>
  <c r="X936" i="39" s="1"/>
  <c r="AA936" i="39"/>
  <c r="AF936" i="39"/>
  <c r="Z936" i="39"/>
  <c r="AD936" i="39"/>
  <c r="AF947" i="39"/>
  <c r="Z947" i="39"/>
  <c r="AD947" i="39"/>
  <c r="AC947" i="39"/>
  <c r="Y947" i="39" s="1"/>
  <c r="X947" i="39" s="1"/>
  <c r="AC948" i="39"/>
  <c r="Y948" i="39" s="1"/>
  <c r="AA948" i="39"/>
  <c r="AF948" i="39"/>
  <c r="Z948" i="39"/>
  <c r="AD948" i="39"/>
  <c r="AF959" i="39"/>
  <c r="Z959" i="39"/>
  <c r="AD959" i="39"/>
  <c r="AC959" i="39"/>
  <c r="Y959" i="39" s="1"/>
  <c r="X959" i="39" s="1"/>
  <c r="AC960" i="39"/>
  <c r="Y960" i="39" s="1"/>
  <c r="X960" i="39" s="1"/>
  <c r="AA960" i="39"/>
  <c r="AF960" i="39"/>
  <c r="Z960" i="39"/>
  <c r="AD960" i="39"/>
  <c r="AF971" i="39"/>
  <c r="Z971" i="39"/>
  <c r="AD971" i="39"/>
  <c r="AC971" i="39"/>
  <c r="Y971" i="39" s="1"/>
  <c r="X971" i="39" s="1"/>
  <c r="AC972" i="39"/>
  <c r="Y972" i="39" s="1"/>
  <c r="AA972" i="39"/>
  <c r="AF972" i="39"/>
  <c r="Z972" i="39"/>
  <c r="AD972" i="39"/>
  <c r="AF983" i="39"/>
  <c r="Z983" i="39"/>
  <c r="AD983" i="39"/>
  <c r="AC983" i="39"/>
  <c r="Y983" i="39" s="1"/>
  <c r="X983" i="39" s="1"/>
  <c r="AC984" i="39"/>
  <c r="Y984" i="39" s="1"/>
  <c r="X984" i="39" s="1"/>
  <c r="AA984" i="39"/>
  <c r="AF984" i="39"/>
  <c r="Z984" i="39"/>
  <c r="AD984" i="39"/>
  <c r="AF995" i="39"/>
  <c r="Z995" i="39"/>
  <c r="AD995" i="39"/>
  <c r="AC995" i="39"/>
  <c r="Y995" i="39" s="1"/>
  <c r="X995" i="39" s="1"/>
  <c r="AC996" i="39"/>
  <c r="Y996" i="39" s="1"/>
  <c r="AA996" i="39"/>
  <c r="AF996" i="39"/>
  <c r="Z996" i="39"/>
  <c r="AD996" i="39"/>
  <c r="Z5" i="39"/>
  <c r="Z7" i="39"/>
  <c r="Z9" i="39"/>
  <c r="Z11" i="39"/>
  <c r="Z13" i="39"/>
  <c r="Z15" i="39"/>
  <c r="Z17" i="39"/>
  <c r="Z19" i="39"/>
  <c r="Z21" i="39"/>
  <c r="Z23" i="39"/>
  <c r="Z25" i="39"/>
  <c r="Z27" i="39"/>
  <c r="Z29" i="39"/>
  <c r="Z31" i="39"/>
  <c r="Z33" i="39"/>
  <c r="Z35" i="39"/>
  <c r="Z37" i="39"/>
  <c r="Z39" i="39"/>
  <c r="Z41" i="39"/>
  <c r="Z43" i="39"/>
  <c r="Z45" i="39"/>
  <c r="Z47" i="39"/>
  <c r="Z49" i="39"/>
  <c r="Z51" i="39"/>
  <c r="Z53" i="39"/>
  <c r="Z55" i="39"/>
  <c r="Z57" i="39"/>
  <c r="Z59" i="39"/>
  <c r="Z61" i="39"/>
  <c r="Z63" i="39"/>
  <c r="Z65" i="39"/>
  <c r="Z67" i="39"/>
  <c r="Z69" i="39"/>
  <c r="Z71" i="39"/>
  <c r="Z73" i="39"/>
  <c r="Z75" i="39"/>
  <c r="Z77" i="39"/>
  <c r="Z79" i="39"/>
  <c r="Z81" i="39"/>
  <c r="Z83" i="39"/>
  <c r="Z85" i="39"/>
  <c r="Z87" i="39"/>
  <c r="Z89" i="39"/>
  <c r="Z91" i="39"/>
  <c r="Z93" i="39"/>
  <c r="Z95" i="39"/>
  <c r="Z97" i="39"/>
  <c r="Z99" i="39"/>
  <c r="Z101" i="39"/>
  <c r="Z103" i="39"/>
  <c r="Z105" i="39"/>
  <c r="Z107" i="39"/>
  <c r="Z109" i="39"/>
  <c r="Z111" i="39"/>
  <c r="Z113" i="39"/>
  <c r="Z115" i="39"/>
  <c r="Z117" i="39"/>
  <c r="Z119" i="39"/>
  <c r="Z121" i="39"/>
  <c r="Z123" i="39"/>
  <c r="Z125" i="39"/>
  <c r="Z127" i="39"/>
  <c r="Z129" i="39"/>
  <c r="Z131" i="39"/>
  <c r="Z133" i="39"/>
  <c r="Z135" i="39"/>
  <c r="Z137" i="39"/>
  <c r="Z139" i="39"/>
  <c r="Z141" i="39"/>
  <c r="Z143" i="39"/>
  <c r="Z145" i="39"/>
  <c r="Z147" i="39"/>
  <c r="Z149" i="39"/>
  <c r="Z151" i="39"/>
  <c r="Z153" i="39"/>
  <c r="Z155" i="39"/>
  <c r="Z157" i="39"/>
  <c r="Z159" i="39"/>
  <c r="Z161" i="39"/>
  <c r="Z163" i="39"/>
  <c r="Z165" i="39"/>
  <c r="Z167" i="39"/>
  <c r="Z169" i="39"/>
  <c r="Z171" i="39"/>
  <c r="Z173" i="39"/>
  <c r="Z175" i="39"/>
  <c r="Z177" i="39"/>
  <c r="Z179" i="39"/>
  <c r="Z181" i="39"/>
  <c r="Z183" i="39"/>
  <c r="Z185" i="39"/>
  <c r="Z187" i="39"/>
  <c r="Z189" i="39"/>
  <c r="Z191" i="39"/>
  <c r="Z193" i="39"/>
  <c r="Z195" i="39"/>
  <c r="Z197" i="39"/>
  <c r="Z199" i="39"/>
  <c r="Z201" i="39"/>
  <c r="Z203" i="39"/>
  <c r="Z205" i="39"/>
  <c r="Z207" i="39"/>
  <c r="Z209" i="39"/>
  <c r="Z211" i="39"/>
  <c r="Z213" i="39"/>
  <c r="Z215" i="39"/>
  <c r="Z217" i="39"/>
  <c r="Z219" i="39"/>
  <c r="Z221" i="39"/>
  <c r="Z223" i="39"/>
  <c r="Z225" i="39"/>
  <c r="Z227" i="39"/>
  <c r="Z229" i="39"/>
  <c r="Z231" i="39"/>
  <c r="Z233" i="39"/>
  <c r="Z235" i="39"/>
  <c r="Z237" i="39"/>
  <c r="Z239" i="39"/>
  <c r="Z241" i="39"/>
  <c r="Z243" i="39"/>
  <c r="Z245" i="39"/>
  <c r="Z247" i="39"/>
  <c r="Z249" i="39"/>
  <c r="Z251" i="39"/>
  <c r="Z253" i="39"/>
  <c r="Z255" i="39"/>
  <c r="Z257" i="39"/>
  <c r="Z259" i="39"/>
  <c r="Z261" i="39"/>
  <c r="Z263" i="39"/>
  <c r="Z265" i="39"/>
  <c r="Z267" i="39"/>
  <c r="Z269" i="39"/>
  <c r="Z271" i="39"/>
  <c r="Z273" i="39"/>
  <c r="Z275" i="39"/>
  <c r="Z277" i="39"/>
  <c r="Z279" i="39"/>
  <c r="Z281" i="39"/>
  <c r="Z283" i="39"/>
  <c r="Z285" i="39"/>
  <c r="Z287" i="39"/>
  <c r="Z289" i="39"/>
  <c r="Z291" i="39"/>
  <c r="Z293" i="39"/>
  <c r="Z295" i="39"/>
  <c r="Z297" i="39"/>
  <c r="Z299" i="39"/>
  <c r="Z301" i="39"/>
  <c r="Z303" i="39"/>
  <c r="Z305" i="39"/>
  <c r="Z307" i="39"/>
  <c r="Z309" i="39"/>
  <c r="Z311" i="39"/>
  <c r="Z313" i="39"/>
  <c r="Z315" i="39"/>
  <c r="Z317" i="39"/>
  <c r="Z319" i="39"/>
  <c r="Z321" i="39"/>
  <c r="Z323" i="39"/>
  <c r="Z325" i="39"/>
  <c r="Z327" i="39"/>
  <c r="Z329" i="39"/>
  <c r="Z331" i="39"/>
  <c r="Z333" i="39"/>
  <c r="Z335" i="39"/>
  <c r="Z337" i="39"/>
  <c r="Z339" i="39"/>
  <c r="Z341" i="39"/>
  <c r="Z343" i="39"/>
  <c r="Z345" i="39"/>
  <c r="Z347" i="39"/>
  <c r="Z349" i="39"/>
  <c r="Z351" i="39"/>
  <c r="Z353" i="39"/>
  <c r="Z355" i="39"/>
  <c r="Z357" i="39"/>
  <c r="Z359" i="39"/>
  <c r="Z361" i="39"/>
  <c r="Z363" i="39"/>
  <c r="Z365" i="39"/>
  <c r="Z367" i="39"/>
  <c r="Z369" i="39"/>
  <c r="Z371" i="39"/>
  <c r="Z373" i="39"/>
  <c r="Z375" i="39"/>
  <c r="Z377" i="39"/>
  <c r="Z379" i="39"/>
  <c r="Z381" i="39"/>
  <c r="Z383" i="39"/>
  <c r="Z385" i="39"/>
  <c r="Z387" i="39"/>
  <c r="Z389" i="39"/>
  <c r="Z391" i="39"/>
  <c r="Z393" i="39"/>
  <c r="Z395" i="39"/>
  <c r="Z397" i="39"/>
  <c r="Z399" i="39"/>
  <c r="Z401" i="39"/>
  <c r="Z403" i="39"/>
  <c r="AF405" i="39"/>
  <c r="AE406" i="39"/>
  <c r="AF407" i="39"/>
  <c r="AE408" i="39"/>
  <c r="AF409" i="39"/>
  <c r="AE410" i="39"/>
  <c r="AF411" i="39"/>
  <c r="AE412" i="39"/>
  <c r="AF413" i="39"/>
  <c r="AE414" i="39"/>
  <c r="AF415" i="39"/>
  <c r="AE416" i="39"/>
  <c r="AF417" i="39"/>
  <c r="AE418" i="39"/>
  <c r="AF419" i="39"/>
  <c r="AE420" i="39"/>
  <c r="AF421" i="39"/>
  <c r="AE422" i="39"/>
  <c r="AF423" i="39"/>
  <c r="AE424" i="39"/>
  <c r="AF425" i="39"/>
  <c r="AE426" i="39"/>
  <c r="AF427" i="39"/>
  <c r="AE428" i="39"/>
  <c r="AF429" i="39"/>
  <c r="AE430" i="39"/>
  <c r="AF431" i="39"/>
  <c r="AE432" i="39"/>
  <c r="AF433" i="39"/>
  <c r="AE434" i="39"/>
  <c r="AF435" i="39"/>
  <c r="AE436" i="39"/>
  <c r="AF437" i="39"/>
  <c r="AE438" i="39"/>
  <c r="AF439" i="39"/>
  <c r="AE440" i="39"/>
  <c r="AF441" i="39"/>
  <c r="AE442" i="39"/>
  <c r="AF443" i="39"/>
  <c r="AE444" i="39"/>
  <c r="AF445" i="39"/>
  <c r="AE446" i="39"/>
  <c r="AF447" i="39"/>
  <c r="AE448" i="39"/>
  <c r="AD450" i="39"/>
  <c r="AA454" i="39"/>
  <c r="AE455" i="39"/>
  <c r="AB459" i="39"/>
  <c r="AD462" i="39"/>
  <c r="AA466" i="39"/>
  <c r="AE467" i="39"/>
  <c r="AB471" i="39"/>
  <c r="AD474" i="39"/>
  <c r="AA478" i="39"/>
  <c r="AE479" i="39"/>
  <c r="AB483" i="39"/>
  <c r="AD486" i="39"/>
  <c r="AA490" i="39"/>
  <c r="AE491" i="39"/>
  <c r="AB495" i="39"/>
  <c r="AD498" i="39"/>
  <c r="AA502" i="39"/>
  <c r="AE503" i="39"/>
  <c r="AB507" i="39"/>
  <c r="AD510" i="39"/>
  <c r="AA514" i="39"/>
  <c r="AE515" i="39"/>
  <c r="AB519" i="39"/>
  <c r="AD522" i="39"/>
  <c r="AA526" i="39"/>
  <c r="AE527" i="39"/>
  <c r="AD534" i="39"/>
  <c r="AE539" i="39"/>
  <c r="AD546" i="39"/>
  <c r="AE551" i="39"/>
  <c r="AD558" i="39"/>
  <c r="AE563" i="39"/>
  <c r="AD570" i="39"/>
  <c r="AE575" i="39"/>
  <c r="AD582" i="39"/>
  <c r="AE587" i="39"/>
  <c r="AD594" i="39"/>
  <c r="AE599" i="39"/>
  <c r="AD606" i="39"/>
  <c r="AE611" i="39"/>
  <c r="AD618" i="39"/>
  <c r="AE623" i="39"/>
  <c r="AD630" i="39"/>
  <c r="AE635" i="39"/>
  <c r="AD642" i="39"/>
  <c r="AE647" i="39"/>
  <c r="AD654" i="39"/>
  <c r="AE659" i="39"/>
  <c r="AD666" i="39"/>
  <c r="AE671" i="39"/>
  <c r="AD678" i="39"/>
  <c r="AE683" i="39"/>
  <c r="AD690" i="39"/>
  <c r="AE695" i="39"/>
  <c r="AD702" i="39"/>
  <c r="AE707" i="39"/>
  <c r="AD714" i="39"/>
  <c r="AE719" i="39"/>
  <c r="AD726" i="39"/>
  <c r="AE731" i="39"/>
  <c r="AD738" i="39"/>
  <c r="AE743" i="39"/>
  <c r="AD750" i="39"/>
  <c r="AE755" i="39"/>
  <c r="AD762" i="39"/>
  <c r="AE767" i="39"/>
  <c r="AD774" i="39"/>
  <c r="AE779" i="39"/>
  <c r="AD786" i="39"/>
  <c r="AE791" i="39"/>
  <c r="AD798" i="39"/>
  <c r="AE803" i="39"/>
  <c r="AD810" i="39"/>
  <c r="AE815" i="39"/>
  <c r="AF865" i="39"/>
  <c r="Z865" i="39"/>
  <c r="AD865" i="39"/>
  <c r="AC865" i="39"/>
  <c r="Y865" i="39" s="1"/>
  <c r="X865" i="39" s="1"/>
  <c r="AC866" i="39"/>
  <c r="Y866" i="39" s="1"/>
  <c r="X866" i="39" s="1"/>
  <c r="AA866" i="39"/>
  <c r="AF866" i="39"/>
  <c r="Z866" i="39"/>
  <c r="AD866" i="39"/>
  <c r="AE869" i="39"/>
  <c r="AB870" i="39"/>
  <c r="AF877" i="39"/>
  <c r="Z877" i="39"/>
  <c r="AD877" i="39"/>
  <c r="AC877" i="39"/>
  <c r="Y877" i="39" s="1"/>
  <c r="X877" i="39" s="1"/>
  <c r="AC878" i="39"/>
  <c r="Y878" i="39" s="1"/>
  <c r="X878" i="39" s="1"/>
  <c r="AA878" i="39"/>
  <c r="AF878" i="39"/>
  <c r="Z878" i="39"/>
  <c r="AD878" i="39"/>
  <c r="AE881" i="39"/>
  <c r="AB882" i="39"/>
  <c r="AF889" i="39"/>
  <c r="Z889" i="39"/>
  <c r="AD889" i="39"/>
  <c r="AC889" i="39"/>
  <c r="Y889" i="39" s="1"/>
  <c r="X889" i="39" s="1"/>
  <c r="AC890" i="39"/>
  <c r="Y890" i="39" s="1"/>
  <c r="X890" i="39" s="1"/>
  <c r="AA890" i="39"/>
  <c r="AF890" i="39"/>
  <c r="Z890" i="39"/>
  <c r="AD890" i="39"/>
  <c r="AE893" i="39"/>
  <c r="AB894" i="39"/>
  <c r="AF901" i="39"/>
  <c r="Z901" i="39"/>
  <c r="AD901" i="39"/>
  <c r="AC901" i="39"/>
  <c r="Y901" i="39" s="1"/>
  <c r="X901" i="39" s="1"/>
  <c r="AC902" i="39"/>
  <c r="Y902" i="39" s="1"/>
  <c r="X902" i="39" s="1"/>
  <c r="AA902" i="39"/>
  <c r="AF902" i="39"/>
  <c r="Z902" i="39"/>
  <c r="AD902" i="39"/>
  <c r="AE905" i="39"/>
  <c r="AB906" i="39"/>
  <c r="Z913" i="39"/>
  <c r="AD913" i="39"/>
  <c r="AE913" i="39" s="1"/>
  <c r="AF913" i="39" s="1"/>
  <c r="AA914" i="39"/>
  <c r="AB914" i="39" s="1"/>
  <c r="AC914" i="39" s="1"/>
  <c r="Z914" i="39"/>
  <c r="AF925" i="39"/>
  <c r="Z925" i="39"/>
  <c r="AD925" i="39"/>
  <c r="AC925" i="39"/>
  <c r="Y925" i="39" s="1"/>
  <c r="X925" i="39" s="1"/>
  <c r="AC926" i="39"/>
  <c r="Y926" i="39" s="1"/>
  <c r="X926" i="39" s="1"/>
  <c r="AA926" i="39"/>
  <c r="AF926" i="39"/>
  <c r="Z926" i="39"/>
  <c r="AD926" i="39"/>
  <c r="AE929" i="39"/>
  <c r="AB930" i="39"/>
  <c r="AF937" i="39"/>
  <c r="Z937" i="39"/>
  <c r="AD937" i="39"/>
  <c r="AC937" i="39"/>
  <c r="Y937" i="39" s="1"/>
  <c r="AC938" i="39"/>
  <c r="Y938" i="39" s="1"/>
  <c r="X938" i="39" s="1"/>
  <c r="AA938" i="39"/>
  <c r="AF938" i="39"/>
  <c r="Z938" i="39"/>
  <c r="AD938" i="39"/>
  <c r="AE941" i="39"/>
  <c r="AB942" i="39"/>
  <c r="AF949" i="39"/>
  <c r="Z949" i="39"/>
  <c r="AD949" i="39"/>
  <c r="AC949" i="39"/>
  <c r="Y949" i="39" s="1"/>
  <c r="X949" i="39" s="1"/>
  <c r="AC950" i="39"/>
  <c r="Y950" i="39" s="1"/>
  <c r="X950" i="39" s="1"/>
  <c r="AA950" i="39"/>
  <c r="AF950" i="39"/>
  <c r="Z950" i="39"/>
  <c r="AD950" i="39"/>
  <c r="AE953" i="39"/>
  <c r="AB954" i="39"/>
  <c r="AF961" i="39"/>
  <c r="Z961" i="39"/>
  <c r="AD961" i="39"/>
  <c r="AC961" i="39"/>
  <c r="Y961" i="39" s="1"/>
  <c r="AC962" i="39"/>
  <c r="Y962" i="39" s="1"/>
  <c r="X962" i="39" s="1"/>
  <c r="AA962" i="39"/>
  <c r="AF962" i="39"/>
  <c r="Z962" i="39"/>
  <c r="AD962" i="39"/>
  <c r="AE965" i="39"/>
  <c r="AB966" i="39"/>
  <c r="AF973" i="39"/>
  <c r="Z973" i="39"/>
  <c r="AD973" i="39"/>
  <c r="AC973" i="39"/>
  <c r="Y973" i="39" s="1"/>
  <c r="X973" i="39" s="1"/>
  <c r="AC974" i="39"/>
  <c r="Y974" i="39" s="1"/>
  <c r="X974" i="39" s="1"/>
  <c r="AA974" i="39"/>
  <c r="AF974" i="39"/>
  <c r="Z974" i="39"/>
  <c r="AD974" i="39"/>
  <c r="AE977" i="39"/>
  <c r="AB978" i="39"/>
  <c r="AF985" i="39"/>
  <c r="Z985" i="39"/>
  <c r="AD985" i="39"/>
  <c r="AC985" i="39"/>
  <c r="Y985" i="39" s="1"/>
  <c r="AC986" i="39"/>
  <c r="Y986" i="39" s="1"/>
  <c r="X986" i="39" s="1"/>
  <c r="AA986" i="39"/>
  <c r="AF986" i="39"/>
  <c r="Z986" i="39"/>
  <c r="AD986" i="39"/>
  <c r="AE989" i="39"/>
  <c r="AB990" i="39"/>
  <c r="AF997" i="39"/>
  <c r="Z997" i="39"/>
  <c r="AD997" i="39"/>
  <c r="AC997" i="39"/>
  <c r="Y997" i="39" s="1"/>
  <c r="X997" i="39" s="1"/>
  <c r="AC998" i="39"/>
  <c r="Y998" i="39" s="1"/>
  <c r="X998" i="39" s="1"/>
  <c r="AA998" i="39"/>
  <c r="AF998" i="39"/>
  <c r="Z998" i="39"/>
  <c r="AD998" i="39"/>
  <c r="AE1001" i="39"/>
  <c r="AB1002" i="39"/>
  <c r="Q449" i="39"/>
  <c r="AA449" i="39" s="1"/>
  <c r="Q451" i="39"/>
  <c r="AA451" i="39" s="1"/>
  <c r="Q453" i="39"/>
  <c r="AA453" i="39" s="1"/>
  <c r="Q455" i="39"/>
  <c r="AA455" i="39" s="1"/>
  <c r="Q457" i="39"/>
  <c r="AA457" i="39" s="1"/>
  <c r="Q459" i="39"/>
  <c r="AA459" i="39" s="1"/>
  <c r="Q461" i="39"/>
  <c r="AA461" i="39" s="1"/>
  <c r="Q463" i="39"/>
  <c r="AA463" i="39" s="1"/>
  <c r="Q465" i="39"/>
  <c r="AA465" i="39" s="1"/>
  <c r="Q467" i="39"/>
  <c r="AA467" i="39" s="1"/>
  <c r="Q469" i="39"/>
  <c r="AA469" i="39" s="1"/>
  <c r="Q471" i="39"/>
  <c r="AA471" i="39" s="1"/>
  <c r="Q473" i="39"/>
  <c r="AA473" i="39" s="1"/>
  <c r="Q475" i="39"/>
  <c r="AA475" i="39" s="1"/>
  <c r="Q477" i="39"/>
  <c r="AA477" i="39" s="1"/>
  <c r="Q479" i="39"/>
  <c r="AA479" i="39" s="1"/>
  <c r="Q481" i="39"/>
  <c r="AA481" i="39" s="1"/>
  <c r="Q483" i="39"/>
  <c r="AA483" i="39" s="1"/>
  <c r="Q485" i="39"/>
  <c r="AA485" i="39" s="1"/>
  <c r="Q487" i="39"/>
  <c r="AA487" i="39" s="1"/>
  <c r="Q489" i="39"/>
  <c r="AA489" i="39" s="1"/>
  <c r="Q491" i="39"/>
  <c r="AA491" i="39" s="1"/>
  <c r="Q493" i="39"/>
  <c r="AA493" i="39" s="1"/>
  <c r="Q495" i="39"/>
  <c r="AA495" i="39" s="1"/>
  <c r="Q497" i="39"/>
  <c r="AA497" i="39" s="1"/>
  <c r="Q499" i="39"/>
  <c r="AA499" i="39" s="1"/>
  <c r="Q501" i="39"/>
  <c r="AA501" i="39" s="1"/>
  <c r="Q503" i="39"/>
  <c r="AA503" i="39" s="1"/>
  <c r="Q505" i="39"/>
  <c r="AA505" i="39" s="1"/>
  <c r="Q507" i="39"/>
  <c r="AA507" i="39" s="1"/>
  <c r="Q509" i="39"/>
  <c r="AA509" i="39" s="1"/>
  <c r="Q511" i="39"/>
  <c r="AA511" i="39" s="1"/>
  <c r="Q513" i="39"/>
  <c r="AA513" i="39" s="1"/>
  <c r="Q515" i="39"/>
  <c r="AA515" i="39" s="1"/>
  <c r="Q517" i="39"/>
  <c r="AA517" i="39" s="1"/>
  <c r="Q519" i="39"/>
  <c r="AA519" i="39" s="1"/>
  <c r="Q521" i="39"/>
  <c r="AA521" i="39" s="1"/>
  <c r="Q523" i="39"/>
  <c r="AA523" i="39" s="1"/>
  <c r="Q525" i="39"/>
  <c r="AA525" i="39" s="1"/>
  <c r="Q527" i="39"/>
  <c r="AA527" i="39" s="1"/>
  <c r="Q529" i="39"/>
  <c r="AA529" i="39" s="1"/>
  <c r="Q531" i="39"/>
  <c r="AA531" i="39" s="1"/>
  <c r="Q533" i="39"/>
  <c r="AA533" i="39" s="1"/>
  <c r="Q535" i="39"/>
  <c r="AA535" i="39" s="1"/>
  <c r="Q537" i="39"/>
  <c r="AA537" i="39" s="1"/>
  <c r="Q539" i="39"/>
  <c r="AA539" i="39" s="1"/>
  <c r="Q541" i="39"/>
  <c r="AA541" i="39" s="1"/>
  <c r="Q543" i="39"/>
  <c r="AA543" i="39" s="1"/>
  <c r="Q545" i="39"/>
  <c r="AA545" i="39" s="1"/>
  <c r="Q547" i="39"/>
  <c r="AA547" i="39" s="1"/>
  <c r="Q549" i="39"/>
  <c r="AA549" i="39" s="1"/>
  <c r="Q551" i="39"/>
  <c r="AA551" i="39" s="1"/>
  <c r="Q553" i="39"/>
  <c r="AA553" i="39" s="1"/>
  <c r="Q555" i="39"/>
  <c r="AA555" i="39" s="1"/>
  <c r="Q557" i="39"/>
  <c r="AA557" i="39" s="1"/>
  <c r="Q559" i="39"/>
  <c r="AA559" i="39" s="1"/>
  <c r="Q561" i="39"/>
  <c r="AA561" i="39" s="1"/>
  <c r="Q563" i="39"/>
  <c r="AA563" i="39" s="1"/>
  <c r="Q565" i="39"/>
  <c r="AA565" i="39" s="1"/>
  <c r="Q567" i="39"/>
  <c r="AA567" i="39" s="1"/>
  <c r="Q569" i="39"/>
  <c r="AA569" i="39" s="1"/>
  <c r="Q571" i="39"/>
  <c r="AA571" i="39" s="1"/>
  <c r="Q573" i="39"/>
  <c r="AA573" i="39" s="1"/>
  <c r="Q575" i="39"/>
  <c r="AA575" i="39" s="1"/>
  <c r="Q577" i="39"/>
  <c r="AA577" i="39" s="1"/>
  <c r="Q579" i="39"/>
  <c r="AA579" i="39" s="1"/>
  <c r="Q581" i="39"/>
  <c r="AA581" i="39" s="1"/>
  <c r="Q583" i="39"/>
  <c r="AA583" i="39" s="1"/>
  <c r="Q585" i="39"/>
  <c r="AA585" i="39" s="1"/>
  <c r="Q587" i="39"/>
  <c r="AA587" i="39" s="1"/>
  <c r="Q589" i="39"/>
  <c r="AA589" i="39" s="1"/>
  <c r="Q591" i="39"/>
  <c r="AA591" i="39" s="1"/>
  <c r="Q593" i="39"/>
  <c r="AA593" i="39" s="1"/>
  <c r="Q595" i="39"/>
  <c r="AA595" i="39" s="1"/>
  <c r="Q597" i="39"/>
  <c r="AA597" i="39" s="1"/>
  <c r="Q599" i="39"/>
  <c r="AA599" i="39" s="1"/>
  <c r="Q601" i="39"/>
  <c r="AA601" i="39" s="1"/>
  <c r="Q603" i="39"/>
  <c r="AA603" i="39" s="1"/>
  <c r="Q605" i="39"/>
  <c r="AA605" i="39" s="1"/>
  <c r="Q607" i="39"/>
  <c r="AA607" i="39" s="1"/>
  <c r="Q609" i="39"/>
  <c r="AA609" i="39" s="1"/>
  <c r="Q611" i="39"/>
  <c r="AA611" i="39" s="1"/>
  <c r="Q613" i="39"/>
  <c r="AA613" i="39" s="1"/>
  <c r="Q615" i="39"/>
  <c r="AA615" i="39" s="1"/>
  <c r="Q617" i="39"/>
  <c r="AA617" i="39" s="1"/>
  <c r="Q619" i="39"/>
  <c r="AA619" i="39" s="1"/>
  <c r="Q621" i="39"/>
  <c r="AA621" i="39" s="1"/>
  <c r="Q623" i="39"/>
  <c r="AA623" i="39" s="1"/>
  <c r="Q625" i="39"/>
  <c r="AA625" i="39" s="1"/>
  <c r="Q627" i="39"/>
  <c r="AA627" i="39" s="1"/>
  <c r="Q629" i="39"/>
  <c r="AA629" i="39" s="1"/>
  <c r="Q631" i="39"/>
  <c r="AA631" i="39" s="1"/>
  <c r="Q633" i="39"/>
  <c r="AA633" i="39" s="1"/>
  <c r="Q635" i="39"/>
  <c r="AA635" i="39" s="1"/>
  <c r="Q637" i="39"/>
  <c r="AA637" i="39" s="1"/>
  <c r="Q639" i="39"/>
  <c r="AA639" i="39" s="1"/>
  <c r="Q641" i="39"/>
  <c r="AA641" i="39" s="1"/>
  <c r="Q643" i="39"/>
  <c r="AA643" i="39" s="1"/>
  <c r="Q645" i="39"/>
  <c r="AA645" i="39" s="1"/>
  <c r="Q647" i="39"/>
  <c r="AA647" i="39" s="1"/>
  <c r="Q649" i="39"/>
  <c r="AA649" i="39" s="1"/>
  <c r="Q651" i="39"/>
  <c r="AA651" i="39" s="1"/>
  <c r="Q653" i="39"/>
  <c r="AA653" i="39" s="1"/>
  <c r="Q655" i="39"/>
  <c r="AA655" i="39" s="1"/>
  <c r="Q657" i="39"/>
  <c r="AA657" i="39" s="1"/>
  <c r="Q659" i="39"/>
  <c r="AA659" i="39" s="1"/>
  <c r="Q661" i="39"/>
  <c r="AA661" i="39" s="1"/>
  <c r="Q663" i="39"/>
  <c r="AA663" i="39" s="1"/>
  <c r="Q665" i="39"/>
  <c r="AA665" i="39" s="1"/>
  <c r="Q667" i="39"/>
  <c r="AA667" i="39" s="1"/>
  <c r="Q669" i="39"/>
  <c r="AA669" i="39" s="1"/>
  <c r="Q671" i="39"/>
  <c r="AA671" i="39" s="1"/>
  <c r="Q673" i="39"/>
  <c r="AA673" i="39" s="1"/>
  <c r="Q675" i="39"/>
  <c r="AA675" i="39" s="1"/>
  <c r="Q677" i="39"/>
  <c r="AA677" i="39" s="1"/>
  <c r="Q679" i="39"/>
  <c r="AA679" i="39" s="1"/>
  <c r="Q681" i="39"/>
  <c r="AA681" i="39" s="1"/>
  <c r="Q683" i="39"/>
  <c r="AA683" i="39" s="1"/>
  <c r="Q685" i="39"/>
  <c r="AA685" i="39" s="1"/>
  <c r="Q687" i="39"/>
  <c r="AA687" i="39" s="1"/>
  <c r="Q689" i="39"/>
  <c r="AA689" i="39" s="1"/>
  <c r="Q691" i="39"/>
  <c r="AA691" i="39" s="1"/>
  <c r="Q693" i="39"/>
  <c r="AA693" i="39" s="1"/>
  <c r="Q695" i="39"/>
  <c r="AA695" i="39" s="1"/>
  <c r="Q697" i="39"/>
  <c r="AA697" i="39" s="1"/>
  <c r="Q699" i="39"/>
  <c r="AA699" i="39" s="1"/>
  <c r="Q701" i="39"/>
  <c r="AA701" i="39" s="1"/>
  <c r="Q703" i="39"/>
  <c r="AA703" i="39" s="1"/>
  <c r="Q705" i="39"/>
  <c r="AA705" i="39" s="1"/>
  <c r="Q707" i="39"/>
  <c r="AA707" i="39" s="1"/>
  <c r="Q709" i="39"/>
  <c r="AA709" i="39" s="1"/>
  <c r="Q711" i="39"/>
  <c r="AA711" i="39" s="1"/>
  <c r="Q713" i="39"/>
  <c r="AA713" i="39" s="1"/>
  <c r="Q715" i="39"/>
  <c r="AA715" i="39" s="1"/>
  <c r="Q717" i="39"/>
  <c r="AA717" i="39" s="1"/>
  <c r="Q719" i="39"/>
  <c r="AA719" i="39" s="1"/>
  <c r="Q721" i="39"/>
  <c r="AA721" i="39" s="1"/>
  <c r="Q723" i="39"/>
  <c r="AA723" i="39" s="1"/>
  <c r="Q725" i="39"/>
  <c r="AA725" i="39" s="1"/>
  <c r="Q727" i="39"/>
  <c r="AA727" i="39" s="1"/>
  <c r="Q729" i="39"/>
  <c r="AA729" i="39" s="1"/>
  <c r="Q731" i="39"/>
  <c r="AA731" i="39" s="1"/>
  <c r="Q733" i="39"/>
  <c r="AA733" i="39" s="1"/>
  <c r="Q735" i="39"/>
  <c r="AA735" i="39" s="1"/>
  <c r="Q737" i="39"/>
  <c r="AA737" i="39" s="1"/>
  <c r="Q739" i="39"/>
  <c r="AA739" i="39" s="1"/>
  <c r="Q741" i="39"/>
  <c r="AA741" i="39" s="1"/>
  <c r="Q743" i="39"/>
  <c r="AA743" i="39" s="1"/>
  <c r="Q745" i="39"/>
  <c r="AA745" i="39" s="1"/>
  <c r="Q747" i="39"/>
  <c r="AA747" i="39" s="1"/>
  <c r="Q749" i="39"/>
  <c r="AA749" i="39" s="1"/>
  <c r="Q751" i="39"/>
  <c r="AA751" i="39" s="1"/>
  <c r="Q753" i="39"/>
  <c r="AA753" i="39" s="1"/>
  <c r="Q755" i="39"/>
  <c r="AA755" i="39" s="1"/>
  <c r="Q757" i="39"/>
  <c r="AA757" i="39" s="1"/>
  <c r="Q759" i="39"/>
  <c r="AA759" i="39" s="1"/>
  <c r="Q761" i="39"/>
  <c r="AA761" i="39" s="1"/>
  <c r="Q763" i="39"/>
  <c r="AA763" i="39" s="1"/>
  <c r="Q765" i="39"/>
  <c r="AA765" i="39" s="1"/>
  <c r="Q767" i="39"/>
  <c r="AA767" i="39" s="1"/>
  <c r="Q769" i="39"/>
  <c r="AA769" i="39" s="1"/>
  <c r="Q771" i="39"/>
  <c r="AA771" i="39" s="1"/>
  <c r="Q773" i="39"/>
  <c r="AA773" i="39" s="1"/>
  <c r="Q775" i="39"/>
  <c r="AA775" i="39" s="1"/>
  <c r="Q777" i="39"/>
  <c r="AA777" i="39" s="1"/>
  <c r="Q779" i="39"/>
  <c r="AA779" i="39" s="1"/>
  <c r="Q781" i="39"/>
  <c r="AA781" i="39" s="1"/>
  <c r="Q783" i="39"/>
  <c r="AA783" i="39" s="1"/>
  <c r="Q785" i="39"/>
  <c r="AA785" i="39" s="1"/>
  <c r="Q787" i="39"/>
  <c r="AA787" i="39" s="1"/>
  <c r="Q789" i="39"/>
  <c r="AA789" i="39" s="1"/>
  <c r="Q791" i="39"/>
  <c r="AA791" i="39" s="1"/>
  <c r="Q793" i="39"/>
  <c r="AA793" i="39" s="1"/>
  <c r="Q795" i="39"/>
  <c r="AA795" i="39" s="1"/>
  <c r="Q797" i="39"/>
  <c r="AA797" i="39" s="1"/>
  <c r="Q799" i="39"/>
  <c r="AA799" i="39" s="1"/>
  <c r="Q801" i="39"/>
  <c r="AA801" i="39" s="1"/>
  <c r="Q803" i="39"/>
  <c r="AA803" i="39" s="1"/>
  <c r="Q805" i="39"/>
  <c r="AA805" i="39" s="1"/>
  <c r="Q807" i="39"/>
  <c r="AA807" i="39" s="1"/>
  <c r="Q809" i="39"/>
  <c r="AA809" i="39" s="1"/>
  <c r="Q811" i="39"/>
  <c r="AA811" i="39" s="1"/>
  <c r="Q813" i="39"/>
  <c r="AA813" i="39" s="1"/>
  <c r="Q815" i="39"/>
  <c r="AA815" i="39" s="1"/>
  <c r="Q817" i="39"/>
  <c r="AA817" i="39" s="1"/>
  <c r="Q819" i="39"/>
  <c r="AA819" i="39" s="1"/>
  <c r="Q821" i="39"/>
  <c r="AA821" i="39" s="1"/>
  <c r="Q823" i="39"/>
  <c r="AA823" i="39" s="1"/>
  <c r="Q825" i="39"/>
  <c r="AA825" i="39" s="1"/>
  <c r="Q827" i="39"/>
  <c r="AA827" i="39" s="1"/>
  <c r="Q829" i="39"/>
  <c r="AA829" i="39" s="1"/>
  <c r="Q831" i="39"/>
  <c r="AA831" i="39" s="1"/>
  <c r="Q833" i="39"/>
  <c r="AA833" i="39" s="1"/>
  <c r="Q835" i="39"/>
  <c r="AA835" i="39" s="1"/>
  <c r="Q837" i="39"/>
  <c r="AA837" i="39" s="1"/>
  <c r="Q839" i="39"/>
  <c r="AA839" i="39" s="1"/>
  <c r="Q841" i="39"/>
  <c r="AA841" i="39" s="1"/>
  <c r="Q843" i="39"/>
  <c r="AA843" i="39" s="1"/>
  <c r="Q845" i="39"/>
  <c r="AA845" i="39" s="1"/>
  <c r="Q847" i="39"/>
  <c r="AA847" i="39" s="1"/>
  <c r="Q849" i="39"/>
  <c r="AA849" i="39" s="1"/>
  <c r="Q851" i="39"/>
  <c r="AA851" i="39" s="1"/>
  <c r="Q853" i="39"/>
  <c r="AA853" i="39" s="1"/>
  <c r="Q855" i="39"/>
  <c r="AA855" i="39" s="1"/>
  <c r="Q857" i="39"/>
  <c r="AA857" i="39" s="1"/>
  <c r="Q859" i="39"/>
  <c r="AA859" i="39" s="1"/>
  <c r="Q861" i="39"/>
  <c r="AA861" i="39" s="1"/>
  <c r="Q863" i="39"/>
  <c r="AA863" i="39" s="1"/>
  <c r="Q865" i="39"/>
  <c r="AA865" i="39" s="1"/>
  <c r="Q867" i="39"/>
  <c r="AA867" i="39" s="1"/>
  <c r="Q869" i="39"/>
  <c r="AA869" i="39" s="1"/>
  <c r="Q871" i="39"/>
  <c r="AA871" i="39" s="1"/>
  <c r="Q873" i="39"/>
  <c r="AA873" i="39" s="1"/>
  <c r="Q875" i="39"/>
  <c r="AA875" i="39" s="1"/>
  <c r="Q877" i="39"/>
  <c r="AA877" i="39" s="1"/>
  <c r="Q879" i="39"/>
  <c r="AA879" i="39" s="1"/>
  <c r="Q881" i="39"/>
  <c r="AA881" i="39" s="1"/>
  <c r="Q883" i="39"/>
  <c r="AA883" i="39" s="1"/>
  <c r="Q885" i="39"/>
  <c r="AA885" i="39" s="1"/>
  <c r="Q887" i="39"/>
  <c r="AA887" i="39" s="1"/>
  <c r="Q889" i="39"/>
  <c r="AA889" i="39" s="1"/>
  <c r="Q891" i="39"/>
  <c r="AA891" i="39" s="1"/>
  <c r="Q893" i="39"/>
  <c r="AA893" i="39" s="1"/>
  <c r="Q895" i="39"/>
  <c r="AA895" i="39" s="1"/>
  <c r="Q897" i="39"/>
  <c r="AA897" i="39" s="1"/>
  <c r="Q899" i="39"/>
  <c r="AA899" i="39" s="1"/>
  <c r="Q901" i="39"/>
  <c r="AA901" i="39" s="1"/>
  <c r="Q903" i="39"/>
  <c r="AA903" i="39" s="1"/>
  <c r="Q905" i="39"/>
  <c r="AA905" i="39" s="1"/>
  <c r="Q907" i="39"/>
  <c r="AA907" i="39" s="1"/>
  <c r="Q909" i="39"/>
  <c r="AA909" i="39" s="1"/>
  <c r="AA913" i="39"/>
  <c r="AB913" i="39" s="1"/>
  <c r="AC913" i="39" s="1"/>
  <c r="Y913" i="39" s="1"/>
  <c r="X913" i="39" s="1"/>
  <c r="AA915" i="39"/>
  <c r="AA917" i="39"/>
  <c r="AB917" i="39" s="1"/>
  <c r="AC917" i="39" s="1"/>
  <c r="AA919" i="39"/>
  <c r="AB919" i="39" s="1"/>
  <c r="AC919" i="39" s="1"/>
  <c r="Y919" i="39" s="1"/>
  <c r="AA921" i="39"/>
  <c r="AA923" i="39"/>
  <c r="AA925" i="39"/>
  <c r="Q927" i="39"/>
  <c r="AA927" i="39" s="1"/>
  <c r="Q929" i="39"/>
  <c r="AA929" i="39" s="1"/>
  <c r="Q931" i="39"/>
  <c r="AA931" i="39" s="1"/>
  <c r="Q933" i="39"/>
  <c r="AA933" i="39" s="1"/>
  <c r="Q935" i="39"/>
  <c r="AA935" i="39" s="1"/>
  <c r="Q937" i="39"/>
  <c r="AA937" i="39" s="1"/>
  <c r="Q939" i="39"/>
  <c r="AA939" i="39" s="1"/>
  <c r="Q941" i="39"/>
  <c r="AA941" i="39" s="1"/>
  <c r="Q943" i="39"/>
  <c r="AA943" i="39" s="1"/>
  <c r="Q945" i="39"/>
  <c r="AA945" i="39" s="1"/>
  <c r="Q947" i="39"/>
  <c r="AA947" i="39" s="1"/>
  <c r="Q949" i="39"/>
  <c r="AA949" i="39" s="1"/>
  <c r="Q951" i="39"/>
  <c r="AA951" i="39" s="1"/>
  <c r="Q953" i="39"/>
  <c r="AA953" i="39" s="1"/>
  <c r="Q955" i="39"/>
  <c r="AA955" i="39" s="1"/>
  <c r="Q957" i="39"/>
  <c r="AA957" i="39" s="1"/>
  <c r="Q959" i="39"/>
  <c r="AA959" i="39" s="1"/>
  <c r="Q961" i="39"/>
  <c r="AA961" i="39" s="1"/>
  <c r="Q963" i="39"/>
  <c r="AA963" i="39" s="1"/>
  <c r="Q965" i="39"/>
  <c r="AA965" i="39" s="1"/>
  <c r="Q967" i="39"/>
  <c r="AA967" i="39" s="1"/>
  <c r="Q969" i="39"/>
  <c r="AA969" i="39" s="1"/>
  <c r="Q971" i="39"/>
  <c r="AA971" i="39" s="1"/>
  <c r="Q973" i="39"/>
  <c r="AA973" i="39" s="1"/>
  <c r="Q975" i="39"/>
  <c r="AA975" i="39" s="1"/>
  <c r="Q977" i="39"/>
  <c r="AA977" i="39" s="1"/>
  <c r="Q979" i="39"/>
  <c r="AA979" i="39" s="1"/>
  <c r="Q981" i="39"/>
  <c r="AA981" i="39" s="1"/>
  <c r="Q983" i="39"/>
  <c r="AA983" i="39" s="1"/>
  <c r="Q985" i="39"/>
  <c r="AA985" i="39" s="1"/>
  <c r="Q987" i="39"/>
  <c r="AA987" i="39" s="1"/>
  <c r="Q989" i="39"/>
  <c r="AA989" i="39" s="1"/>
  <c r="Q991" i="39"/>
  <c r="AA991" i="39" s="1"/>
  <c r="Q993" i="39"/>
  <c r="AA993" i="39" s="1"/>
  <c r="Q995" i="39"/>
  <c r="AA995" i="39" s="1"/>
  <c r="Q997" i="39"/>
  <c r="AA997" i="39" s="1"/>
  <c r="Q999" i="39"/>
  <c r="AA999" i="39" s="1"/>
  <c r="Q1001" i="39"/>
  <c r="AA1001" i="39" s="1"/>
  <c r="Q1003" i="39"/>
  <c r="AA1003" i="39" s="1"/>
  <c r="Q1005" i="39"/>
  <c r="AA1005" i="39" s="1"/>
  <c r="V26" i="41"/>
  <c r="U26" i="41"/>
  <c r="S26" i="41"/>
  <c r="O26" i="41" s="1"/>
  <c r="W26" i="41"/>
  <c r="T26" i="41"/>
  <c r="V15" i="41"/>
  <c r="U15" i="41"/>
  <c r="T15" i="41"/>
  <c r="S15" i="41"/>
  <c r="O15" i="41" s="1"/>
  <c r="W15" i="41"/>
  <c r="V12" i="41"/>
  <c r="U12" i="41"/>
  <c r="T12" i="41"/>
  <c r="S12" i="41"/>
  <c r="V18" i="41"/>
  <c r="U18" i="41"/>
  <c r="T18" i="41"/>
  <c r="S18" i="41"/>
  <c r="O18" i="41" s="1"/>
  <c r="W97" i="41"/>
  <c r="V97" i="41"/>
  <c r="S97" i="41"/>
  <c r="U97" i="41"/>
  <c r="T97" i="41"/>
  <c r="Q97" i="41" s="1"/>
  <c r="V5" i="41"/>
  <c r="S5" i="41"/>
  <c r="W5" i="41"/>
  <c r="W12" i="41"/>
  <c r="W18" i="41"/>
  <c r="V9" i="41"/>
  <c r="U9" i="41"/>
  <c r="T9" i="41"/>
  <c r="S9" i="41"/>
  <c r="V21" i="41"/>
  <c r="U21" i="41"/>
  <c r="S21" i="41"/>
  <c r="O21" i="41" s="1"/>
  <c r="W21" i="41"/>
  <c r="T21" i="41"/>
  <c r="T5" i="41"/>
  <c r="Q5" i="41" s="1"/>
  <c r="N18" i="49" s="1"/>
  <c r="V92" i="41"/>
  <c r="T92" i="41"/>
  <c r="Q92" i="41" s="1"/>
  <c r="W92" i="41"/>
  <c r="U92" i="41"/>
  <c r="S92" i="41"/>
  <c r="V61" i="41"/>
  <c r="U61" i="41"/>
  <c r="W61" i="41"/>
  <c r="T61" i="41"/>
  <c r="Q61" i="41" s="1"/>
  <c r="S61" i="41"/>
  <c r="V75" i="41"/>
  <c r="W75" i="41"/>
  <c r="U75" i="41"/>
  <c r="T75" i="41"/>
  <c r="Q75" i="41" s="1"/>
  <c r="S75" i="41"/>
  <c r="W102" i="41"/>
  <c r="V102" i="41"/>
  <c r="S102" i="41"/>
  <c r="U102" i="41"/>
  <c r="T102" i="41"/>
  <c r="Q102" i="41" s="1"/>
  <c r="V27" i="41"/>
  <c r="U27" i="41"/>
  <c r="S27" i="41"/>
  <c r="W27" i="41"/>
  <c r="T27" i="41"/>
  <c r="V33" i="41"/>
  <c r="U33" i="41"/>
  <c r="S33" i="41"/>
  <c r="O33" i="41" s="1"/>
  <c r="W33" i="41"/>
  <c r="T33" i="41"/>
  <c r="V39" i="41"/>
  <c r="U39" i="41"/>
  <c r="S39" i="41"/>
  <c r="O39" i="41" s="1"/>
  <c r="W39" i="41"/>
  <c r="T39" i="41"/>
  <c r="V45" i="41"/>
  <c r="U45" i="41"/>
  <c r="S45" i="41"/>
  <c r="W45" i="41"/>
  <c r="T45" i="41"/>
  <c r="V51" i="41"/>
  <c r="U51" i="41"/>
  <c r="S51" i="41"/>
  <c r="O51" i="41" s="1"/>
  <c r="W51" i="41"/>
  <c r="T51" i="41"/>
  <c r="V57" i="41"/>
  <c r="W57" i="41"/>
  <c r="U57" i="41"/>
  <c r="S57" i="41"/>
  <c r="O57" i="41" s="1"/>
  <c r="T57" i="41"/>
  <c r="V83" i="41"/>
  <c r="T83" i="41"/>
  <c r="Q83" i="41" s="1"/>
  <c r="W83" i="41"/>
  <c r="U83" i="41"/>
  <c r="S83" i="41"/>
  <c r="S8" i="41"/>
  <c r="S11" i="41"/>
  <c r="S14" i="41"/>
  <c r="O14" i="41" s="1"/>
  <c r="S17" i="41"/>
  <c r="S20" i="41"/>
  <c r="O20" i="41" s="1"/>
  <c r="V22" i="41"/>
  <c r="U22" i="41"/>
  <c r="S22" i="41"/>
  <c r="O22" i="41" s="1"/>
  <c r="T25" i="41"/>
  <c r="V28" i="41"/>
  <c r="U28" i="41"/>
  <c r="S28" i="41"/>
  <c r="O28" i="41" s="1"/>
  <c r="T31" i="41"/>
  <c r="V34" i="41"/>
  <c r="U34" i="41"/>
  <c r="S34" i="41"/>
  <c r="O34" i="41" s="1"/>
  <c r="T37" i="41"/>
  <c r="V40" i="41"/>
  <c r="U40" i="41"/>
  <c r="S40" i="41"/>
  <c r="O40" i="41" s="1"/>
  <c r="T43" i="41"/>
  <c r="V46" i="41"/>
  <c r="U46" i="41"/>
  <c r="S46" i="41"/>
  <c r="O46" i="41" s="1"/>
  <c r="T49" i="41"/>
  <c r="V52" i="41"/>
  <c r="U52" i="41"/>
  <c r="S52" i="41"/>
  <c r="O52" i="41" s="1"/>
  <c r="T55" i="41"/>
  <c r="V59" i="41"/>
  <c r="T59" i="41"/>
  <c r="Q59" i="41" s="1"/>
  <c r="S59" i="41"/>
  <c r="V60" i="41"/>
  <c r="W60" i="41"/>
  <c r="U60" i="41"/>
  <c r="S60" i="41"/>
  <c r="V64" i="41"/>
  <c r="U64" i="41"/>
  <c r="S72" i="41"/>
  <c r="V78" i="41"/>
  <c r="W78" i="41"/>
  <c r="T78" i="41"/>
  <c r="Q78" i="41" s="1"/>
  <c r="S78" i="41"/>
  <c r="V87" i="41"/>
  <c r="W87" i="41"/>
  <c r="T87" i="41"/>
  <c r="Q87" i="41" s="1"/>
  <c r="S87" i="41"/>
  <c r="W101" i="41"/>
  <c r="V101" i="41"/>
  <c r="U101" i="41"/>
  <c r="T101" i="41"/>
  <c r="V7" i="41"/>
  <c r="U7" i="41"/>
  <c r="T8" i="41"/>
  <c r="Q8" i="41" s="1"/>
  <c r="N28" i="49" s="1"/>
  <c r="V10" i="41"/>
  <c r="U10" i="41"/>
  <c r="T11" i="41"/>
  <c r="V13" i="41"/>
  <c r="U13" i="41"/>
  <c r="T14" i="41"/>
  <c r="V16" i="41"/>
  <c r="U16" i="41"/>
  <c r="T17" i="41"/>
  <c r="V19" i="41"/>
  <c r="U19" i="41"/>
  <c r="T20" i="41"/>
  <c r="V23" i="41"/>
  <c r="U23" i="41"/>
  <c r="S23" i="41"/>
  <c r="O23" i="41" s="1"/>
  <c r="V29" i="41"/>
  <c r="U29" i="41"/>
  <c r="S29" i="41"/>
  <c r="O29" i="41" s="1"/>
  <c r="T32" i="41"/>
  <c r="V35" i="41"/>
  <c r="U35" i="41"/>
  <c r="S35" i="41"/>
  <c r="O35" i="41" s="1"/>
  <c r="T38" i="41"/>
  <c r="V41" i="41"/>
  <c r="U41" i="41"/>
  <c r="S41" i="41"/>
  <c r="O41" i="41" s="1"/>
  <c r="T44" i="41"/>
  <c r="V47" i="41"/>
  <c r="U47" i="41"/>
  <c r="S47" i="41"/>
  <c r="O47" i="41" s="1"/>
  <c r="T50" i="41"/>
  <c r="V53" i="41"/>
  <c r="U53" i="41"/>
  <c r="S53" i="41"/>
  <c r="O53" i="41" s="1"/>
  <c r="T56" i="41"/>
  <c r="S58" i="41"/>
  <c r="V62" i="41"/>
  <c r="T62" i="41"/>
  <c r="Q62" i="41" s="1"/>
  <c r="S62" i="41"/>
  <c r="V63" i="41"/>
  <c r="W63" i="41"/>
  <c r="U63" i="41"/>
  <c r="S63" i="41"/>
  <c r="O63" i="41" s="1"/>
  <c r="V67" i="41"/>
  <c r="U67" i="41"/>
  <c r="U71" i="41"/>
  <c r="V80" i="41"/>
  <c r="T80" i="41"/>
  <c r="Q80" i="41" s="1"/>
  <c r="W80" i="41"/>
  <c r="U80" i="41"/>
  <c r="S80" i="41"/>
  <c r="V89" i="41"/>
  <c r="T89" i="41"/>
  <c r="Q89" i="41" s="1"/>
  <c r="W89" i="41"/>
  <c r="U89" i="41"/>
  <c r="S89" i="41"/>
  <c r="W96" i="41"/>
  <c r="V96" i="41"/>
  <c r="S96" i="41"/>
  <c r="U96" i="41"/>
  <c r="T96" i="41"/>
  <c r="Q96" i="41" s="1"/>
  <c r="W100" i="41"/>
  <c r="V100" i="41"/>
  <c r="S100" i="41"/>
  <c r="U100" i="41"/>
  <c r="T6" i="41"/>
  <c r="V24" i="41"/>
  <c r="U24" i="41"/>
  <c r="S24" i="41"/>
  <c r="O24" i="41" s="1"/>
  <c r="V30" i="41"/>
  <c r="U30" i="41"/>
  <c r="S30" i="41"/>
  <c r="O30" i="41" s="1"/>
  <c r="V36" i="41"/>
  <c r="U36" i="41"/>
  <c r="S36" i="41"/>
  <c r="O36" i="41" s="1"/>
  <c r="V42" i="41"/>
  <c r="U42" i="41"/>
  <c r="S42" i="41"/>
  <c r="O42" i="41" s="1"/>
  <c r="V48" i="41"/>
  <c r="U48" i="41"/>
  <c r="S48" i="41"/>
  <c r="O48" i="41" s="1"/>
  <c r="V54" i="41"/>
  <c r="U54" i="41"/>
  <c r="S54" i="41"/>
  <c r="O54" i="41" s="1"/>
  <c r="T58" i="41"/>
  <c r="V65" i="41"/>
  <c r="T65" i="41"/>
  <c r="Q65" i="41" s="1"/>
  <c r="S65" i="41"/>
  <c r="O65" i="41" s="1"/>
  <c r="V66" i="41"/>
  <c r="W66" i="41"/>
  <c r="U66" i="41"/>
  <c r="S66" i="41"/>
  <c r="O66" i="41" s="1"/>
  <c r="V70" i="41"/>
  <c r="U70" i="41"/>
  <c r="V84" i="41"/>
  <c r="W84" i="41"/>
  <c r="T84" i="41"/>
  <c r="Q84" i="41" s="1"/>
  <c r="S84" i="41"/>
  <c r="V93" i="41"/>
  <c r="W93" i="41"/>
  <c r="T93" i="41"/>
  <c r="Q93" i="41" s="1"/>
  <c r="S93" i="41"/>
  <c r="W95" i="41"/>
  <c r="V95" i="41"/>
  <c r="U95" i="41"/>
  <c r="T95" i="41"/>
  <c r="W104" i="41"/>
  <c r="V104" i="41"/>
  <c r="U104" i="41"/>
  <c r="T104" i="41"/>
  <c r="U6" i="41"/>
  <c r="V8" i="41"/>
  <c r="U8" i="41"/>
  <c r="V11" i="41"/>
  <c r="U11" i="41"/>
  <c r="V14" i="41"/>
  <c r="U14" i="41"/>
  <c r="V17" i="41"/>
  <c r="U17" i="41"/>
  <c r="V20" i="41"/>
  <c r="U20" i="41"/>
  <c r="V25" i="41"/>
  <c r="U25" i="41"/>
  <c r="S25" i="41"/>
  <c r="V31" i="41"/>
  <c r="U31" i="41"/>
  <c r="S31" i="41"/>
  <c r="V37" i="41"/>
  <c r="U37" i="41"/>
  <c r="S37" i="41"/>
  <c r="V43" i="41"/>
  <c r="U43" i="41"/>
  <c r="S43" i="41"/>
  <c r="V49" i="41"/>
  <c r="U49" i="41"/>
  <c r="S49" i="41"/>
  <c r="O49" i="41" s="1"/>
  <c r="V55" i="41"/>
  <c r="U55" i="41"/>
  <c r="S55" i="41"/>
  <c r="U59" i="41"/>
  <c r="T60" i="41"/>
  <c r="Q60" i="41" s="1"/>
  <c r="S64" i="41"/>
  <c r="O64" i="41" s="1"/>
  <c r="V68" i="41"/>
  <c r="T68" i="41"/>
  <c r="Q68" i="41" s="1"/>
  <c r="S68" i="41"/>
  <c r="V69" i="41"/>
  <c r="W69" i="41"/>
  <c r="U69" i="41"/>
  <c r="S69" i="41"/>
  <c r="O69" i="41" s="1"/>
  <c r="V76" i="41"/>
  <c r="W76" i="41"/>
  <c r="T76" i="41"/>
  <c r="Q76" i="41" s="1"/>
  <c r="V77" i="41"/>
  <c r="T77" i="41"/>
  <c r="Q77" i="41" s="1"/>
  <c r="W77" i="41"/>
  <c r="U77" i="41"/>
  <c r="S77" i="41"/>
  <c r="U78" i="41"/>
  <c r="V86" i="41"/>
  <c r="T86" i="41"/>
  <c r="Q86" i="41" s="1"/>
  <c r="W86" i="41"/>
  <c r="U86" i="41"/>
  <c r="S86" i="41"/>
  <c r="U87" i="41"/>
  <c r="W99" i="41"/>
  <c r="V99" i="41"/>
  <c r="S99" i="41"/>
  <c r="U99" i="41"/>
  <c r="T99" i="41"/>
  <c r="Q99" i="41" s="1"/>
  <c r="T100" i="41"/>
  <c r="Q100" i="41" s="1"/>
  <c r="W103" i="41"/>
  <c r="V103" i="41"/>
  <c r="S103" i="41"/>
  <c r="O103" i="41" s="1"/>
  <c r="U103" i="41"/>
  <c r="V32" i="41"/>
  <c r="U32" i="41"/>
  <c r="S32" i="41"/>
  <c r="O32" i="41" s="1"/>
  <c r="V38" i="41"/>
  <c r="U38" i="41"/>
  <c r="S38" i="41"/>
  <c r="V44" i="41"/>
  <c r="U44" i="41"/>
  <c r="S44" i="41"/>
  <c r="O44" i="41" s="1"/>
  <c r="V50" i="41"/>
  <c r="U50" i="41"/>
  <c r="S50" i="41"/>
  <c r="O50" i="41" s="1"/>
  <c r="V56" i="41"/>
  <c r="U56" i="41"/>
  <c r="S56" i="41"/>
  <c r="V58" i="41"/>
  <c r="U58" i="41"/>
  <c r="V71" i="41"/>
  <c r="T71" i="41"/>
  <c r="Q71" i="41" s="1"/>
  <c r="S71" i="41"/>
  <c r="V72" i="41"/>
  <c r="W72" i="41"/>
  <c r="T72" i="41"/>
  <c r="Q72" i="41" s="1"/>
  <c r="V81" i="41"/>
  <c r="W81" i="41"/>
  <c r="T81" i="41"/>
  <c r="Q81" i="41" s="1"/>
  <c r="S81" i="41"/>
  <c r="V90" i="41"/>
  <c r="W90" i="41"/>
  <c r="T90" i="41"/>
  <c r="Q90" i="41" s="1"/>
  <c r="S90" i="41"/>
  <c r="W98" i="41"/>
  <c r="V98" i="41"/>
  <c r="U98" i="41"/>
  <c r="T98" i="41"/>
  <c r="S73" i="41"/>
  <c r="V74" i="41"/>
  <c r="T74" i="41"/>
  <c r="Q74" i="41" s="1"/>
  <c r="W74" i="41"/>
  <c r="V79" i="41"/>
  <c r="T79" i="41"/>
  <c r="Q79" i="41" s="1"/>
  <c r="W79" i="41"/>
  <c r="V82" i="41"/>
  <c r="T82" i="41"/>
  <c r="Q82" i="41" s="1"/>
  <c r="W82" i="41"/>
  <c r="V85" i="41"/>
  <c r="T85" i="41"/>
  <c r="Q85" i="41" s="1"/>
  <c r="W85" i="41"/>
  <c r="V88" i="41"/>
  <c r="T88" i="41"/>
  <c r="Q88" i="41" s="1"/>
  <c r="W88" i="41"/>
  <c r="V91" i="41"/>
  <c r="T91" i="41"/>
  <c r="Q91" i="41" s="1"/>
  <c r="W91" i="41"/>
  <c r="V94" i="41"/>
  <c r="T94" i="41"/>
  <c r="Q94" i="41" s="1"/>
  <c r="W94" i="41"/>
  <c r="T73" i="41"/>
  <c r="Q73" i="41" s="1"/>
  <c r="U73" i="41"/>
  <c r="O83" i="41" l="1"/>
  <c r="O75" i="41"/>
  <c r="O97" i="41"/>
  <c r="O90" i="41"/>
  <c r="O81" i="41"/>
  <c r="O87" i="41"/>
  <c r="O73" i="41"/>
  <c r="Q104" i="41"/>
  <c r="O104" i="41" s="1"/>
  <c r="Q95" i="41"/>
  <c r="O95" i="41" s="1"/>
  <c r="O93" i="41"/>
  <c r="O59" i="41"/>
  <c r="Q101" i="41"/>
  <c r="O101" i="41" s="1"/>
  <c r="O72" i="41"/>
  <c r="O102" i="41"/>
  <c r="Q98" i="41"/>
  <c r="O98" i="41" s="1"/>
  <c r="O89" i="41"/>
  <c r="O99" i="41"/>
  <c r="O96" i="41"/>
  <c r="X990" i="39"/>
  <c r="X966" i="39"/>
  <c r="X942" i="39"/>
  <c r="X894" i="39"/>
  <c r="X903" i="39"/>
  <c r="X483" i="39"/>
  <c r="X985" i="39"/>
  <c r="X937" i="39"/>
  <c r="X972" i="39"/>
  <c r="X924" i="39"/>
  <c r="X900" i="39"/>
  <c r="X859" i="39"/>
  <c r="X853" i="39"/>
  <c r="X847" i="39"/>
  <c r="X841" i="39"/>
  <c r="X835" i="39"/>
  <c r="X829" i="39"/>
  <c r="X823" i="39"/>
  <c r="X817" i="39"/>
  <c r="X772" i="39"/>
  <c r="X724" i="39"/>
  <c r="X676" i="39"/>
  <c r="X628" i="39"/>
  <c r="X580" i="39"/>
  <c r="X532" i="39"/>
  <c r="X484" i="39"/>
  <c r="X448" i="39"/>
  <c r="X444" i="39"/>
  <c r="X440" i="39"/>
  <c r="X436" i="39"/>
  <c r="X432" i="39"/>
  <c r="X428" i="39"/>
  <c r="X424" i="39"/>
  <c r="X420" i="39"/>
  <c r="X416" i="39"/>
  <c r="X412" i="39"/>
  <c r="X408" i="39"/>
  <c r="X404" i="39"/>
  <c r="AD7" i="39"/>
  <c r="AE7" i="39" s="1"/>
  <c r="AF7" i="39" s="1"/>
  <c r="Y7" i="39"/>
  <c r="X7" i="39" s="1"/>
  <c r="X804" i="39"/>
  <c r="X792" i="39"/>
  <c r="X780" i="39"/>
  <c r="X768" i="39"/>
  <c r="X756" i="39"/>
  <c r="X744" i="39"/>
  <c r="X732" i="39"/>
  <c r="X720" i="39"/>
  <c r="X708" i="39"/>
  <c r="X696" i="39"/>
  <c r="X684" i="39"/>
  <c r="X672" i="39"/>
  <c r="X660" i="39"/>
  <c r="X648" i="39"/>
  <c r="X636" i="39"/>
  <c r="X624" i="39"/>
  <c r="X612" i="39"/>
  <c r="X600" i="39"/>
  <c r="X401" i="39"/>
  <c r="X397" i="39"/>
  <c r="X393" i="39"/>
  <c r="X389" i="39"/>
  <c r="X385" i="39"/>
  <c r="X381" i="39"/>
  <c r="X377" i="39"/>
  <c r="X373" i="39"/>
  <c r="X369" i="39"/>
  <c r="X365" i="39"/>
  <c r="X361" i="39"/>
  <c r="X357" i="39"/>
  <c r="X353" i="39"/>
  <c r="X349" i="39"/>
  <c r="X345" i="39"/>
  <c r="X341" i="39"/>
  <c r="X337" i="39"/>
  <c r="X333" i="39"/>
  <c r="X329" i="39"/>
  <c r="X325" i="39"/>
  <c r="X321" i="39"/>
  <c r="X317" i="39"/>
  <c r="X313" i="39"/>
  <c r="X297" i="39"/>
  <c r="X293" i="39"/>
  <c r="X277" i="39"/>
  <c r="X267" i="39"/>
  <c r="X257" i="39"/>
  <c r="X247" i="39"/>
  <c r="X243" i="39"/>
  <c r="X239" i="39"/>
  <c r="X215" i="39"/>
  <c r="X213" i="39"/>
  <c r="X191" i="39"/>
  <c r="X183" i="39"/>
  <c r="X181" i="39"/>
  <c r="X171" i="39"/>
  <c r="X167" i="39"/>
  <c r="X163" i="39"/>
  <c r="X155" i="39"/>
  <c r="X147" i="39"/>
  <c r="X143" i="39"/>
  <c r="X141" i="39"/>
  <c r="X137" i="39"/>
  <c r="X131" i="39"/>
  <c r="X125" i="39"/>
  <c r="X121" i="39"/>
  <c r="X117" i="39"/>
  <c r="X103" i="39"/>
  <c r="X93" i="39"/>
  <c r="X83" i="39"/>
  <c r="X51" i="39"/>
  <c r="X49" i="39"/>
  <c r="X45" i="39"/>
  <c r="X31" i="39"/>
  <c r="X27" i="39"/>
  <c r="X23" i="39"/>
  <c r="X21" i="39"/>
  <c r="X15" i="39"/>
  <c r="X1002" i="39"/>
  <c r="X978" i="39"/>
  <c r="X954" i="39"/>
  <c r="X930" i="39"/>
  <c r="X906" i="39"/>
  <c r="X882" i="39"/>
  <c r="X987" i="39"/>
  <c r="X939" i="39"/>
  <c r="X879" i="39"/>
  <c r="X507" i="39"/>
  <c r="X459" i="39"/>
  <c r="X694" i="39"/>
  <c r="X649" i="39"/>
  <c r="X754" i="39"/>
  <c r="X709" i="39"/>
  <c r="X814" i="39"/>
  <c r="X769" i="39"/>
  <c r="X961" i="39"/>
  <c r="X996" i="39"/>
  <c r="X948" i="39"/>
  <c r="X876" i="39"/>
  <c r="X796" i="39"/>
  <c r="X748" i="39"/>
  <c r="X700" i="39"/>
  <c r="X652" i="39"/>
  <c r="X604" i="39"/>
  <c r="X556" i="39"/>
  <c r="X508" i="39"/>
  <c r="X460" i="39"/>
  <c r="X975" i="39"/>
  <c r="X927" i="39"/>
  <c r="X867" i="39"/>
  <c r="X514" i="39"/>
  <c r="X495" i="39"/>
  <c r="X466" i="39"/>
  <c r="X634" i="39"/>
  <c r="X603" i="39"/>
  <c r="X589" i="39"/>
  <c r="X566" i="39"/>
  <c r="X400" i="39"/>
  <c r="X376" i="39"/>
  <c r="X304" i="39"/>
  <c r="X292" i="39"/>
  <c r="X280" i="39"/>
  <c r="X390" i="39"/>
  <c r="X364" i="39"/>
  <c r="X340" i="39"/>
  <c r="X312" i="39"/>
  <c r="X354" i="39"/>
  <c r="X330" i="39"/>
  <c r="X294" i="39"/>
  <c r="X254" i="39"/>
  <c r="X206" i="39"/>
  <c r="X158" i="39"/>
  <c r="X110" i="39"/>
  <c r="X74" i="39"/>
  <c r="X26" i="39"/>
  <c r="X300" i="39"/>
  <c r="X248" i="39"/>
  <c r="X200" i="39"/>
  <c r="X152" i="39"/>
  <c r="W152" i="39" s="1"/>
  <c r="X104" i="39"/>
  <c r="X56" i="39"/>
  <c r="X366" i="39"/>
  <c r="X443" i="39"/>
  <c r="X427" i="39"/>
  <c r="X411" i="39"/>
  <c r="X398" i="39"/>
  <c r="X374" i="39"/>
  <c r="X350" i="39"/>
  <c r="X326" i="39"/>
  <c r="X417" i="39"/>
  <c r="X588" i="39"/>
  <c r="X576" i="39"/>
  <c r="X564" i="39"/>
  <c r="X552" i="39"/>
  <c r="X540" i="39"/>
  <c r="X528" i="39"/>
  <c r="X516" i="39"/>
  <c r="X504" i="39"/>
  <c r="X492" i="39"/>
  <c r="X480" i="39"/>
  <c r="X468" i="39"/>
  <c r="X456" i="39"/>
  <c r="X999" i="39"/>
  <c r="X951" i="39"/>
  <c r="X891" i="39"/>
  <c r="X519" i="39"/>
  <c r="X490" i="39"/>
  <c r="X471" i="39"/>
  <c r="X776" i="39"/>
  <c r="X727" i="39"/>
  <c r="X622" i="39"/>
  <c r="X591" i="39"/>
  <c r="X577" i="39"/>
  <c r="X554" i="39"/>
  <c r="X518" i="39"/>
  <c r="X505" i="39"/>
  <c r="X854" i="39"/>
  <c r="X787" i="39"/>
  <c r="X682" i="39"/>
  <c r="X651" i="39"/>
  <c r="X637" i="39"/>
  <c r="X614" i="39"/>
  <c r="X548" i="39"/>
  <c r="X742" i="39"/>
  <c r="X711" i="39"/>
  <c r="X697" i="39"/>
  <c r="X674" i="39"/>
  <c r="X608" i="39"/>
  <c r="X559" i="39"/>
  <c r="X494" i="39"/>
  <c r="X481" i="39"/>
  <c r="X830" i="39"/>
  <c r="X730" i="39"/>
  <c r="X699" i="39"/>
  <c r="X685" i="39"/>
  <c r="X662" i="39"/>
  <c r="X596" i="39"/>
  <c r="X547" i="39"/>
  <c r="X718" i="39"/>
  <c r="X687" i="39"/>
  <c r="X673" i="39"/>
  <c r="X650" i="39"/>
  <c r="X584" i="39"/>
  <c r="X535" i="39"/>
  <c r="X506" i="39"/>
  <c r="X493" i="39"/>
  <c r="X824" i="39"/>
  <c r="X811" i="39"/>
  <c r="X706" i="39"/>
  <c r="X675" i="39"/>
  <c r="X661" i="39"/>
  <c r="X638" i="39"/>
  <c r="X572" i="39"/>
  <c r="X372" i="39"/>
  <c r="X346" i="39"/>
  <c r="X322" i="39"/>
  <c r="X282" i="39"/>
  <c r="X242" i="39"/>
  <c r="X194" i="39"/>
  <c r="X146" i="39"/>
  <c r="X106" i="39"/>
  <c r="X62" i="39"/>
  <c r="X14" i="39"/>
  <c r="X288" i="39"/>
  <c r="X236" i="39"/>
  <c r="X188" i="39"/>
  <c r="X140" i="39"/>
  <c r="X92" i="39"/>
  <c r="X44" i="39"/>
  <c r="X318" i="39"/>
  <c r="X439" i="39"/>
  <c r="X423" i="39"/>
  <c r="X407" i="39"/>
  <c r="X802" i="39"/>
  <c r="X757" i="39"/>
  <c r="X790" i="39"/>
  <c r="X745" i="39"/>
  <c r="X278" i="39"/>
  <c r="X230" i="39"/>
  <c r="X182" i="39"/>
  <c r="X134" i="39"/>
  <c r="X98" i="39"/>
  <c r="X50" i="39"/>
  <c r="X272" i="39"/>
  <c r="X224" i="39"/>
  <c r="W224" i="39" s="1"/>
  <c r="X176" i="39"/>
  <c r="X128" i="39"/>
  <c r="X80" i="39"/>
  <c r="W80" i="39" s="1"/>
  <c r="X32" i="39"/>
  <c r="X435" i="39"/>
  <c r="X419" i="39"/>
  <c r="X386" i="39"/>
  <c r="X362" i="39"/>
  <c r="X338" i="39"/>
  <c r="X433" i="39"/>
  <c r="X735" i="39"/>
  <c r="X698" i="39"/>
  <c r="X632" i="39"/>
  <c r="X583" i="39"/>
  <c r="X482" i="39"/>
  <c r="X818" i="39"/>
  <c r="X795" i="39"/>
  <c r="X758" i="39"/>
  <c r="X692" i="39"/>
  <c r="X643" i="39"/>
  <c r="X752" i="39"/>
  <c r="X703" i="39"/>
  <c r="X567" i="39"/>
  <c r="X530" i="39"/>
  <c r="X458" i="39"/>
  <c r="X806" i="39"/>
  <c r="X740" i="39"/>
  <c r="X691" i="39"/>
  <c r="X555" i="39"/>
  <c r="X794" i="39"/>
  <c r="X728" i="39"/>
  <c r="X679" i="39"/>
  <c r="X543" i="39"/>
  <c r="X470" i="39"/>
  <c r="X860" i="39"/>
  <c r="X782" i="39"/>
  <c r="X531" i="39"/>
  <c r="X394" i="39"/>
  <c r="X370" i="39"/>
  <c r="X384" i="39"/>
  <c r="X358" i="39"/>
  <c r="X334" i="39"/>
  <c r="X306" i="39"/>
  <c r="X266" i="39"/>
  <c r="X218" i="39"/>
  <c r="X170" i="39"/>
  <c r="X122" i="39"/>
  <c r="X86" i="39"/>
  <c r="X38" i="39"/>
  <c r="X260" i="39"/>
  <c r="X212" i="39"/>
  <c r="X164" i="39"/>
  <c r="X116" i="39"/>
  <c r="X68" i="39"/>
  <c r="X20" i="39"/>
  <c r="X447" i="39"/>
  <c r="X431" i="39"/>
  <c r="X415" i="39"/>
  <c r="X425" i="39"/>
  <c r="I13" i="49"/>
  <c r="O6" i="41"/>
  <c r="K27" i="49" s="1"/>
  <c r="Q6" i="41"/>
  <c r="N27" i="49" s="1"/>
  <c r="N13" i="49" s="1"/>
  <c r="N12" i="49"/>
  <c r="I12" i="49"/>
  <c r="I11" i="49"/>
  <c r="AD916" i="39"/>
  <c r="AE916" i="39" s="1"/>
  <c r="AF916" i="39" s="1"/>
  <c r="X923" i="39"/>
  <c r="Y912" i="39"/>
  <c r="X912" i="39" s="1"/>
  <c r="AD912" i="39"/>
  <c r="AE912" i="39" s="1"/>
  <c r="AF912" i="39" s="1"/>
  <c r="AA911" i="39"/>
  <c r="AB911" i="39" s="1"/>
  <c r="AC911" i="39" s="1"/>
  <c r="Y921" i="39"/>
  <c r="X921" i="39" s="1"/>
  <c r="AD921" i="39"/>
  <c r="AE921" i="39" s="1"/>
  <c r="AF921" i="39" s="1"/>
  <c r="Y920" i="39"/>
  <c r="X920" i="39" s="1"/>
  <c r="AD920" i="39"/>
  <c r="AE920" i="39" s="1"/>
  <c r="AF920" i="39" s="1"/>
  <c r="Y918" i="39"/>
  <c r="M32" i="49" s="1"/>
  <c r="AD918" i="39"/>
  <c r="AE918" i="39" s="1"/>
  <c r="AF918" i="39" s="1"/>
  <c r="Y917" i="39"/>
  <c r="X917" i="39" s="1"/>
  <c r="AD917" i="39"/>
  <c r="AE917" i="39" s="1"/>
  <c r="AF917" i="39" s="1"/>
  <c r="Y915" i="39"/>
  <c r="M34" i="49" s="1"/>
  <c r="AD915" i="39"/>
  <c r="AE915" i="39" s="1"/>
  <c r="AF915" i="39" s="1"/>
  <c r="Y914" i="39"/>
  <c r="X914" i="39" s="1"/>
  <c r="AD914" i="39"/>
  <c r="AE914" i="39" s="1"/>
  <c r="AF914" i="39" s="1"/>
  <c r="Y911" i="39"/>
  <c r="AD911" i="39"/>
  <c r="AE911" i="39" s="1"/>
  <c r="AF911" i="39" s="1"/>
  <c r="Y910" i="39"/>
  <c r="X910" i="39" s="1"/>
  <c r="AD910" i="39"/>
  <c r="AE910" i="39" s="1"/>
  <c r="AF910" i="39" s="1"/>
  <c r="X919" i="39"/>
  <c r="W919" i="39" s="1"/>
  <c r="X916" i="39"/>
  <c r="M19" i="49"/>
  <c r="M33" i="49"/>
  <c r="X918" i="39"/>
  <c r="W284" i="39"/>
  <c r="W260" i="39"/>
  <c r="W188" i="39"/>
  <c r="W116" i="39"/>
  <c r="W44" i="39"/>
  <c r="W302" i="39"/>
  <c r="O9" i="41"/>
  <c r="O11" i="41"/>
  <c r="O12" i="41"/>
  <c r="W869" i="39"/>
  <c r="W461" i="39"/>
  <c r="W449" i="39"/>
  <c r="AC6" i="39"/>
  <c r="O7" i="41"/>
  <c r="K20" i="49" s="1"/>
  <c r="W356" i="39"/>
  <c r="W502" i="39"/>
  <c r="W828" i="39"/>
  <c r="W709" i="39"/>
  <c r="W256" i="39"/>
  <c r="W208" i="39"/>
  <c r="W136" i="39"/>
  <c r="W82" i="39"/>
  <c r="W627" i="39"/>
  <c r="W453" i="39"/>
  <c r="W771" i="39"/>
  <c r="W991" i="39"/>
  <c r="W799" i="39"/>
  <c r="W655" i="39"/>
  <c r="W296" i="39"/>
  <c r="O56" i="41"/>
  <c r="O92" i="41"/>
  <c r="O71" i="41"/>
  <c r="O37" i="41"/>
  <c r="O25" i="41"/>
  <c r="O58" i="41"/>
  <c r="O78" i="41"/>
  <c r="O45" i="41"/>
  <c r="O61" i="41"/>
  <c r="O60" i="41"/>
  <c r="O38" i="41"/>
  <c r="O100" i="41"/>
  <c r="O86" i="41"/>
  <c r="O77" i="41"/>
  <c r="O68" i="41"/>
  <c r="O55" i="41"/>
  <c r="O43" i="41"/>
  <c r="O31" i="41"/>
  <c r="O84" i="41"/>
  <c r="O80" i="41"/>
  <c r="O62" i="41"/>
  <c r="O17" i="41"/>
  <c r="O27" i="41"/>
  <c r="W798" i="39"/>
  <c r="W762" i="39"/>
  <c r="W726" i="39"/>
  <c r="W690" i="39"/>
  <c r="W582" i="39"/>
  <c r="W546" i="39"/>
  <c r="W474" i="39"/>
  <c r="W961" i="39"/>
  <c r="W889" i="39"/>
  <c r="W876" i="39"/>
  <c r="W301" i="39"/>
  <c r="W279" i="39"/>
  <c r="W249" i="39"/>
  <c r="W233" i="39"/>
  <c r="W227" i="39"/>
  <c r="W221" i="39"/>
  <c r="W197" i="39"/>
  <c r="W73" i="39"/>
  <c r="W67" i="39"/>
  <c r="W61" i="39"/>
  <c r="W55" i="39"/>
  <c r="W35" i="39"/>
  <c r="W756" i="39"/>
  <c r="W684" i="39"/>
  <c r="W540" i="39"/>
  <c r="W271" i="39"/>
  <c r="W245" i="39"/>
  <c r="W143" i="39"/>
  <c r="W105" i="39"/>
  <c r="W51" i="39"/>
  <c r="W973" i="39"/>
  <c r="W960" i="39"/>
  <c r="W901" i="39"/>
  <c r="W293" i="39"/>
  <c r="W285" i="39"/>
  <c r="W277" i="39"/>
  <c r="W269" i="39"/>
  <c r="W257" i="39"/>
  <c r="W181" i="39"/>
  <c r="W173" i="39"/>
  <c r="W985" i="39"/>
  <c r="W972" i="39"/>
  <c r="W900" i="39"/>
  <c r="W448" i="39"/>
  <c r="W444" i="39"/>
  <c r="W440" i="39"/>
  <c r="W436" i="39"/>
  <c r="W420" i="39"/>
  <c r="W416" i="39"/>
  <c r="W412" i="39"/>
  <c r="W291" i="39"/>
  <c r="W255" i="39"/>
  <c r="W231" i="39"/>
  <c r="W225" i="39"/>
  <c r="W195" i="39"/>
  <c r="W187" i="39"/>
  <c r="W151" i="39"/>
  <c r="W107" i="39"/>
  <c r="W77" i="39"/>
  <c r="W71" i="39"/>
  <c r="W59" i="39"/>
  <c r="W39" i="39"/>
  <c r="W33" i="39"/>
  <c r="W840" i="39"/>
  <c r="W309" i="39"/>
  <c r="W287" i="39"/>
  <c r="W215" i="39"/>
  <c r="W193" i="39"/>
  <c r="W155" i="39"/>
  <c r="W832" i="39"/>
  <c r="W997" i="39"/>
  <c r="W984" i="39"/>
  <c r="W305" i="39"/>
  <c r="W297" i="39"/>
  <c r="W267" i="39"/>
  <c r="W243" i="39"/>
  <c r="W237" i="39"/>
  <c r="W171" i="39"/>
  <c r="W133" i="39"/>
  <c r="W45" i="39"/>
  <c r="W31" i="39"/>
  <c r="W15" i="39"/>
  <c r="W983" i="39"/>
  <c r="W283" i="39"/>
  <c r="W211" i="39"/>
  <c r="W189" i="39"/>
  <c r="W153" i="39"/>
  <c r="W129" i="39"/>
  <c r="W91" i="39"/>
  <c r="W522" i="39"/>
  <c r="W772" i="39"/>
  <c r="W748" i="39"/>
  <c r="W724" i="39"/>
  <c r="W700" i="39"/>
  <c r="W628" i="39"/>
  <c r="W604" i="39"/>
  <c r="W580" i="39"/>
  <c r="W556" i="39"/>
  <c r="W532" i="39"/>
  <c r="W484" i="39"/>
  <c r="W460" i="39"/>
  <c r="W996" i="39"/>
  <c r="W937" i="39"/>
  <c r="W865" i="39"/>
  <c r="W859" i="39"/>
  <c r="W853" i="39"/>
  <c r="W847" i="39"/>
  <c r="W841" i="39"/>
  <c r="W829" i="39"/>
  <c r="W936" i="39"/>
  <c r="W877" i="39"/>
  <c r="W864" i="39"/>
  <c r="W446" i="39"/>
  <c r="W442" i="39"/>
  <c r="W434" i="39"/>
  <c r="W430" i="39"/>
  <c r="W418" i="39"/>
  <c r="W414" i="39"/>
  <c r="W406" i="39"/>
  <c r="W295" i="39"/>
  <c r="W191" i="39"/>
  <c r="W169" i="39"/>
  <c r="W163" i="39"/>
  <c r="W147" i="39"/>
  <c r="W123" i="39"/>
  <c r="W117" i="39"/>
  <c r="W103" i="39"/>
  <c r="W49" i="39"/>
  <c r="W43" i="39"/>
  <c r="W29" i="39"/>
  <c r="W21" i="39"/>
  <c r="W13" i="39"/>
  <c r="W959" i="39"/>
  <c r="W923" i="39"/>
  <c r="W887" i="39"/>
  <c r="W259" i="39"/>
  <c r="W205" i="39"/>
  <c r="W179" i="39"/>
  <c r="W145" i="39"/>
  <c r="W113" i="39"/>
  <c r="W19" i="39"/>
  <c r="W281" i="39"/>
  <c r="W273" i="39"/>
  <c r="W229" i="39"/>
  <c r="W223" i="39"/>
  <c r="W217" i="39"/>
  <c r="W209" i="39"/>
  <c r="W199" i="39"/>
  <c r="W185" i="39"/>
  <c r="W177" i="39"/>
  <c r="W157" i="39"/>
  <c r="W89" i="39"/>
  <c r="W81" i="39"/>
  <c r="W75" i="39"/>
  <c r="W69" i="39"/>
  <c r="W63" i="39"/>
  <c r="W57" i="39"/>
  <c r="W37" i="39"/>
  <c r="W852" i="39"/>
  <c r="W816" i="39"/>
  <c r="W804" i="39"/>
  <c r="W732" i="39"/>
  <c r="W696" i="39"/>
  <c r="W660" i="39"/>
  <c r="W624" i="39"/>
  <c r="W588" i="39"/>
  <c r="W552" i="39"/>
  <c r="W307" i="39"/>
  <c r="W247" i="39"/>
  <c r="W183" i="39"/>
  <c r="W149" i="39"/>
  <c r="W87" i="39"/>
  <c r="W23" i="39"/>
  <c r="W514" i="39"/>
  <c r="W490" i="39"/>
  <c r="W466" i="39"/>
  <c r="W649" i="39"/>
  <c r="W518" i="39"/>
  <c r="W818" i="39"/>
  <c r="W787" i="39"/>
  <c r="W643" i="39"/>
  <c r="W548" i="39"/>
  <c r="W711" i="39"/>
  <c r="W674" i="39"/>
  <c r="W567" i="39"/>
  <c r="W530" i="39"/>
  <c r="W830" i="39"/>
  <c r="W740" i="39"/>
  <c r="W691" i="39"/>
  <c r="W596" i="39"/>
  <c r="W679" i="39"/>
  <c r="W584" i="39"/>
  <c r="W535" i="39"/>
  <c r="W860" i="39"/>
  <c r="W733" i="39"/>
  <c r="O74" i="41"/>
  <c r="O10" i="41"/>
  <c r="O70" i="41"/>
  <c r="W376" i="39"/>
  <c r="W298" i="39"/>
  <c r="W280" i="39"/>
  <c r="W402" i="39"/>
  <c r="W364" i="39"/>
  <c r="W328" i="39"/>
  <c r="W892" i="39"/>
  <c r="W850" i="39"/>
  <c r="W851" i="39"/>
  <c r="W537" i="39"/>
  <c r="W837" i="39"/>
  <c r="W988" i="39"/>
  <c r="W843" i="39"/>
  <c r="W148" i="39"/>
  <c r="W100" i="39"/>
  <c r="W52" i="39"/>
  <c r="W12" i="39"/>
  <c r="W258" i="39"/>
  <c r="W190" i="39"/>
  <c r="W150" i="39"/>
  <c r="W102" i="39"/>
  <c r="W54" i="39"/>
  <c r="W268" i="39"/>
  <c r="W228" i="39"/>
  <c r="W160" i="39"/>
  <c r="W114" i="39"/>
  <c r="W60" i="39"/>
  <c r="W142" i="39"/>
  <c r="W274" i="39"/>
  <c r="W166" i="39"/>
  <c r="W120" i="39"/>
  <c r="W66" i="39"/>
  <c r="W246" i="39"/>
  <c r="W807" i="39"/>
  <c r="W663" i="39"/>
  <c r="W487" i="39"/>
  <c r="W775" i="39"/>
  <c r="W680" i="39"/>
  <c r="W631" i="39"/>
  <c r="W536" i="39"/>
  <c r="W499" i="39"/>
  <c r="W747" i="39"/>
  <c r="W603" i="39"/>
  <c r="W645" i="39"/>
  <c r="W477" i="39"/>
  <c r="W820" i="39"/>
  <c r="W573" i="39"/>
  <c r="W880" i="39"/>
  <c r="W833" i="39"/>
  <c r="W681" i="39"/>
  <c r="W342" i="39"/>
  <c r="W980" i="39"/>
  <c r="W370" i="39"/>
  <c r="W316" i="39"/>
  <c r="W946" i="39"/>
  <c r="W384" i="39"/>
  <c r="W727" i="39"/>
  <c r="W632" i="39"/>
  <c r="W583" i="39"/>
  <c r="W716" i="39"/>
  <c r="W572" i="39"/>
  <c r="O88" i="41"/>
  <c r="O94" i="41"/>
  <c r="W958" i="39"/>
  <c r="W1005" i="39"/>
  <c r="W922" i="39"/>
  <c r="W897" i="39"/>
  <c r="W717" i="39"/>
  <c r="W998" i="39"/>
  <c r="W819" i="39"/>
  <c r="W981" i="39"/>
  <c r="W827" i="39"/>
  <c r="W938" i="39"/>
  <c r="W994" i="39"/>
  <c r="W944" i="39"/>
  <c r="W904" i="39"/>
  <c r="W868" i="39"/>
  <c r="W943" i="39"/>
  <c r="W167" i="39"/>
  <c r="W161" i="39"/>
  <c r="W137" i="39"/>
  <c r="W127" i="39"/>
  <c r="W93" i="39"/>
  <c r="W47" i="39"/>
  <c r="W27" i="39"/>
  <c r="W971" i="39"/>
  <c r="W899" i="39"/>
  <c r="W863" i="39"/>
  <c r="W265" i="39"/>
  <c r="W235" i="39"/>
  <c r="W203" i="39"/>
  <c r="W159" i="39"/>
  <c r="W135" i="39"/>
  <c r="W101" i="39"/>
  <c r="W41" i="39"/>
  <c r="W11" i="39"/>
  <c r="W721" i="39"/>
  <c r="W469" i="39"/>
  <c r="W783" i="39"/>
  <c r="W746" i="39"/>
  <c r="W602" i="39"/>
  <c r="W481" i="39"/>
  <c r="W805" i="39"/>
  <c r="W661" i="39"/>
  <c r="O85" i="41"/>
  <c r="W609" i="39"/>
  <c r="W753" i="39"/>
  <c r="W561" i="39"/>
  <c r="W789" i="39"/>
  <c r="W964" i="39"/>
  <c r="W855" i="39"/>
  <c r="W825" i="39"/>
  <c r="W597" i="39"/>
  <c r="W1004" i="39"/>
  <c r="W735" i="39"/>
  <c r="W591" i="39"/>
  <c r="W675" i="39"/>
  <c r="W531" i="39"/>
  <c r="O76" i="41"/>
  <c r="O82" i="41"/>
  <c r="O79" i="41"/>
  <c r="W388" i="39"/>
  <c r="W304" i="39"/>
  <c r="W286" i="39"/>
  <c r="W378" i="39"/>
  <c r="W340" i="39"/>
  <c r="W982" i="39"/>
  <c r="W909" i="39"/>
  <c r="W856" i="39"/>
  <c r="W974" i="39"/>
  <c r="W885" i="39"/>
  <c r="W886" i="39"/>
  <c r="W979" i="39"/>
  <c r="W501" i="39"/>
  <c r="W838" i="39"/>
  <c r="W741" i="39"/>
  <c r="W513" i="39"/>
  <c r="W777" i="39"/>
  <c r="W945" i="39"/>
  <c r="W957" i="39"/>
  <c r="W873" i="39"/>
  <c r="W908" i="39"/>
  <c r="W993" i="39"/>
  <c r="W962" i="39"/>
  <c r="W1000" i="39"/>
  <c r="W952" i="39"/>
  <c r="W845" i="39"/>
  <c r="W465" i="39"/>
  <c r="O91" i="41"/>
  <c r="W849" i="39"/>
  <c r="W1003" i="39"/>
  <c r="W955" i="39"/>
  <c r="W344" i="39"/>
  <c r="W380" i="39"/>
  <c r="W926" i="39"/>
  <c r="W826" i="39"/>
  <c r="W992" i="39"/>
  <c r="W895" i="39"/>
  <c r="W785" i="39"/>
  <c r="W725" i="39"/>
  <c r="W677" i="39"/>
  <c r="W633" i="39"/>
  <c r="W585" i="39"/>
  <c r="W533" i="39"/>
  <c r="W485" i="39"/>
  <c r="W831" i="39"/>
  <c r="W767" i="39"/>
  <c r="W695" i="39"/>
  <c r="W623" i="39"/>
  <c r="W551" i="39"/>
  <c r="W503" i="39"/>
  <c r="W965" i="39"/>
  <c r="W822" i="39"/>
  <c r="W956" i="39"/>
  <c r="W844" i="39"/>
  <c r="W896" i="39"/>
  <c r="W931" i="39"/>
  <c r="W883" i="39"/>
  <c r="W989" i="39"/>
  <c r="W857" i="39"/>
  <c r="W773" i="39"/>
  <c r="W713" i="39"/>
  <c r="W669" i="39"/>
  <c r="W629" i="39"/>
  <c r="W581" i="39"/>
  <c r="W525" i="39"/>
  <c r="W473" i="39"/>
  <c r="W755" i="39"/>
  <c r="W683" i="39"/>
  <c r="W611" i="39"/>
  <c r="W539" i="39"/>
  <c r="W929" i="39"/>
  <c r="W905" i="39"/>
  <c r="W881" i="39"/>
  <c r="W862" i="39"/>
  <c r="W765" i="39"/>
  <c r="W969" i="39"/>
  <c r="W932" i="39"/>
  <c r="W921" i="39"/>
  <c r="W813" i="39"/>
  <c r="W761" i="39"/>
  <c r="W705" i="39"/>
  <c r="W665" i="39"/>
  <c r="W621" i="39"/>
  <c r="W569" i="39"/>
  <c r="W521" i="39"/>
  <c r="W815" i="39"/>
  <c r="W743" i="39"/>
  <c r="W671" i="39"/>
  <c r="W599" i="39"/>
  <c r="W527" i="39"/>
  <c r="W491" i="39"/>
  <c r="W953" i="39"/>
  <c r="W884" i="39"/>
  <c r="W871" i="39"/>
  <c r="W970" i="39"/>
  <c r="W933" i="39"/>
  <c r="W866" i="39"/>
  <c r="W874" i="39"/>
  <c r="W861" i="39"/>
  <c r="W314" i="39"/>
  <c r="W950" i="39"/>
  <c r="W809" i="39"/>
  <c r="W749" i="39"/>
  <c r="W701" i="39"/>
  <c r="W657" i="39"/>
  <c r="W617" i="39"/>
  <c r="W557" i="39"/>
  <c r="W509" i="39"/>
  <c r="W803" i="39"/>
  <c r="W731" i="39"/>
  <c r="W659" i="39"/>
  <c r="W587" i="39"/>
  <c r="W479" i="39"/>
  <c r="W1001" i="39"/>
  <c r="W858" i="39"/>
  <c r="W801" i="39"/>
  <c r="W737" i="39"/>
  <c r="W693" i="39"/>
  <c r="W653" i="39"/>
  <c r="W605" i="39"/>
  <c r="W549" i="39"/>
  <c r="W497" i="39"/>
  <c r="W839" i="39"/>
  <c r="W791" i="39"/>
  <c r="W719" i="39"/>
  <c r="W647" i="39"/>
  <c r="W575" i="39"/>
  <c r="W515" i="39"/>
  <c r="W467" i="39"/>
  <c r="W902" i="39"/>
  <c r="W977" i="39"/>
  <c r="W893" i="39"/>
  <c r="W846" i="39"/>
  <c r="W821" i="39"/>
  <c r="W928" i="39"/>
  <c r="W872" i="39"/>
  <c r="W986" i="39"/>
  <c r="W907" i="39"/>
  <c r="W890" i="39"/>
  <c r="W797" i="39"/>
  <c r="W729" i="39"/>
  <c r="W689" i="39"/>
  <c r="W641" i="39"/>
  <c r="W593" i="39"/>
  <c r="W545" i="39"/>
  <c r="W489" i="39"/>
  <c r="W455" i="39"/>
  <c r="W976" i="39"/>
  <c r="W779" i="39"/>
  <c r="W707" i="39"/>
  <c r="W635" i="39"/>
  <c r="W563" i="39"/>
  <c r="W878" i="39"/>
  <c r="W941" i="39"/>
  <c r="W834" i="39"/>
  <c r="W282" i="39"/>
  <c r="W454" i="39"/>
  <c r="AC5" i="39"/>
  <c r="W270" i="39"/>
  <c r="W264" i="39"/>
  <c r="W252" i="39"/>
  <c r="W204" i="39"/>
  <c r="W186" i="39"/>
  <c r="W162" i="39"/>
  <c r="W156" i="39"/>
  <c r="W144" i="39"/>
  <c r="W132" i="39"/>
  <c r="W96" i="39"/>
  <c r="W84" i="39"/>
  <c r="W78" i="39"/>
  <c r="W48" i="39"/>
  <c r="W457" i="39"/>
  <c r="W254" i="39"/>
  <c r="W218" i="39"/>
  <c r="W182" i="39"/>
  <c r="W146" i="39"/>
  <c r="W110" i="39"/>
  <c r="W278" i="39"/>
  <c r="W242" i="39"/>
  <c r="W206" i="39"/>
  <c r="W170" i="39"/>
  <c r="W134" i="39"/>
  <c r="W98" i="39"/>
  <c r="W62" i="39"/>
  <c r="W26" i="39"/>
  <c r="W703" i="39"/>
  <c r="W559" i="39"/>
  <c r="W511" i="39"/>
  <c r="W294" i="39"/>
  <c r="W366" i="39"/>
  <c r="W346" i="39"/>
  <c r="W526" i="39"/>
  <c r="W372" i="39"/>
  <c r="W368" i="39"/>
  <c r="W348" i="39"/>
  <c r="W332" i="39"/>
  <c r="W320" i="39"/>
  <c r="W394" i="39"/>
  <c r="W386" i="39"/>
  <c r="W362" i="39"/>
  <c r="W334" i="39"/>
  <c r="W330" i="39"/>
  <c r="W250" i="39"/>
  <c r="W244" i="39"/>
  <c r="W226" i="39"/>
  <c r="W202" i="39"/>
  <c r="W196" i="39"/>
  <c r="W184" i="39"/>
  <c r="W178" i="39"/>
  <c r="W130" i="39"/>
  <c r="W112" i="39"/>
  <c r="W94" i="39"/>
  <c r="W88" i="39"/>
  <c r="W76" i="39"/>
  <c r="W70" i="39"/>
  <c r="W34" i="39"/>
  <c r="W28" i="39"/>
  <c r="W22" i="39"/>
  <c r="W478" i="39"/>
  <c r="W898" i="39"/>
  <c r="W308" i="39"/>
  <c r="W290" i="39"/>
  <c r="W266" i="39"/>
  <c r="W230" i="39"/>
  <c r="W194" i="39"/>
  <c r="W158" i="39"/>
  <c r="W122" i="39"/>
  <c r="W86" i="39"/>
  <c r="W50" i="39"/>
  <c r="W14" i="39"/>
  <c r="W74" i="39"/>
  <c r="W38" i="39"/>
  <c r="W276" i="39"/>
  <c r="W234" i="39"/>
  <c r="W216" i="39"/>
  <c r="W210" i="39"/>
  <c r="W168" i="39"/>
  <c r="W36" i="39"/>
  <c r="W219" i="39"/>
  <c r="W201" i="39"/>
  <c r="W99" i="39"/>
  <c r="W795" i="39"/>
  <c r="W699" i="39"/>
  <c r="W687" i="39"/>
  <c r="W651" i="39"/>
  <c r="W555" i="39"/>
  <c r="W543" i="39"/>
  <c r="AC8" i="39"/>
  <c r="W360" i="39"/>
  <c r="W324" i="39"/>
  <c r="W987" i="39"/>
  <c r="W934" i="39"/>
  <c r="W667" i="39"/>
  <c r="W306" i="39"/>
  <c r="W240" i="39"/>
  <c r="W222" i="39"/>
  <c r="W198" i="39"/>
  <c r="W192" i="39"/>
  <c r="W180" i="39"/>
  <c r="W174" i="39"/>
  <c r="W138" i="39"/>
  <c r="W126" i="39"/>
  <c r="W108" i="39"/>
  <c r="W90" i="39"/>
  <c r="W72" i="39"/>
  <c r="W42" i="39"/>
  <c r="W30" i="39"/>
  <c r="W24" i="39"/>
  <c r="W18" i="39"/>
  <c r="W253" i="39"/>
  <c r="W25" i="39"/>
  <c r="W939" i="39"/>
  <c r="W751" i="39"/>
  <c r="W715" i="39"/>
  <c r="W607" i="39"/>
  <c r="W571" i="39"/>
  <c r="W475" i="39"/>
  <c r="W463" i="39"/>
  <c r="W451" i="39"/>
  <c r="W781" i="39"/>
  <c r="W769" i="39"/>
  <c r="W685" i="39"/>
  <c r="W673" i="39"/>
  <c r="W637" i="39"/>
  <c r="W625" i="39"/>
  <c r="W541" i="39"/>
  <c r="W529" i="39"/>
  <c r="W517" i="39"/>
  <c r="W505" i="39"/>
  <c r="W396" i="39"/>
  <c r="W336" i="39"/>
  <c r="W382" i="39"/>
  <c r="W374" i="39"/>
  <c r="W358" i="39"/>
  <c r="W354" i="39"/>
  <c r="W350" i="39"/>
  <c r="W338" i="39"/>
  <c r="W322" i="39"/>
  <c r="W262" i="39"/>
  <c r="W238" i="39"/>
  <c r="W232" i="39"/>
  <c r="W220" i="39"/>
  <c r="W214" i="39"/>
  <c r="W172" i="39"/>
  <c r="W154" i="39"/>
  <c r="W124" i="39"/>
  <c r="W118" i="39"/>
  <c r="W106" i="39"/>
  <c r="W64" i="39"/>
  <c r="W58" i="39"/>
  <c r="W46" i="39"/>
  <c r="W40" i="39"/>
  <c r="W16" i="39"/>
  <c r="W10" i="39"/>
  <c r="W817" i="39"/>
  <c r="W83" i="39"/>
  <c r="W272" i="39"/>
  <c r="W236" i="39"/>
  <c r="W200" i="39"/>
  <c r="W164" i="39"/>
  <c r="W128" i="39"/>
  <c r="W92" i="39"/>
  <c r="W56" i="39"/>
  <c r="W20" i="39"/>
  <c r="W757" i="39"/>
  <c r="W745" i="39"/>
  <c r="W697" i="39"/>
  <c r="W613" i="39"/>
  <c r="W601" i="39"/>
  <c r="W553" i="39"/>
  <c r="W400" i="39"/>
  <c r="W392" i="39"/>
  <c r="W352" i="39"/>
  <c r="W312" i="39"/>
  <c r="W288" i="39"/>
  <c r="W398" i="39"/>
  <c r="W390" i="39"/>
  <c r="W318" i="39"/>
  <c r="W310" i="39"/>
  <c r="W292" i="39"/>
  <c r="W261" i="39"/>
  <c r="W207" i="39"/>
  <c r="W999" i="39"/>
  <c r="W951" i="39"/>
  <c r="W927" i="39"/>
  <c r="W879" i="39"/>
  <c r="W867" i="39"/>
  <c r="W975" i="39"/>
  <c r="W913" i="39"/>
  <c r="W79" i="39"/>
  <c r="W891" i="39"/>
  <c r="W401" i="39"/>
  <c r="W389" i="39"/>
  <c r="W377" i="39"/>
  <c r="W365" i="39"/>
  <c r="W353" i="39"/>
  <c r="W341" i="39"/>
  <c r="W329" i="39"/>
  <c r="W317" i="39"/>
  <c r="W95" i="39"/>
  <c r="W239" i="39"/>
  <c r="W121" i="39"/>
  <c r="W115" i="39"/>
  <c r="W963" i="39"/>
  <c r="W723" i="39"/>
  <c r="W579" i="39"/>
  <c r="W495" i="39"/>
  <c r="W459" i="39"/>
  <c r="W949" i="39"/>
  <c r="W925" i="39"/>
  <c r="W300" i="39"/>
  <c r="W326" i="39"/>
  <c r="W968" i="39"/>
  <c r="W940" i="39"/>
  <c r="W766" i="39"/>
  <c r="W622" i="39"/>
  <c r="W854" i="39"/>
  <c r="W512" i="39"/>
  <c r="W470" i="39"/>
  <c r="W213" i="39"/>
  <c r="W165" i="39"/>
  <c r="W967" i="39"/>
  <c r="W763" i="39"/>
  <c r="W739" i="39"/>
  <c r="W619" i="39"/>
  <c r="W595" i="39"/>
  <c r="W248" i="39"/>
  <c r="W212" i="39"/>
  <c r="W176" i="39"/>
  <c r="W140" i="39"/>
  <c r="W104" i="39"/>
  <c r="W68" i="39"/>
  <c r="W32" i="39"/>
  <c r="W790" i="39"/>
  <c r="W646" i="39"/>
  <c r="W706" i="39"/>
  <c r="W562" i="39"/>
  <c r="W948" i="39"/>
  <c r="W734" i="39"/>
  <c r="W590" i="39"/>
  <c r="W506" i="39"/>
  <c r="W337" i="39"/>
  <c r="W325" i="39"/>
  <c r="W313" i="39"/>
  <c r="W289" i="39"/>
  <c r="W97" i="39"/>
  <c r="W494" i="39"/>
  <c r="W718" i="39"/>
  <c r="W574" i="39"/>
  <c r="W524" i="39"/>
  <c r="W778" i="39"/>
  <c r="W634" i="39"/>
  <c r="W111" i="39"/>
  <c r="W836" i="39"/>
  <c r="W752" i="39"/>
  <c r="W608" i="39"/>
  <c r="W806" i="39"/>
  <c r="W662" i="39"/>
  <c r="W488" i="39"/>
  <c r="W903" i="39"/>
  <c r="W519" i="39"/>
  <c r="W483" i="39"/>
  <c r="W471" i="39"/>
  <c r="W423" i="39"/>
  <c r="W812" i="39"/>
  <c r="W668" i="39"/>
  <c r="W694" i="39"/>
  <c r="W550" i="39"/>
  <c r="W399" i="39"/>
  <c r="W393" i="39"/>
  <c r="W387" i="39"/>
  <c r="W381" i="39"/>
  <c r="W375" i="39"/>
  <c r="W369" i="39"/>
  <c r="W363" i="39"/>
  <c r="W357" i="39"/>
  <c r="W351" i="39"/>
  <c r="W345" i="39"/>
  <c r="W339" i="39"/>
  <c r="W333" i="39"/>
  <c r="W327" i="39"/>
  <c r="W321" i="39"/>
  <c r="W315" i="39"/>
  <c r="W395" i="39"/>
  <c r="W383" i="39"/>
  <c r="W371" i="39"/>
  <c r="W359" i="39"/>
  <c r="W347" i="39"/>
  <c r="W335" i="39"/>
  <c r="W323" i="39"/>
  <c r="W311" i="39"/>
  <c r="W403" i="39"/>
  <c r="W397" i="39"/>
  <c r="W391" i="39"/>
  <c r="W385" i="39"/>
  <c r="W379" i="39"/>
  <c r="W373" i="39"/>
  <c r="W367" i="39"/>
  <c r="W361" i="39"/>
  <c r="W355" i="39"/>
  <c r="W349" i="39"/>
  <c r="W343" i="39"/>
  <c r="W331" i="39"/>
  <c r="W319" i="39"/>
  <c r="W507" i="39"/>
  <c r="W419" i="39"/>
  <c r="W445" i="39"/>
  <c r="W437" i="39"/>
  <c r="W119" i="39"/>
  <c r="W978" i="39"/>
  <c r="W906" i="39"/>
  <c r="W411" i="39"/>
  <c r="W676" i="39"/>
  <c r="W432" i="39"/>
  <c r="W428" i="39"/>
  <c r="W990" i="39"/>
  <c r="W456" i="39"/>
  <c r="W443" i="39"/>
  <c r="W417" i="39"/>
  <c r="W409" i="39"/>
  <c r="W780" i="39"/>
  <c r="W708" i="39"/>
  <c r="W636" i="39"/>
  <c r="W564" i="39"/>
  <c r="W842" i="39"/>
  <c r="W407" i="39"/>
  <c r="W131" i="39"/>
  <c r="W1002" i="39"/>
  <c r="W930" i="39"/>
  <c r="W433" i="39"/>
  <c r="W404" i="39"/>
  <c r="W776" i="39"/>
  <c r="W770" i="39"/>
  <c r="W704" i="39"/>
  <c r="W698" i="39"/>
  <c r="W626" i="39"/>
  <c r="W560" i="39"/>
  <c r="W554" i="39"/>
  <c r="W523" i="39"/>
  <c r="W500" i="39"/>
  <c r="W744" i="39"/>
  <c r="W672" i="39"/>
  <c r="W600" i="39"/>
  <c r="W528" i="39"/>
  <c r="W476" i="39"/>
  <c r="W547" i="39"/>
  <c r="W452" i="39"/>
  <c r="W410" i="39"/>
  <c r="W788" i="39"/>
  <c r="W782" i="39"/>
  <c r="W710" i="39"/>
  <c r="W644" i="39"/>
  <c r="W638" i="39"/>
  <c r="W566" i="39"/>
  <c r="W786" i="39"/>
  <c r="W750" i="39"/>
  <c r="W714" i="39"/>
  <c r="W678" i="39"/>
  <c r="W642" i="39"/>
  <c r="W606" i="39"/>
  <c r="W570" i="39"/>
  <c r="W534" i="39"/>
  <c r="W498" i="39"/>
  <c r="W808" i="39"/>
  <c r="W784" i="39"/>
  <c r="W736" i="39"/>
  <c r="W712" i="39"/>
  <c r="W664" i="39"/>
  <c r="W640" i="39"/>
  <c r="W592" i="39"/>
  <c r="W568" i="39"/>
  <c r="W496" i="39"/>
  <c r="W472" i="39"/>
  <c r="W429" i="39"/>
  <c r="W421" i="39"/>
  <c r="W942" i="39"/>
  <c r="W870" i="39"/>
  <c r="W447" i="39"/>
  <c r="W425" i="39"/>
  <c r="W754" i="39"/>
  <c r="W682" i="39"/>
  <c r="W610" i="39"/>
  <c r="W565" i="39"/>
  <c r="W538" i="39"/>
  <c r="W510" i="39"/>
  <c r="W654" i="39"/>
  <c r="W796" i="39"/>
  <c r="W652" i="39"/>
  <c r="W520" i="39"/>
  <c r="W480" i="39"/>
  <c r="W888" i="39"/>
  <c r="W441" i="39"/>
  <c r="W435" i="39"/>
  <c r="W431" i="39"/>
  <c r="W427" i="39"/>
  <c r="W415" i="39"/>
  <c r="W954" i="39"/>
  <c r="W882" i="39"/>
  <c r="W424" i="39"/>
  <c r="W618" i="39"/>
  <c r="W464" i="39"/>
  <c r="W760" i="39"/>
  <c r="W688" i="39"/>
  <c r="W616" i="39"/>
  <c r="W544" i="39"/>
  <c r="W492" i="39"/>
  <c r="W848" i="39"/>
  <c r="W800" i="39"/>
  <c r="W794" i="39"/>
  <c r="W728" i="39"/>
  <c r="W722" i="39"/>
  <c r="W656" i="39"/>
  <c r="W650" i="39"/>
  <c r="W578" i="39"/>
  <c r="W824" i="39"/>
  <c r="W462" i="39"/>
  <c r="W810" i="39"/>
  <c r="W630" i="39"/>
  <c r="W450" i="39"/>
  <c r="W439" i="39"/>
  <c r="W408" i="39"/>
  <c r="W405" i="39"/>
  <c r="W9" i="39"/>
  <c r="W966" i="39"/>
  <c r="W894" i="39"/>
  <c r="W576" i="39"/>
  <c r="W438" i="39"/>
  <c r="W413" i="39"/>
  <c r="W612" i="39"/>
  <c r="W482" i="39"/>
  <c r="W764" i="39"/>
  <c r="W758" i="39"/>
  <c r="W692" i="39"/>
  <c r="W686" i="39"/>
  <c r="W620" i="39"/>
  <c r="W614" i="39"/>
  <c r="W542" i="39"/>
  <c r="W814" i="39"/>
  <c r="W742" i="39"/>
  <c r="W670" i="39"/>
  <c r="W598" i="39"/>
  <c r="W508" i="39"/>
  <c r="W458" i="39"/>
  <c r="W802" i="39"/>
  <c r="W730" i="39"/>
  <c r="W658" i="39"/>
  <c r="W586" i="39"/>
  <c r="W759" i="39"/>
  <c r="W615" i="39"/>
  <c r="W768" i="39"/>
  <c r="AD5" i="39" l="1"/>
  <c r="AE5" i="39" s="1"/>
  <c r="AF5" i="39" s="1"/>
  <c r="Y5" i="39"/>
  <c r="X5" i="39" s="1"/>
  <c r="AD6" i="39"/>
  <c r="AE6" i="39" s="1"/>
  <c r="AF6" i="39" s="1"/>
  <c r="Y6" i="39"/>
  <c r="X6" i="39" s="1"/>
  <c r="AD8" i="39"/>
  <c r="AE8" i="39" s="1"/>
  <c r="AF8" i="39" s="1"/>
  <c r="Y8" i="39"/>
  <c r="X8" i="39" s="1"/>
  <c r="N11" i="49"/>
  <c r="P27" i="49"/>
  <c r="X915" i="39"/>
  <c r="W915" i="39" s="1"/>
  <c r="W920" i="39"/>
  <c r="M18" i="49"/>
  <c r="M12" i="49" s="1"/>
  <c r="H18" i="49"/>
  <c r="G18" i="49" s="1"/>
  <c r="M26" i="49"/>
  <c r="X911" i="39"/>
  <c r="H26" i="49" s="1"/>
  <c r="G26" i="49" s="1"/>
  <c r="M14" i="49"/>
  <c r="H19" i="49"/>
  <c r="G19" i="49" s="1"/>
  <c r="H20" i="49"/>
  <c r="G20" i="49" s="1"/>
  <c r="H34" i="49"/>
  <c r="G34" i="49" s="1"/>
  <c r="W918" i="39"/>
  <c r="H32" i="49"/>
  <c r="G32" i="49" s="1"/>
  <c r="H25" i="49"/>
  <c r="G25" i="49" s="1"/>
  <c r="W917" i="39"/>
  <c r="W914" i="39"/>
  <c r="H33" i="49"/>
  <c r="G33" i="49" s="1"/>
  <c r="M25" i="49"/>
  <c r="W911" i="39"/>
  <c r="J25" i="49" s="1"/>
  <c r="W910" i="39"/>
  <c r="J18" i="49" s="1"/>
  <c r="W916" i="39"/>
  <c r="W912" i="39"/>
  <c r="W792" i="39"/>
  <c r="W666" i="39"/>
  <c r="W589" i="39"/>
  <c r="W493" i="39"/>
  <c r="W17" i="39"/>
  <c r="W241" i="39"/>
  <c r="W303" i="39"/>
  <c r="W504" i="39"/>
  <c r="W426" i="39"/>
  <c r="W594" i="39"/>
  <c r="W720" i="39"/>
  <c r="W738" i="39"/>
  <c r="W516" i="39"/>
  <c r="W793" i="39"/>
  <c r="W7" i="39"/>
  <c r="W251" i="39"/>
  <c r="O8" i="41"/>
  <c r="K28" i="49" s="1"/>
  <c r="P28" i="49" s="1"/>
  <c r="O5" i="41"/>
  <c r="K18" i="49" s="1"/>
  <c r="W774" i="39"/>
  <c r="W558" i="39"/>
  <c r="W947" i="39"/>
  <c r="W639" i="39"/>
  <c r="W835" i="39"/>
  <c r="W65" i="39"/>
  <c r="W175" i="39"/>
  <c r="W468" i="39"/>
  <c r="W875" i="39"/>
  <c r="W263" i="39"/>
  <c r="W422" i="39"/>
  <c r="W935" i="39"/>
  <c r="W823" i="39"/>
  <c r="W577" i="39"/>
  <c r="W811" i="39"/>
  <c r="W702" i="39"/>
  <c r="W139" i="39"/>
  <c r="W109" i="39"/>
  <c r="W125" i="39"/>
  <c r="W53" i="39"/>
  <c r="W486" i="39"/>
  <c r="W275" i="39"/>
  <c r="W299" i="39"/>
  <c r="W648" i="39"/>
  <c r="W85" i="39"/>
  <c r="W924" i="39"/>
  <c r="W141" i="39"/>
  <c r="W995" i="39"/>
  <c r="K13" i="49" l="1"/>
  <c r="R28" i="49"/>
  <c r="Q28" i="49"/>
  <c r="Q27" i="49"/>
  <c r="R27" i="49"/>
  <c r="K11" i="49"/>
  <c r="K12" i="49"/>
  <c r="P18" i="49"/>
  <c r="R18" i="49" s="1"/>
  <c r="J32" i="49"/>
  <c r="P32" i="49" s="1"/>
  <c r="R32" i="49" s="1"/>
  <c r="M13" i="49"/>
  <c r="H12" i="49"/>
  <c r="J33" i="49"/>
  <c r="P33" i="49" s="1"/>
  <c r="Q33" i="49" s="1"/>
  <c r="J34" i="49"/>
  <c r="P34" i="49" s="1"/>
  <c r="J19" i="49"/>
  <c r="P19" i="49" s="1"/>
  <c r="J20" i="49"/>
  <c r="P20" i="49" s="1"/>
  <c r="J26" i="49"/>
  <c r="P26" i="49" s="1"/>
  <c r="H14" i="49"/>
  <c r="H11" i="49"/>
  <c r="H13" i="49"/>
  <c r="M11" i="49"/>
  <c r="P25" i="49"/>
  <c r="G12" i="49"/>
  <c r="G14" i="49"/>
  <c r="G13" i="49"/>
  <c r="G11" i="49"/>
  <c r="W6" i="39"/>
  <c r="W8" i="39"/>
  <c r="S28" i="49" l="1"/>
  <c r="Q18" i="49"/>
  <c r="S18" i="49" s="1"/>
  <c r="S27" i="49"/>
  <c r="R33" i="49"/>
  <c r="Q32" i="49"/>
  <c r="S32" i="49" s="1"/>
  <c r="P14" i="49"/>
  <c r="J14" i="49"/>
  <c r="Q26" i="49"/>
  <c r="R26" i="49"/>
  <c r="Q34" i="49"/>
  <c r="R34" i="49"/>
  <c r="J11" i="49"/>
  <c r="P13" i="49"/>
  <c r="Q20" i="49"/>
  <c r="R20" i="49"/>
  <c r="J13" i="49"/>
  <c r="P12" i="49"/>
  <c r="J12" i="49"/>
  <c r="R25" i="49"/>
  <c r="Q25" i="49"/>
  <c r="R19" i="49"/>
  <c r="Q19" i="49"/>
  <c r="P11" i="49"/>
  <c r="S33" i="49"/>
  <c r="W5" i="39"/>
  <c r="Q13" i="49" l="1"/>
  <c r="Q14" i="49"/>
  <c r="R12" i="49"/>
  <c r="Q12" i="49"/>
  <c r="R13" i="49"/>
  <c r="S20" i="49"/>
  <c r="S34" i="49"/>
  <c r="S14" i="49" s="1"/>
  <c r="R14" i="49"/>
  <c r="S26" i="49"/>
  <c r="R11" i="49"/>
  <c r="S25" i="49"/>
  <c r="S19" i="49"/>
  <c r="Q11" i="49"/>
  <c r="G54" i="35"/>
  <c r="G53" i="35"/>
  <c r="G52" i="35"/>
  <c r="G51" i="35"/>
  <c r="G50" i="35"/>
  <c r="G49" i="35"/>
  <c r="G48" i="35"/>
  <c r="G47" i="35"/>
  <c r="G46" i="35"/>
  <c r="G45" i="35"/>
  <c r="G44" i="35"/>
  <c r="G43" i="35"/>
  <c r="G42" i="35"/>
  <c r="G41" i="35"/>
  <c r="G40" i="35"/>
  <c r="G39" i="35"/>
  <c r="G38" i="35"/>
  <c r="G37" i="35"/>
  <c r="G36" i="35"/>
  <c r="G35" i="35"/>
  <c r="G34" i="35"/>
  <c r="G33" i="35"/>
  <c r="G32" i="35"/>
  <c r="G31" i="35"/>
  <c r="G30" i="35"/>
  <c r="G29" i="35"/>
  <c r="G28" i="35"/>
  <c r="G27" i="35"/>
  <c r="G26" i="35"/>
  <c r="G25" i="35"/>
  <c r="G24" i="35"/>
  <c r="G23" i="35"/>
  <c r="G22" i="35"/>
  <c r="G21" i="35"/>
  <c r="G20" i="35"/>
  <c r="G19" i="35"/>
  <c r="G18" i="35"/>
  <c r="G17" i="35"/>
  <c r="G16" i="35"/>
  <c r="G15" i="35"/>
  <c r="G14" i="35"/>
  <c r="G13" i="35"/>
  <c r="G12" i="35"/>
  <c r="G11" i="35"/>
  <c r="G10" i="35"/>
  <c r="G9" i="35"/>
  <c r="G8" i="35"/>
  <c r="G7" i="35"/>
  <c r="G6" i="35"/>
  <c r="G5" i="35"/>
  <c r="S12" i="49" l="1"/>
  <c r="S13" i="49"/>
  <c r="S11" i="49"/>
  <c r="G4" i="49" s="1"/>
  <c r="G6" i="49" s="1"/>
  <c r="G4" i="35"/>
  <c r="E10" i="10" s="1"/>
  <c r="E15" i="10" l="1"/>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 i="34"/>
  <c r="B4" i="32"/>
  <c r="G4" i="34" l="1"/>
  <c r="D14" i="3" l="1"/>
  <c r="D18" i="3"/>
  <c r="F28" i="3"/>
  <c r="E28" i="3"/>
  <c r="F27" i="3"/>
  <c r="E27" i="3"/>
  <c r="F26" i="3"/>
  <c r="E26" i="3"/>
  <c r="F25" i="3"/>
  <c r="E25" i="3"/>
  <c r="F24" i="3"/>
  <c r="E24" i="3"/>
  <c r="F23" i="3"/>
  <c r="E23" i="3"/>
  <c r="F22" i="3"/>
  <c r="E22" i="3"/>
  <c r="F21" i="3"/>
  <c r="E21" i="3"/>
  <c r="F20" i="3"/>
  <c r="E20" i="3"/>
  <c r="F19" i="3"/>
  <c r="E19" i="3"/>
  <c r="F18" i="3"/>
  <c r="E18" i="3"/>
  <c r="F17" i="3"/>
  <c r="E17" i="3"/>
  <c r="E14" i="3"/>
  <c r="F14" i="3"/>
  <c r="E15" i="3"/>
  <c r="F15" i="3"/>
  <c r="E8" i="3"/>
  <c r="F8" i="3"/>
  <c r="E9" i="3"/>
  <c r="F9" i="3"/>
  <c r="E11" i="3"/>
  <c r="F11" i="3"/>
  <c r="E12" i="3"/>
  <c r="F12" i="3"/>
  <c r="E13" i="3"/>
  <c r="F13" i="3"/>
  <c r="E12" i="10" l="1"/>
  <c r="G19" i="3" l="1"/>
  <c r="G20" i="3"/>
  <c r="G21" i="3"/>
  <c r="G24" i="3"/>
  <c r="G25" i="3"/>
  <c r="G26" i="3"/>
  <c r="G27" i="3"/>
  <c r="G22" i="3"/>
  <c r="G28" i="3" l="1"/>
  <c r="G17" i="3"/>
  <c r="E16" i="3"/>
  <c r="H54" i="22" l="1"/>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I54" i="21"/>
  <c r="H54" i="21"/>
  <c r="I53" i="21"/>
  <c r="H53" i="21"/>
  <c r="I52" i="21"/>
  <c r="H52" i="21"/>
  <c r="I51" i="21"/>
  <c r="H51" i="21"/>
  <c r="I50" i="21"/>
  <c r="H50" i="21"/>
  <c r="I49" i="21"/>
  <c r="H49" i="21"/>
  <c r="I48" i="21"/>
  <c r="H48" i="21"/>
  <c r="I47" i="21"/>
  <c r="H47" i="21"/>
  <c r="I46" i="21"/>
  <c r="H46" i="21"/>
  <c r="I45" i="21"/>
  <c r="H45" i="21"/>
  <c r="I44" i="21"/>
  <c r="H44" i="21"/>
  <c r="I43" i="21"/>
  <c r="H43" i="21"/>
  <c r="I42" i="21"/>
  <c r="H42" i="21"/>
  <c r="I41" i="21"/>
  <c r="H41" i="21"/>
  <c r="I40" i="21"/>
  <c r="H40" i="21"/>
  <c r="I39" i="21"/>
  <c r="H39" i="21"/>
  <c r="I38" i="21"/>
  <c r="H38" i="21"/>
  <c r="I37" i="21"/>
  <c r="H37" i="21"/>
  <c r="I36" i="21"/>
  <c r="H36" i="21"/>
  <c r="I35" i="21"/>
  <c r="H35" i="21"/>
  <c r="I34" i="21"/>
  <c r="H34" i="21"/>
  <c r="I33" i="21"/>
  <c r="H33" i="21"/>
  <c r="I32" i="21"/>
  <c r="H32" i="21"/>
  <c r="I31" i="21"/>
  <c r="H31" i="21"/>
  <c r="I30" i="21"/>
  <c r="H30" i="21"/>
  <c r="I29" i="21"/>
  <c r="H29" i="21"/>
  <c r="I28" i="21"/>
  <c r="H28" i="21"/>
  <c r="I27" i="21"/>
  <c r="H27" i="21"/>
  <c r="I26" i="21"/>
  <c r="H26" i="21"/>
  <c r="I25" i="21"/>
  <c r="H25" i="21"/>
  <c r="I24" i="21"/>
  <c r="H24" i="21"/>
  <c r="I23" i="21"/>
  <c r="H23" i="21"/>
  <c r="I22" i="21"/>
  <c r="H22" i="21"/>
  <c r="I21" i="21"/>
  <c r="H21" i="21"/>
  <c r="I20" i="21"/>
  <c r="H20" i="21"/>
  <c r="I19" i="21"/>
  <c r="H19" i="21"/>
  <c r="I18" i="21"/>
  <c r="H18" i="21"/>
  <c r="I17" i="21"/>
  <c r="H17" i="21"/>
  <c r="I16" i="21"/>
  <c r="H16" i="21"/>
  <c r="I15" i="21"/>
  <c r="H15" i="21"/>
  <c r="I14" i="21"/>
  <c r="H14" i="21"/>
  <c r="I13" i="21"/>
  <c r="H13" i="21"/>
  <c r="I12" i="21"/>
  <c r="H12" i="21"/>
  <c r="I11" i="21"/>
  <c r="H11" i="21"/>
  <c r="I10" i="21"/>
  <c r="H10" i="21"/>
  <c r="I9" i="21"/>
  <c r="H9" i="21"/>
  <c r="I8" i="21"/>
  <c r="H8" i="21"/>
  <c r="I7" i="21"/>
  <c r="H7" i="21"/>
  <c r="I6" i="21"/>
  <c r="H6" i="21"/>
  <c r="I5" i="21"/>
  <c r="H5" i="21"/>
  <c r="I4" i="21" l="1"/>
  <c r="H4" i="21"/>
  <c r="H4" i="22"/>
  <c r="B30" i="10" l="1"/>
  <c r="D16" i="3" l="1"/>
  <c r="G18" i="3"/>
  <c r="E7" i="3" l="1"/>
  <c r="F7" i="3"/>
  <c r="F6" i="3"/>
  <c r="E6" i="3"/>
  <c r="E10" i="3"/>
  <c r="F10" i="3"/>
  <c r="G15" i="3"/>
  <c r="E5" i="3" l="1"/>
  <c r="F16" i="3"/>
  <c r="G16" i="3" s="1"/>
  <c r="C29" i="3" l="1"/>
  <c r="D29" i="3"/>
  <c r="G23" i="3" l="1"/>
  <c r="G14" i="3"/>
  <c r="G8" i="3"/>
  <c r="F5" i="3"/>
  <c r="F4" i="3" s="1"/>
  <c r="F29" i="3" s="1"/>
  <c r="G10" i="3"/>
  <c r="G12" i="3"/>
  <c r="G6" i="3"/>
  <c r="G9" i="3"/>
  <c r="G11" i="3"/>
  <c r="G13" i="3"/>
  <c r="G7" i="3"/>
  <c r="E4" i="3" l="1"/>
  <c r="E29" i="3" s="1"/>
  <c r="G5" i="3"/>
  <c r="I4" i="3" l="1"/>
  <c r="E5" i="10" s="1"/>
  <c r="E18" i="10" s="1"/>
  <c r="G4" i="3"/>
  <c r="G29" i="3" s="1"/>
  <c r="C21" i="10" l="1"/>
  <c r="C23" i="10" l="1"/>
  <c r="C24" i="10" s="1"/>
  <c r="C26" i="10" s="1"/>
  <c r="C27" i="10" s="1"/>
  <c r="C30" i="10" s="1"/>
  <c r="C31" i="10" s="1"/>
  <c r="C22" i="10"/>
  <c r="C32" i="10" l="1"/>
  <c r="C33" i="10" s="1"/>
  <c r="E36" i="10" l="1"/>
  <c r="E37" i="10"/>
  <c r="F36" i="10"/>
  <c r="D36" i="10"/>
  <c r="F37" i="10"/>
  <c r="D37" i="10"/>
</calcChain>
</file>

<file path=xl/comments1.xml><?xml version="1.0" encoding="utf-8"?>
<comments xmlns="http://schemas.openxmlformats.org/spreadsheetml/2006/main">
  <authors>
    <author>TMUEN Brück, Nadine</author>
  </authors>
  <commentList>
    <comment ref="L4" authorId="0" shapeId="0">
      <text>
        <r>
          <rPr>
            <b/>
            <sz val="9"/>
            <color indexed="81"/>
            <rFont val="Segoe UI"/>
            <family val="2"/>
          </rPr>
          <t>TMUEN Brück, Nadine:</t>
        </r>
        <r>
          <rPr>
            <sz val="9"/>
            <color indexed="81"/>
            <rFont val="Segoe UI"/>
            <family val="2"/>
          </rPr>
          <t xml:space="preserve">
 welche über die bloße Zuspeisung im Sinne des § 3 Nr. 19a EnWG hinausgeht</t>
        </r>
      </text>
    </comment>
    <comment ref="R4" authorId="0" shapeId="0">
      <text>
        <r>
          <rPr>
            <b/>
            <sz val="9"/>
            <color indexed="81"/>
            <rFont val="Segoe UI"/>
            <family val="2"/>
          </rPr>
          <t>TMUEN Brück, Nadine:</t>
        </r>
        <r>
          <rPr>
            <sz val="9"/>
            <color indexed="81"/>
            <rFont val="Segoe UI"/>
            <family val="2"/>
          </rPr>
          <t xml:space="preserve">
Abschreibung im Antragsjahr</t>
        </r>
      </text>
    </comment>
  </commentList>
</comments>
</file>

<file path=xl/comments2.xml><?xml version="1.0" encoding="utf-8"?>
<comments xmlns="http://schemas.openxmlformats.org/spreadsheetml/2006/main">
  <authors>
    <author>613-9</author>
  </authors>
  <commentList>
    <comment ref="AA16" authorId="0" shapeId="0">
      <text>
        <r>
          <rPr>
            <b/>
            <sz val="9"/>
            <color indexed="81"/>
            <rFont val="Segoe UI"/>
            <family val="2"/>
          </rPr>
          <t>durch Ist ersetzt</t>
        </r>
      </text>
    </comment>
    <comment ref="AA55" authorId="0" shapeId="0">
      <text>
        <r>
          <rPr>
            <sz val="9"/>
            <color indexed="81"/>
            <rFont val="Segoe UI"/>
            <family val="2"/>
          </rPr>
          <t>durch Ist ersetzt</t>
        </r>
      </text>
    </comment>
  </commentList>
</comments>
</file>

<file path=xl/sharedStrings.xml><?xml version="1.0" encoding="utf-8"?>
<sst xmlns="http://schemas.openxmlformats.org/spreadsheetml/2006/main" count="1181" uniqueCount="527">
  <si>
    <t>bitte wählen</t>
  </si>
  <si>
    <t>Umsatzerlöse</t>
  </si>
  <si>
    <t>1.1</t>
  </si>
  <si>
    <t>Umsatzerlöse aus Netzentgelten Gas</t>
  </si>
  <si>
    <t>1.1.1</t>
  </si>
  <si>
    <t>1.1.2</t>
  </si>
  <si>
    <t>1.1.4</t>
  </si>
  <si>
    <t>1.1.5</t>
  </si>
  <si>
    <t>1.1.6</t>
  </si>
  <si>
    <t>1.1.7</t>
  </si>
  <si>
    <t>1.1.8</t>
  </si>
  <si>
    <t>1.1.9</t>
  </si>
  <si>
    <t>1.1.10</t>
  </si>
  <si>
    <t>Konzessionsabgaben</t>
  </si>
  <si>
    <t>1.2</t>
  </si>
  <si>
    <t>1.2.1</t>
  </si>
  <si>
    <t>Erlöse aus der Auflösung von Ertragszuschüssen</t>
  </si>
  <si>
    <t>Andere aktivierte Eigenleistungen</t>
  </si>
  <si>
    <t>Sonstige betriebliche Erträge</t>
  </si>
  <si>
    <t>Materialaufwand</t>
  </si>
  <si>
    <t>Personalaufwand</t>
  </si>
  <si>
    <t>Abschreibungen auf immaterielle Vermögensgegenstände des Anlagevermögens und Sachanlagen</t>
  </si>
  <si>
    <t>Sonstige betriebliche Aufwendungen</t>
  </si>
  <si>
    <t>Finanzergebnis</t>
  </si>
  <si>
    <t>Steuern</t>
  </si>
  <si>
    <t>Jahresüberschuss/Jahresfehlbetrag</t>
  </si>
  <si>
    <t>Betrag</t>
  </si>
  <si>
    <t>Erläuterung</t>
  </si>
  <si>
    <t>Entgeltermittlung:</t>
  </si>
  <si>
    <t>Mitteilung  für das Kalenderjahr:</t>
  </si>
  <si>
    <t>Messstellenbetrieb</t>
  </si>
  <si>
    <t>Messung</t>
  </si>
  <si>
    <t>Stammdaten der vorgelagerten Netze</t>
  </si>
  <si>
    <t>Firma des Gasnetzbetreibers</t>
  </si>
  <si>
    <t>ETSO/EIC-Code</t>
  </si>
  <si>
    <t>Preiskomponente</t>
  </si>
  <si>
    <t>Mengenkomponente</t>
  </si>
  <si>
    <t>Produktart/
nicht kontrahierte LFZ</t>
  </si>
  <si>
    <t>Anzahl
der Lose</t>
  </si>
  <si>
    <t>Kosten/Erlöse</t>
  </si>
  <si>
    <t>Kosten - bzw. Erlösart</t>
  </si>
  <si>
    <t>Menge</t>
  </si>
  <si>
    <t>Einheit</t>
  </si>
  <si>
    <t>Preis</t>
  </si>
  <si>
    <t>Summe</t>
  </si>
  <si>
    <t>Sonstiges</t>
  </si>
  <si>
    <t>Hinzurechnung/
Kürzung</t>
  </si>
  <si>
    <t>Position in der GuV</t>
  </si>
  <si>
    <t>Kosten</t>
  </si>
  <si>
    <t>Erlöse</t>
  </si>
  <si>
    <t>Gesamtpreis</t>
  </si>
  <si>
    <t>Hinzurechnungen und Kürzungen für die Ermittlung der erzielbaren Erlöse</t>
  </si>
  <si>
    <t>Unterbrechbare und unterjährige Verträge</t>
  </si>
  <si>
    <t>Vertragsstrafen</t>
  </si>
  <si>
    <t>Antrag auf Auflösung des Regulierungskontos</t>
  </si>
  <si>
    <t>Bestimmung des Regulierungskontosaldos</t>
  </si>
  <si>
    <t>Saldo der Einzeldifferenzen des Jahres</t>
  </si>
  <si>
    <t>Endbestand</t>
  </si>
  <si>
    <t>Mittelwert aus Anfangs- und Endbestand</t>
  </si>
  <si>
    <t>Zinssatz gemäß § 5 Abs. 2 ARegV</t>
  </si>
  <si>
    <t>Verzinsung des Saldos</t>
  </si>
  <si>
    <t>Gesamtsaldo nach Verzinsung</t>
  </si>
  <si>
    <t>Bestimmung der Annuität</t>
  </si>
  <si>
    <t>Barwert (zu verteilender Betrag)</t>
  </si>
  <si>
    <t>Verteilung</t>
  </si>
  <si>
    <r>
      <t>Anpassungsbetrag S</t>
    </r>
    <r>
      <rPr>
        <b/>
        <vertAlign val="subscript"/>
        <sz val="12"/>
        <rFont val="Calibri"/>
        <family val="2"/>
        <scheme val="minor"/>
      </rPr>
      <t>t</t>
    </r>
  </si>
  <si>
    <t>Bestimmung der Jahresdifferenz</t>
  </si>
  <si>
    <t>Erlösobergrenze gemäß § 4 ARegV</t>
  </si>
  <si>
    <t>nach § 4 ARegV zulässige Erlöse</t>
  </si>
  <si>
    <t>erzielbare Erlöse</t>
  </si>
  <si>
    <t>tatsächlich entstandene Kosten</t>
  </si>
  <si>
    <t>in EOG enthaltene Ansätze</t>
  </si>
  <si>
    <t>Volatile Kostenanteile gemäß §11 Abs. 5 ARegV</t>
  </si>
  <si>
    <t>bei effizienter Leistungserbringung entstehende Kostenveränderung</t>
  </si>
  <si>
    <t>Jahressaldo der Einzeldifferenzen</t>
  </si>
  <si>
    <t>Zugänge</t>
  </si>
  <si>
    <t>Baukostenzuschüsse/ Netzanschlusskostenbeiträge</t>
  </si>
  <si>
    <t>I. Angaben zum Netzbetreiber</t>
  </si>
  <si>
    <t>NetzId</t>
  </si>
  <si>
    <t>I.</t>
  </si>
  <si>
    <t>kalkulatorische Abschreibungen</t>
  </si>
  <si>
    <t>kalkulatorische Verzinsungsbasis</t>
  </si>
  <si>
    <t>II.</t>
  </si>
  <si>
    <t>kalkulatorische Verzinsung</t>
  </si>
  <si>
    <t>III.</t>
  </si>
  <si>
    <t>kalkulatorische Gewerbesteuer</t>
  </si>
  <si>
    <t>Angaben zur Anlage/Anlagengruppe</t>
  </si>
  <si>
    <t>Angaben zu den Nutzungsdauern</t>
  </si>
  <si>
    <t>Zu berücksichtigende Werte</t>
  </si>
  <si>
    <t>Restwerte zum 31.12.</t>
  </si>
  <si>
    <t>Anlagengruppe</t>
  </si>
  <si>
    <t>Hinzurechnungen</t>
  </si>
  <si>
    <t>Kürzungen</t>
  </si>
  <si>
    <t xml:space="preserve">davon in Kostenwälzung Biogas berücksichtigt
</t>
  </si>
  <si>
    <t>Zugangsjahr</t>
  </si>
  <si>
    <t>Zugänge im Zugangsjahr</t>
  </si>
  <si>
    <t>Vermögensgegenstand</t>
  </si>
  <si>
    <t>Nutzungsdauer (handelsrechtlich)</t>
  </si>
  <si>
    <t>Gesamtunternehmen</t>
  </si>
  <si>
    <t>AK/HK zum 01.01.</t>
  </si>
  <si>
    <t>Abgänge</t>
  </si>
  <si>
    <t>Um-
buchungen</t>
  </si>
  <si>
    <t>AK/HK zum 31.12.</t>
  </si>
  <si>
    <t>kumulierte Abschreibungen zum 01.01.</t>
  </si>
  <si>
    <t>Umbuchungen</t>
  </si>
  <si>
    <t>Wertminder-ungen</t>
  </si>
  <si>
    <t>Zuschreibungen</t>
  </si>
  <si>
    <t>kumulierte Abschreibungen zum 31.12.</t>
  </si>
  <si>
    <t>Restwert zum 01.01.</t>
  </si>
  <si>
    <t>Restwert zum 31.12.</t>
  </si>
  <si>
    <t>A.</t>
  </si>
  <si>
    <t>Anlagevermögen</t>
  </si>
  <si>
    <t>Immaterielle Vermögensgegenstände</t>
  </si>
  <si>
    <t>1.</t>
  </si>
  <si>
    <t>Konzessionen, gewerbliche Schutzrechte und ähnliche Rechte und Werte sowie Lizenzen an solchen Rechten und Werten</t>
  </si>
  <si>
    <t>2.</t>
  </si>
  <si>
    <t>Geschäfts- oder Firmenwert</t>
  </si>
  <si>
    <t>3.</t>
  </si>
  <si>
    <t>geleistete Anzahlungen</t>
  </si>
  <si>
    <t>Sachanlagen</t>
  </si>
  <si>
    <t>Grundstücke, grundstücksgleiche Rechte und Bauten einschließlich der Bauten auf fremden Grundstücken</t>
  </si>
  <si>
    <t>technische Anlagen und Maschinen</t>
  </si>
  <si>
    <t>andere Anlagen, Betriebs- und Geschäftsausstattung</t>
  </si>
  <si>
    <t>4.</t>
  </si>
  <si>
    <t>geleistete Anzahlungen und Anlagen im Bau</t>
  </si>
  <si>
    <t>Finanzanlagen</t>
  </si>
  <si>
    <t>Anteile an verbundenen Unternehmen</t>
  </si>
  <si>
    <t>Ausleihungen an verbundene Unternehmen</t>
  </si>
  <si>
    <t>Beteiligungen</t>
  </si>
  <si>
    <t>Ausleihungen an Unternehmen, mit denen ein Beteiligungsverhältnis besteht</t>
  </si>
  <si>
    <t>5.</t>
  </si>
  <si>
    <t>Wertpapiere des Anlagevermögens</t>
  </si>
  <si>
    <t>6.</t>
  </si>
  <si>
    <t>sonstige Ausleihungen</t>
  </si>
  <si>
    <t>davon außerordentliche Abschreibungen</t>
  </si>
  <si>
    <t>Anlagengruppen</t>
  </si>
  <si>
    <t>Unterer Rand</t>
  </si>
  <si>
    <t>Oberer Rand</t>
  </si>
  <si>
    <t>Jahre</t>
  </si>
  <si>
    <t>WAV-Positionen</t>
  </si>
  <si>
    <t>EK-Zins</t>
  </si>
  <si>
    <t>Investitionsjahre</t>
  </si>
  <si>
    <t>Zeitreihe_1</t>
  </si>
  <si>
    <t>Zeitreihe_2</t>
  </si>
  <si>
    <t>Grundstücksanlagen, Bauten für Transportwesen</t>
  </si>
  <si>
    <t>Selbst geschaffene gewerbliche Schutzrechte und ähnliche Rechte und Werte</t>
  </si>
  <si>
    <t>nach § 7 Abs. 6 NEV</t>
  </si>
  <si>
    <t>Betriebsgebäude</t>
  </si>
  <si>
    <t>entgeltlich erworbene Konzessionen, gewerbliche Schutzrechte und ähnliche Rechte und Werte sowie Lizenzen an solchen Rechten und Werten</t>
  </si>
  <si>
    <t>nach § 7 Abs. 7 NEV</t>
  </si>
  <si>
    <t>Verwaltungsgebäude</t>
  </si>
  <si>
    <t>gewichtet</t>
  </si>
  <si>
    <t>Gleisanlagen, Eisenbahnwagen</t>
  </si>
  <si>
    <t>geleistete Anzahlungen auf immaterielle Vermögensgegenstände</t>
  </si>
  <si>
    <t>Geschäftsausstattung (ohne EDV, Werkzeuge/Geräte); Vermittlungseinrichtungen</t>
  </si>
  <si>
    <t>Werkzeuge/Geräte</t>
  </si>
  <si>
    <t>geleistete Anzahlungen und Anlagen im Bau des Sachanlagevermögens</t>
  </si>
  <si>
    <t>Lagereinrichtung</t>
  </si>
  <si>
    <t>Hardware</t>
  </si>
  <si>
    <t>Software</t>
  </si>
  <si>
    <t>Leichtfahrzeuge</t>
  </si>
  <si>
    <t>Schwerfahrzeuge</t>
  </si>
  <si>
    <t>Gasbehälter</t>
  </si>
  <si>
    <t>Erdgasverdichtung</t>
  </si>
  <si>
    <t>Gasreinigungsanlagen</t>
  </si>
  <si>
    <t>Piping und Armaturen</t>
  </si>
  <si>
    <t>Gasmessanlagen</t>
  </si>
  <si>
    <t>Sicherheitseinrichtungen (Erdgasverdichteranlagen)</t>
  </si>
  <si>
    <t>Leit- und Energietechnik (Erdgasverdichteranlagen)</t>
  </si>
  <si>
    <t>Nebenanlagen (Erdgasverdichteranlagen)</t>
  </si>
  <si>
    <t>Verkehrswege</t>
  </si>
  <si>
    <t>Rohrleitungen/HAL Stahl PE ummantelt &lt;= 16 bar</t>
  </si>
  <si>
    <t>Rohrleitungen/HAL Stahl PE ummantelt &gt; 16 bar</t>
  </si>
  <si>
    <t>Rohrleitungen/HAL Stahl kathodisch geschützt &lt;= 16 bar</t>
  </si>
  <si>
    <t>Rohrleitungen/HAL Stahl kathodisch geschützt &gt; 16 bar</t>
  </si>
  <si>
    <t>Rohrleitungen/HAL Stahl bituminiert &lt;= 16 bar</t>
  </si>
  <si>
    <t>Rohrleitungen/HAL Stahl bituminiert &gt; 16 bar</t>
  </si>
  <si>
    <t>Rohrleitungen/HAL Grauguss (&gt; DN 150)</t>
  </si>
  <si>
    <t>Rohrleitungen/HAL Duktiler Guss</t>
  </si>
  <si>
    <t>Rohrleitungen/HAL Polyethylen (PE-HD)</t>
  </si>
  <si>
    <t>Rohrleitungen/HAL Polyvinylchlorid (PVC)</t>
  </si>
  <si>
    <t>Armaturen/Armaturenstationen</t>
  </si>
  <si>
    <t>Molchschleusen</t>
  </si>
  <si>
    <t>Sicherheitseinrichtungen (Rohrleitungen/HAL)</t>
  </si>
  <si>
    <t>Gaszähler der Verteilung</t>
  </si>
  <si>
    <t>Hausdruckregler/Zählerregler</t>
  </si>
  <si>
    <t>Messeinrichtungen</t>
  </si>
  <si>
    <t>Regeleinrichtungen</t>
  </si>
  <si>
    <t>Sicherheitseinrichtungen (Mess-, Regel- und Zähleranlagen)</t>
  </si>
  <si>
    <t>Leit- und Energietechnik (Mess-, Regel- und Zähleranlagen)</t>
  </si>
  <si>
    <t>Verdichter in Gasmischanlagen</t>
  </si>
  <si>
    <t>Nebenanlagen (Mess-, Regel- und Zähleranlagen)</t>
  </si>
  <si>
    <t>Gebäude (Mess-, Regel- und Zähleranlagen)</t>
  </si>
  <si>
    <t>Fernwirkanlagen</t>
  </si>
  <si>
    <t>Kapitalkostenaufschlag nach §10a ARegV</t>
  </si>
  <si>
    <t>Lösgröße</t>
  </si>
  <si>
    <t>Art der Lastflusszusage</t>
  </si>
  <si>
    <t>Menge der gezogenen Arbeit</t>
  </si>
  <si>
    <t>Arbeitspreis</t>
  </si>
  <si>
    <t>Leistungpreis</t>
  </si>
  <si>
    <t>kWh/h</t>
  </si>
  <si>
    <t>kWh</t>
  </si>
  <si>
    <t>€/kWh</t>
  </si>
  <si>
    <t>€/kWh/h</t>
  </si>
  <si>
    <t>korrigierte Tätigkeit Gasverteilung/ Gasfernleitung</t>
  </si>
  <si>
    <t>Erzielbare Erlöse 
nach §5 Abs. 1 ARegV</t>
  </si>
  <si>
    <t>davon Gasverteilung/
Gasfernleitung</t>
  </si>
  <si>
    <t>1.1.3</t>
  </si>
  <si>
    <t>Erhöhung oder Verminderung des Bestandes an fertigen und unfertigen Erzeugnissen</t>
  </si>
  <si>
    <t>2</t>
  </si>
  <si>
    <t>3</t>
  </si>
  <si>
    <t>4</t>
  </si>
  <si>
    <t>5</t>
  </si>
  <si>
    <t>6</t>
  </si>
  <si>
    <t>7</t>
  </si>
  <si>
    <t>8</t>
  </si>
  <si>
    <t>9</t>
  </si>
  <si>
    <t>10</t>
  </si>
  <si>
    <t>Periodenfremde Erlöse (bitte näher erläutern)</t>
  </si>
  <si>
    <t>Mehr- und Mindermegen</t>
  </si>
  <si>
    <t>Umsatzerlöse aus DL (bitte näher erläutern)</t>
  </si>
  <si>
    <t>Umsatzerlöse aus DL für die die Kosten im Ausgangsniveau berücksichtigt wurden (bitte näher erläutern)</t>
  </si>
  <si>
    <t>sonstige Erlöse (bitte näher erläutern)</t>
  </si>
  <si>
    <t>Zuführung Rückstellung</t>
  </si>
  <si>
    <t>Auflösung Rückstellung</t>
  </si>
  <si>
    <t>Inanspruchnahme Rückstellung</t>
  </si>
  <si>
    <t>Kürzung</t>
  </si>
  <si>
    <t>Buchungstext</t>
  </si>
  <si>
    <t>Umsatzerlöse, die nicht auf Netzentgelte entfallen</t>
  </si>
  <si>
    <t>1. Erläuterung der Erlös- und Ertragspositionen</t>
  </si>
  <si>
    <t>Ausfüllhilfe</t>
  </si>
  <si>
    <t>Tabellenblatt A1_GuV</t>
  </si>
  <si>
    <t>Tabellenblatt A1a_Detailabfrage_GuV</t>
  </si>
  <si>
    <t>Vorschlag Vorgänge</t>
  </si>
  <si>
    <t>1.1 Umsatzerlöse aus Netzentgelten Gas</t>
  </si>
  <si>
    <t>1.1.3 Messung</t>
  </si>
  <si>
    <t>3. Hinzurechnungen und Kürzungen ausgehend vom Tätigkeitsabschluss</t>
  </si>
  <si>
    <t>Marktraumumstellung</t>
  </si>
  <si>
    <t>1 Umsatzerlöse</t>
  </si>
  <si>
    <t>1.1.4 Messstellenbetrieb</t>
  </si>
  <si>
    <t>1.1.6 Vertragsstrafen</t>
  </si>
  <si>
    <t>1.1.8 Unterbrechbare und unterjährige Verträge</t>
  </si>
  <si>
    <t>1.1.9 Weitere Erlöse aus Netzentgelten</t>
  </si>
  <si>
    <t>1.1.10 Konzessionsabgaben</t>
  </si>
  <si>
    <t>1.2 Umsatzerlöse, die nicht auf Netzentgelte entfallen</t>
  </si>
  <si>
    <t>1.2.1 Erlöse aus der Auflösung von Ertragszuschüssen</t>
  </si>
  <si>
    <t>2 Erhöhung oder Verminderung des Bestandes an fertigen und unfertigen Erzeugnissen</t>
  </si>
  <si>
    <t>3 Andere aktivierte Eigenleistungen</t>
  </si>
  <si>
    <t>4 Sonstige betriebliche Erträge</t>
  </si>
  <si>
    <t>5 Materialaufwand</t>
  </si>
  <si>
    <t>7 Personalaufwand</t>
  </si>
  <si>
    <t>8 Abschreibungen auf immaterielle Vermögensgegenstände des Anlagevermögens und Sachanlagen</t>
  </si>
  <si>
    <t>9 Sonstige betriebliche Aufwendungen</t>
  </si>
  <si>
    <t>10 Finanzergebnis</t>
  </si>
  <si>
    <t xml:space="preserve">GuV Positionen </t>
  </si>
  <si>
    <t xml:space="preserve">    Vorgang</t>
  </si>
  <si>
    <t>Sonstige Erlöse</t>
  </si>
  <si>
    <t>11</t>
  </si>
  <si>
    <t>12</t>
  </si>
  <si>
    <t xml:space="preserve">Pos. </t>
  </si>
  <si>
    <t>Kosten in €</t>
  </si>
  <si>
    <t>Anzahl Messtellen</t>
  </si>
  <si>
    <t>Umsatzerlöse aus Biogas</t>
  </si>
  <si>
    <t xml:space="preserve">bitte wählen </t>
  </si>
  <si>
    <t>Art</t>
  </si>
  <si>
    <t>Seitenzahlungen von anderen FNB (Biogas)</t>
  </si>
  <si>
    <t>Seitenzahlungen von anderen FNB (Marktraumumstellung)</t>
  </si>
  <si>
    <t>Erforderliche Inanspruchnahme vorgelagerter Netzebenen 
gemäß §11 Abs. 2 Satz 1 Nr. 4 ARegV</t>
  </si>
  <si>
    <t>Verfahren</t>
  </si>
  <si>
    <t>Regelverfahren</t>
  </si>
  <si>
    <t>Vereinfachtes Verfahren</t>
  </si>
  <si>
    <t>Fernleitungsnetzbetreiber</t>
  </si>
  <si>
    <t>Verteilernetzbetreiber</t>
  </si>
  <si>
    <t>Tabellenblatt A_Stammdaten</t>
  </si>
  <si>
    <t>Tabellenblatt B_Messstellenbetrieb</t>
  </si>
  <si>
    <t>Tabellenblatt A1b_vorgel_Netzkosten</t>
  </si>
  <si>
    <t>Bezeichnung</t>
  </si>
  <si>
    <t xml:space="preserve">Kosten für die Beschaffung von Treibenergie als volatile Kostenanteile im Sinne des § 11 Abs. 5 ARegV (ohne Energiesteuern) </t>
  </si>
  <si>
    <t>Kosten für Lastflusszusagen als volatile Kostenanteile im Sinne des § 11 Abs. 5 ARegV - Festlegung KOLA (BK9-14/606)</t>
  </si>
  <si>
    <t>bei effizienter Leistungserbringung entstehende Kostenveränderung des Messtellenbetrieb</t>
  </si>
  <si>
    <t>Messtellenbetrieb, zu dem auch die Messung gehört</t>
  </si>
  <si>
    <t>Kategorisierung der Tabellenblätter</t>
  </si>
  <si>
    <t>Von allen Netzbetreibern auszufüllen</t>
  </si>
  <si>
    <t>Von allen Netzbetreibern auszufüllen, sofern zutreffende Sachverhalte vorliegen</t>
  </si>
  <si>
    <t>Von allen Netzbetreibern auszufüllen, die einen Antrag auf Kapitalkostenaufschlag gestellt haben</t>
  </si>
  <si>
    <t>Von allen Netzbetreibern auszufüllen, die BKZ oder NAKB vereinnahmt haben oder einen Antrag auf Kapitalkostenaufschlag gestellt haben (näheres dazu weiter unten)</t>
  </si>
  <si>
    <t>Gegenposition GuV bei Umgliederung</t>
  </si>
  <si>
    <t>Version</t>
  </si>
  <si>
    <t>Tabellenblatt</t>
  </si>
  <si>
    <t>Zellbereich</t>
  </si>
  <si>
    <t>Beschreibung</t>
  </si>
  <si>
    <t>alle</t>
  </si>
  <si>
    <t>Release-Version</t>
  </si>
  <si>
    <t>Hinzurechnung</t>
  </si>
  <si>
    <t>1.1.7 Umsatzerlöse gemäß § 3 KAV i.V.m. § 18 GasNEV</t>
  </si>
  <si>
    <t>1.1.9 Weitere Erlöse</t>
  </si>
  <si>
    <t>1.2.2 Sonstige Erlöse</t>
  </si>
  <si>
    <t>6 davon Aufwendungen für die erforderliche Inanspruchnahme vorgelagerter Netzebenen inklusiver aller Umlagen</t>
  </si>
  <si>
    <t>davon Aufwendungen für die erforderliche Inanspruchnahme vorgelagerter Netzebenen inklusiver aller Umlagen</t>
  </si>
  <si>
    <t>11 Steuern</t>
  </si>
  <si>
    <t>12 Jahresüberschuss/Jahresfehlbetrag</t>
  </si>
  <si>
    <t xml:space="preserve">13 keine </t>
  </si>
  <si>
    <t>1.2.2</t>
  </si>
  <si>
    <t>Pos. 1.1 abzgl. 
Pos. 1.1.10</t>
  </si>
  <si>
    <t>Bitte beachten Sie bei der Angabe von Anlagen im Bau, dass diese immer mit dem ursprünglichen Zugangsjahr anzugeben sind auch wenn es sich im Folgejahr weiterhin um Anlagen im Bau handelt.</t>
  </si>
  <si>
    <t>Weitere Erlöse</t>
  </si>
  <si>
    <t>tatsächlich entstandene Erlöse</t>
  </si>
  <si>
    <t xml:space="preserve">Auf diesem Tabellenblatt sind der Anlagenspiegel des Gesamtunternehmens und der Tätigkeit Gasverteilung des Netzbetreibers anzugeben. Sofern Verpächter oder Subverpächter vorhanden sind, sind hier auch die jeweiligen Anlagenspiegel der Tätigkeit Gasverteilung für jeden Verpächter bzw. Subverpächter ab der Spalte AF getrennt anzugeben. Die weiteren Anlagenspiegel können bei Bedarf eingeblendet werden. </t>
  </si>
  <si>
    <t>Umsatzerlöse gemäß § 3 KAV i.V.m. § 18 GasNEV</t>
  </si>
  <si>
    <t>Auf diesem Tabellenblatt ist die handelsrechtliche Gewinn- und Verlustrechnung des Gesamtunternehmens sowie für die Tätigkeit Gasverteilung/Gasfernleitung für die Ermittlung der erzielbaren Erlöse gemäß § 5 Abs. 1 S. 1 ARegV darzustellen. Hierbei sind in Position 1.1.7 Umsatzerlöse gemäß § 3 KAV i.V.m. § 18 GasNEV die tatsächlich vereinnahmten rabattierten Umsatzerlöse aus Netzentgelten bezogen auf den Eigenverbrauch der Gemeinde auszuweisen. Das bedeutet, dass hier ein positiver Betrag einzutragen ist. Sollte sich aus Sicht des Netzbetreibers für die Ermittlung der erzielbaren Erlöse in Abweichung von dem testierten Jahres-/Tätigkeitsabschluss Korrekturbedarf ergeben, ist dieser auf dem Tabellenblatt A1a_Detailabfrage_GuV vorzunehmen. 
Die Spalten G und I weisen die erzielbaren Erlöse nach den manuellen Korrekturen aus.</t>
  </si>
  <si>
    <t>davon Kapitalkosten</t>
  </si>
  <si>
    <t xml:space="preserve">Bei der Darstellung der Anlagen im Bau sind die Hinweise aus der Ausfüllhilfe und das Tabellenblatt "Ausfüllbsp AiB" des Erhebungsbogens zum Kapitalkostenaufschlag nach § 10a ARegV zur Anpassung der Erlösobergrenze aufgrund eines Antrages auf Genehmigung eines Kapitalkostenaufschlags nach § 4 Abs. 4 Nr. 1 i. V. m. § 10a ARegV zu beachten.
</t>
  </si>
  <si>
    <t>Genereller Hinweis:  Sofern in Pachtkonstellationen BKZ/NAKB vom Netzbetreiber erhoben werden, sind diese auch dort entsprechend kalkulatorisch zu berücksichtigen. Die beim Verpächter geltend gemachten BKZ-Beträge sind dem Netzbetreiber zuzuordnen.</t>
  </si>
  <si>
    <t>davon für den Aufbau einer seperaten Wasserstoff-infrastruktur</t>
  </si>
  <si>
    <t xml:space="preserve">Hier sollen die Veränderung der tatsächlich angefallen Kosten in EUR sowie die Veränderungen der Messstellen dargestellt werden. Es ist wie folgt auszuweisen: 
Zellen B4&amp;6: Die IST-Kosten für Messstellenbetrieb und Messung, die im  Ausgangsniveau angesetzt wurden, sind anzugeben. 
Zellen C4&amp;6: Die Anzahl der Messstellen für Messstellenbetrieb und Messung, die im  Ausgangsniveau enthalten waren, sind anzugeben.
Zellen B10&amp;12: Die IST-Kosten für Messstellenbetrieb und Messung des jeweiligen Kalenderjahres sind anzugeben.
Zellen C10&amp;12: Die Anzahl der Messstellen für Messstellenbetrieb und Messung des jeweiligen Kalenderjahres sind anzugeben.                                                                                                                                                                                                                                                                                     In den Zellen B5&amp;7 sowie B11&amp;13 sind ggf. in den geltend gemachten Beträgen enthaltene Kapitalkosten auszuweisen. Sofern keine Kapitalkosten in den geltend gemachten Beträgen enthalten sind, ist dies durch Eintragen einer Null anzuzeigen. </t>
  </si>
  <si>
    <t>Produkt</t>
  </si>
  <si>
    <t>Energiekosten für die Stickstoffgewinnung zum Zwecke der Konvertierung von H-Gas nach L-Gas als volatile Kostenanteile i.S.d. § 11 Abs. 5 ARegV ("KOKOS")</t>
  </si>
  <si>
    <t>Kostenart</t>
  </si>
  <si>
    <t>Zusatzinformationen</t>
  </si>
  <si>
    <t>Kostenarten "VOLKER"</t>
  </si>
  <si>
    <t>Kosten für die Beschaffung von Energie zum Zwecke der Vorwärmung von Gas im Zusammenhang mit der Gasdruckregelung</t>
  </si>
  <si>
    <t>Kosten für die Beschaffung und die Wiederaufbereitung von Adsorptionsmittel zum Zwecke der Deodorierung von Gas</t>
  </si>
  <si>
    <t>Kosten aus Schadensersatzansprüchen aufgrund von Maßnahmen nach § 16 Abs. 2 S. 1 ggf. i.V.m. § 16a S. 1 EnWG, soweit diese nicht auf vorsätzlichen oder grob fahrlässigen Pflichtverletzungen beruhen</t>
  </si>
  <si>
    <t>Kosten aus Schadensersatzansprüchen, welche infolge einer Übernahme von odoriertem Gas aus dem Ausland ins deutsche Fernleitungsnetz entstehen, soweit die Übernahme und Weiterleitung nach den Bestimmungen des Arbeitsblatts G 260 des Deutschen Vereins des Gas- und Wasserfaches e.V. (Stand 2021) ausnahmsweise zulässig ist</t>
  </si>
  <si>
    <t>*sofern Sockelbetrag: Preis je Einheit der nicht durch Sockelbetrag abgegoltenen Arbeit/Leistung)</t>
  </si>
  <si>
    <t>Entgelte für die Messung</t>
  </si>
  <si>
    <t>vorg. Netzkosten</t>
  </si>
  <si>
    <t>BNR</t>
  </si>
  <si>
    <t>NNR</t>
  </si>
  <si>
    <t>Sockelbetrag [€/a]</t>
  </si>
  <si>
    <t>Durch Sockelbetrag abgegoltene Arbeit/Leistung</t>
  </si>
  <si>
    <t>Preis je Einheit*</t>
  </si>
  <si>
    <t>Menge je Einheit</t>
  </si>
  <si>
    <t>Ausspeiseentgelte [€/a]</t>
  </si>
  <si>
    <t>Entgelt für den Messstellen-betrieb [€/a]</t>
  </si>
  <si>
    <t>Entgelt für die Messung [€/a]</t>
  </si>
  <si>
    <t>[€/a]</t>
  </si>
  <si>
    <t>Entgelt [€/a] ges. je NKP</t>
  </si>
  <si>
    <t>im Ausgangsniveau 2020 enthaltene, tatsächlich angefalle IST-Kosten für</t>
  </si>
  <si>
    <t>Erhebungsbogen für Gasverteilernetzbetreiber nach § 10a ARegV</t>
  </si>
  <si>
    <t>Firma:</t>
  </si>
  <si>
    <t>Betriebsnummer:</t>
  </si>
  <si>
    <t>Aktenzeichen</t>
  </si>
  <si>
    <t>Kapitalkosten-aufschlag</t>
  </si>
  <si>
    <t>Mittelwert</t>
  </si>
  <si>
    <t>Angaben zu den (erwarteten) Anschaffungs- und Herstellungskosten</t>
  </si>
  <si>
    <t>Nutzungs-dauer Unterer Rand gemäß GasNEV</t>
  </si>
  <si>
    <t>Nutzungs-dauer Oberer Rand gemäß GasNEV</t>
  </si>
  <si>
    <t>(Erwartete) historische Zugänge von Baukostenzuschüssen und Netzanschlusskostenbeiträgen</t>
  </si>
  <si>
    <t>Angaben zu den (erwarteten) bilanziellen Wertansätzen</t>
  </si>
  <si>
    <t>AfA</t>
  </si>
  <si>
    <t>Historische AK/HK, der Investitionen seit dem 01.01.2021</t>
  </si>
  <si>
    <t>Zelle bzw. Spalte</t>
  </si>
  <si>
    <t>Sachverhalt</t>
  </si>
  <si>
    <t>Bitte auswählen</t>
  </si>
  <si>
    <t>A_Stammdaten</t>
  </si>
  <si>
    <t>Übersicht über die Teile des Gasversorgungsnetzes oder die Anlagen des Netzbetreibers welche zwischen dem 1.1.2023 und dem 31.12.2027 übergegangen sind:</t>
  </si>
  <si>
    <t>Art des Übergangs</t>
  </si>
  <si>
    <t>Bezeichnung Netz/Anlage</t>
  </si>
  <si>
    <t>Datum des Übergangs</t>
  </si>
  <si>
    <t>Netzübergänge</t>
  </si>
  <si>
    <t>Teilnetzabgang</t>
  </si>
  <si>
    <t>Teilnetzaufnahme</t>
  </si>
  <si>
    <t>Vollnetzaufnahme</t>
  </si>
  <si>
    <t>Grundstücke</t>
  </si>
  <si>
    <t>grundstücksgleiche Rechte</t>
  </si>
  <si>
    <t>Unternehmenanteile</t>
  </si>
  <si>
    <t>Kreditreihen (1-5 Jahre) über 1 Million ( BUD 128)</t>
  </si>
  <si>
    <t>VNB-FK_Zins</t>
  </si>
  <si>
    <t>LNG Anbindungsanlagen gemäß separater Festlegung</t>
  </si>
  <si>
    <t>Verfahrensart:</t>
  </si>
  <si>
    <t>Verzinsung für die zwei Folgejahre</t>
  </si>
  <si>
    <t>RK-Zins</t>
  </si>
  <si>
    <t>KKAuf</t>
  </si>
  <si>
    <t>tatsächlich entstande Erlöse</t>
  </si>
  <si>
    <t>zu berücksichtigende Werte (für Plan-Ist-Abgleich)</t>
  </si>
  <si>
    <t>E4 Anmerkungen</t>
  </si>
  <si>
    <t>Sonstiges*</t>
  </si>
  <si>
    <t>*Erläuterung für Sonstiges</t>
  </si>
  <si>
    <t>Im Rahmen von Netzübergängen aufgenommene Baukostenzuschüsse und Netzanschlusskostenbeiträge in den Spalten D bis F immer getrennt von den historischen Zugängen mit einem positiven Vorzeichen anzugeben.</t>
  </si>
  <si>
    <t>Netzbetreiber im Regelverfahren haben, unabhängig davon, ob ein Kapitalkostenaufschlag nach § 10a ARegV beantragt bzw. genehmigt wurde, zur Ermittlung der Auflösungserträge die Tabelle vollständig zu befüllen. Sofern ein Kapitalkostenaufschlag nach §10a ARegV beantragt bzw. genehmigt wurde, dienen die Angaben für die Zugangsjahre 2021ff. auch zur Bestimmung der Restwerte der Baukostenzuschüsse und Netzanschlusskostenbeiträge im Rahmen der Abrechnung des Kapitalkostenaufschlages.</t>
  </si>
  <si>
    <t>Sofern nach dem Netzübergang in dem übernommenen Netzteil Baukostenzuschüsse und/oder Netzanschlusskostenbeiträge vereinnahmt worden sind, so sind die sich daraus ergebenden Auflösungserträge, unabhängig von den Ansätzen zur Restwertermittlung im Rahmen des Plan-Ist-Abgleichs des Kapitalkostenaufschlags, separat in der Spalte S anzugeben.</t>
  </si>
  <si>
    <t>Tabellenblatt E1_Anl_Spiegel</t>
  </si>
  <si>
    <t>Tabellenblatt E3_WAV</t>
  </si>
  <si>
    <r>
      <t>1.2.</t>
    </r>
    <r>
      <rPr>
        <sz val="11"/>
        <rFont val="Calibri"/>
        <family val="2"/>
        <scheme val="minor"/>
      </rPr>
      <t>2 Sonstige Erlöse</t>
    </r>
  </si>
  <si>
    <t>2. Auflistung periodenfremde Erlöse aus Netzentgelten</t>
  </si>
  <si>
    <t>Periodenfremde Erlöse</t>
  </si>
  <si>
    <t>E Sachanlagevermögen</t>
  </si>
  <si>
    <t>E1 Anlagenspiegel</t>
  </si>
  <si>
    <t>E2 Auflösung von Baukostenzuschüssen/Netzanschlusskostenbeiträgen in Verbindung mit der GasNEV</t>
  </si>
  <si>
    <t>Tabellenblatt E2_BKZ</t>
  </si>
  <si>
    <t>D_KKauf</t>
  </si>
  <si>
    <t>E_SAV</t>
  </si>
  <si>
    <t>E2_BKZ</t>
  </si>
  <si>
    <t>E3_WAV</t>
  </si>
  <si>
    <t>E4_Anmerkungen</t>
  </si>
  <si>
    <t>Entgeltarten</t>
  </si>
  <si>
    <t>Arbeitsentgelt (§ 18 GasNEV)</t>
  </si>
  <si>
    <t>Leistungsentgelt (§ 18 GasNEV)</t>
  </si>
  <si>
    <t>Gesondertes Entgelt (§ 20 Abs. 2 GasNEV)</t>
  </si>
  <si>
    <t>Kapazitätsentgelt (§ 15 GasNEV)</t>
  </si>
  <si>
    <t>Sofern ein Netzbetreiber im vereinfachten Verfahren nach § 24 ARegV im Rahmen eines Netzübergangs nach § 26 ARegV ein Netz oder ein Netzteil von einem Netzbetreiber aus dem Regelverfahren übernommen hat und im Rahmen dieses Netzübergangs in der Vergangenheit vereinnahmte Baukostenzuschüsse und/oder Netzanschlusskostenbeiträge übertragen worden sind, so sind für den übernommenen Netzteil auch Angaben bezüglich der Zugangsjahre vor dem Basisjahr (Zugangsjahre &lt;= 2020) notwendig.</t>
  </si>
  <si>
    <t>D</t>
  </si>
  <si>
    <t>Datenüberprüfung korrigiert.</t>
  </si>
  <si>
    <t>B_Messstellenbetrieb</t>
  </si>
  <si>
    <t>B15</t>
  </si>
  <si>
    <t>Formelfehler korrigiert (zuvor wurde Kostendifferenz für Messstellenbetrieb falsch berechnet).</t>
  </si>
  <si>
    <t>WACC FNB</t>
  </si>
  <si>
    <t>WACC VNB</t>
  </si>
  <si>
    <t>D_KKAuf</t>
  </si>
  <si>
    <t>K, S, AA, AI, AQ, AY, BG, BO</t>
  </si>
  <si>
    <r>
      <rPr>
        <u/>
        <sz val="10.5"/>
        <rFont val="Calibri"/>
        <family val="2"/>
        <scheme val="minor"/>
      </rPr>
      <t>Besonderheiten für Netzbetreiber im vereinfachten Verfahren nach § 24 ARegV</t>
    </r>
    <r>
      <rPr>
        <sz val="10.5"/>
        <rFont val="Calibri"/>
        <family val="2"/>
        <scheme val="minor"/>
      </rPr>
      <t xml:space="preserve">
Netzbetreiber im vereinfachten Verfahren nach § 24 ARegV, die einen Kapitalkostenaufschlag nach § 10a ARegV beantragt haben bzw. denen ein Kapitalkostenaufschlag nach § 10a ARegV  genehmigt wurde, haben lediglich Angaben für die Zugangsjahre 2021ff. in den Spalten A bis H zu machen. Spalte S dient der Berücksichtigung der Auflösung von Zugängen in einem aus einem Regelverfahren übernommenen Netzteil.</t>
    </r>
  </si>
  <si>
    <t>Ausfüllhilfe bzw. E2_BKZ</t>
  </si>
  <si>
    <t>Redaktionelle Änderungen.</t>
  </si>
  <si>
    <t>*für Vereinfachte Verfahren ist nur die Auflösung von Zugängen in einem aus einem Regelverfahren übernommenen Netzteil einzutragen</t>
  </si>
  <si>
    <t xml:space="preserve">C54:C56 bzw. S1 </t>
  </si>
  <si>
    <t>Formeln zur Berechnung der kalkulatorischen Verzinsung angepasst, so dass nun immer gerundete Zinssätze zur Anwendung kommen.</t>
  </si>
  <si>
    <t>C16ff</t>
  </si>
  <si>
    <t>Bezüge zu NetzIDs (A_Stammdaten, II. Informationen über Netzeigentümer/Verpächter) korrigiert. Die Bezüge waren um 2 Zeilen verschoben.</t>
  </si>
  <si>
    <t>F17ff.</t>
  </si>
  <si>
    <t>Bezüge zu GewSt-Hebesatz (A_Stammdaten, II. Informationen über Netzeigentümer/Verpächter, Zellen D19ff.) korrigiert. Die Bezüge waren um 2 Zeilen verschoben.</t>
  </si>
  <si>
    <t>Listen</t>
  </si>
  <si>
    <t>G7:G8, F26:G26</t>
  </si>
  <si>
    <t>Zinssätze (RK und WACC) aktualisiert.</t>
  </si>
  <si>
    <t>bitteWählenJaNein</t>
  </si>
  <si>
    <t>G_Annuität</t>
  </si>
  <si>
    <t>Gemäß dem Beschluss VOLKER (BK9-22/606) gelten Kosten für verschiedene Aspekte des Erdgastransports als volatile Kostenanteile i.S.d § 11 Abs. 5 ARegV. Für den Abgleich zwischen den Ist-Kosten des zu meldenden Kalenderjahres  und den in der Anpassung der kalenderjährlichen Erlösobergrenze enthaltenen Planansätzen tragen Sie in die Spalten A bis G das Preis- und Mengengerüst für die entsprechenden Kosten im Kalenderjahr, für das der Erhebungsbogen eingereicht wird, ein.</t>
  </si>
  <si>
    <t>Kosten für marktbasierte Instrumente sowie für Kapazitätsrückkäufe im bundesweiten Marktgebiet als volatile Kostenanteile i.S.d. § 11 Abs. 5 ARegV - KOMBI 1.0 (BK9-19/606) / KOMBI 2.0 (BK9-23/606)</t>
  </si>
  <si>
    <t>Hinweise für Tabellenblätter C3 bis C5 ergänzt.</t>
  </si>
  <si>
    <t>Zeilen 40ff.</t>
  </si>
  <si>
    <t>K17:N25</t>
  </si>
  <si>
    <t>C3_KOMBI</t>
  </si>
  <si>
    <t>A1</t>
  </si>
  <si>
    <t>Überschrift angepasst (KOMBI 2.0)</t>
  </si>
  <si>
    <t xml:space="preserve">E18, </t>
  </si>
  <si>
    <t>Jahressaldo der Einzeldifferenzen wird nur berechnet, falls alle Fragen in A_Stammdaten beantwortet worden sind.</t>
  </si>
  <si>
    <t>'V.  Fragen zu den vorgelagerten Netzkosten' überarbeitet.</t>
  </si>
  <si>
    <t>EKQ</t>
  </si>
  <si>
    <t>FKQ</t>
  </si>
  <si>
    <t>SAV</t>
  </si>
  <si>
    <t>AiB</t>
  </si>
  <si>
    <t>FNB, VNB</t>
  </si>
  <si>
    <t>EK</t>
  </si>
  <si>
    <t>FNB</t>
  </si>
  <si>
    <t>Antragsdatum</t>
  </si>
  <si>
    <t>EOG-Jahr</t>
  </si>
  <si>
    <t>IST FL</t>
  </si>
  <si>
    <t>PQ1 2023</t>
  </si>
  <si>
    <t>PQ1 2024</t>
  </si>
  <si>
    <t>Ist 2024</t>
  </si>
  <si>
    <t>PQ1 2025</t>
  </si>
  <si>
    <t>PQ1 2026</t>
  </si>
  <si>
    <t>Ist 2025</t>
  </si>
  <si>
    <t>FK</t>
  </si>
  <si>
    <t>Ist 2021</t>
  </si>
  <si>
    <t>PQ1 2022</t>
  </si>
  <si>
    <t>Ist 2022</t>
  </si>
  <si>
    <t>Ist 2023</t>
  </si>
  <si>
    <t>VNB</t>
  </si>
  <si>
    <t>Ist BJ 7(7)</t>
  </si>
  <si>
    <t>WACC</t>
  </si>
  <si>
    <t>N.N.</t>
  </si>
  <si>
    <t>Tabellenblatt E_SAV</t>
  </si>
  <si>
    <t>A1:AY63</t>
  </si>
  <si>
    <t>Berechnungen KKAuf angepasst um Festlegung BK4 korrekt abzubilden.</t>
  </si>
  <si>
    <t>Geschäftsjahr:</t>
  </si>
  <si>
    <t xml:space="preserve">Bilanzstichtag: </t>
  </si>
  <si>
    <t>TH_EHB_RegKto_Gas_4RegP_v1.4_251028</t>
  </si>
  <si>
    <t>Gesondertes Netzentgelt gemäß § 20 Abs. 2 GasNEV</t>
  </si>
  <si>
    <t>Ausspeise-
entgelte</t>
  </si>
  <si>
    <t>Ausspeise-
punkt (verbal)</t>
  </si>
  <si>
    <r>
      <t xml:space="preserve">Sind lediglich Kosten für die originäre vorgelagerte Netznutzung, die von vorgelagerten Netzbetreibern in Rechnung gestellt wurden, berücksichtigt worden? (d.h.  </t>
    </r>
    <r>
      <rPr>
        <u/>
        <sz val="11"/>
        <color theme="1"/>
        <rFont val="Calibri"/>
        <family val="2"/>
        <scheme val="minor"/>
      </rPr>
      <t>keine</t>
    </r>
    <r>
      <rPr>
        <sz val="11"/>
        <color theme="1"/>
        <rFont val="Calibri"/>
        <family val="2"/>
        <scheme val="minor"/>
      </rPr>
      <t xml:space="preserve"> Kosten für vereinbarte Lastflusszusagen oder für die Speichernutzung)</t>
    </r>
  </si>
  <si>
    <t xml:space="preserve"> </t>
  </si>
  <si>
    <t>Gasqualität</t>
  </si>
  <si>
    <t>Ausspeise-
entgelt-
Typ</t>
  </si>
  <si>
    <r>
      <rPr>
        <b/>
        <u/>
        <sz val="12"/>
        <rFont val="Calibri"/>
        <family val="2"/>
        <scheme val="minor"/>
      </rPr>
      <t>Achtung:</t>
    </r>
    <r>
      <rPr>
        <b/>
        <sz val="12"/>
        <rFont val="Calibri"/>
        <family val="2"/>
        <scheme val="minor"/>
      </rPr>
      <t xml:space="preserve"> </t>
    </r>
    <r>
      <rPr>
        <sz val="12"/>
        <rFont val="Calibri"/>
        <family val="2"/>
        <scheme val="minor"/>
      </rPr>
      <t>Eine Kostenveränderung, im Vergleich zu den in der Erlösobergrenze enthaltenen Ansätzen, ist nur anzusetzen, sofern diese durch Änderungen der Zahl der Anschlussnutzer, bei denen der Messstellenbetrieb oder Messung durch den Netzbetreiber durchgeführt wird, verursacht wird.</t>
    </r>
  </si>
  <si>
    <t>Ermittlung der Differenz für § 5 Abs. 1 S. 2 ARegV
(hier nach § 11 Abs. 2 S. 1 Nr. 17 ARegV)</t>
  </si>
  <si>
    <t>in der Erlösobergrenze enthaltener Ansatz</t>
  </si>
  <si>
    <t>Differenz</t>
  </si>
  <si>
    <t>davon SAV</t>
  </si>
  <si>
    <t>davon WAV</t>
  </si>
  <si>
    <t>WAV</t>
  </si>
  <si>
    <t>BKZ/NAKB/SoPo</t>
  </si>
  <si>
    <t>NetzID</t>
  </si>
  <si>
    <t>Netzbezeichnung</t>
  </si>
  <si>
    <t>Zugangs-
jahr</t>
  </si>
  <si>
    <t>Jahr</t>
  </si>
  <si>
    <t>Mischzins</t>
  </si>
  <si>
    <t>AJ</t>
  </si>
  <si>
    <t>Erwartete historische AKHK im AJ</t>
  </si>
  <si>
    <r>
      <rPr>
        <b/>
        <u/>
        <sz val="11"/>
        <color rgb="FFFF0000"/>
        <rFont val="Calibri"/>
        <family val="2"/>
      </rPr>
      <t>davon</t>
    </r>
    <r>
      <rPr>
        <sz val="11"/>
        <rFont val="Calibri"/>
        <family val="2"/>
      </rPr>
      <t xml:space="preserve">
Zugänge auf Grund von Netzübergängen nach Basisjahr</t>
    </r>
  </si>
  <si>
    <t>Kürzungen/
Abgänge</t>
  </si>
  <si>
    <r>
      <rPr>
        <b/>
        <u/>
        <sz val="11"/>
        <color rgb="FFFF0000"/>
        <rFont val="Calibri"/>
        <family val="2"/>
        <scheme val="minor"/>
      </rPr>
      <t>davon</t>
    </r>
    <r>
      <rPr>
        <sz val="11"/>
        <rFont val="Calibri"/>
        <family val="2"/>
        <scheme val="minor"/>
      </rPr>
      <t xml:space="preserve">
Abgänge auf Grund von Netzübergängen nach dem Basisjahr</t>
    </r>
  </si>
  <si>
    <r>
      <rPr>
        <b/>
        <u/>
        <sz val="11"/>
        <color rgb="FFFF0000"/>
        <rFont val="Calibri"/>
        <family val="2"/>
        <scheme val="minor"/>
      </rPr>
      <t>davon</t>
    </r>
    <r>
      <rPr>
        <sz val="11"/>
        <rFont val="Calibri"/>
        <family val="2"/>
      </rPr>
      <t xml:space="preserve"> 
in Kostenwälzung Biogas berücksichtigt
</t>
    </r>
  </si>
  <si>
    <r>
      <rPr>
        <b/>
        <u/>
        <sz val="11"/>
        <color rgb="FFFF0000"/>
        <rFont val="Calibri"/>
        <family val="2"/>
        <scheme val="minor"/>
      </rPr>
      <t>davon</t>
    </r>
    <r>
      <rPr>
        <sz val="11"/>
        <rFont val="Calibri"/>
        <family val="2"/>
      </rPr>
      <t xml:space="preserve"> 
für den Aufbau einer seperaten Wasserstoff-infrastruktur</t>
    </r>
  </si>
  <si>
    <r>
      <rPr>
        <b/>
        <u/>
        <sz val="11"/>
        <color rgb="FFFF0000"/>
        <rFont val="Calibri"/>
        <family val="2"/>
        <scheme val="minor"/>
      </rPr>
      <t xml:space="preserve">davon </t>
    </r>
    <r>
      <rPr>
        <sz val="11"/>
        <rFont val="Calibri"/>
        <family val="2"/>
      </rPr>
      <t xml:space="preserve">
zur Herstellung der grundsätzlichen Kompatibilität von Erdgasnetzinfrastruktur mit Wasserstoff (über die bloße Zuspeisung i.S.d. § 3 Nr. 19a EnWG hinaus)</t>
    </r>
  </si>
  <si>
    <t>Ende</t>
  </si>
  <si>
    <t>GewSt-Hebesatz (BJ 2020)</t>
  </si>
  <si>
    <t>E3 Weiteres Anlagevermögen</t>
  </si>
  <si>
    <t>D Berechnung des Kapitalkostenaufschlag (für Zugänge ab 2021)</t>
  </si>
  <si>
    <r>
      <rPr>
        <b/>
        <u/>
        <sz val="11"/>
        <color rgb="FFFF0000"/>
        <rFont val="Calibri"/>
        <family val="2"/>
        <scheme val="minor"/>
      </rPr>
      <t>davon</t>
    </r>
    <r>
      <rPr>
        <sz val="11"/>
        <rFont val="Calibri"/>
        <family val="2"/>
        <scheme val="minor"/>
      </rPr>
      <t xml:space="preserve">
Zugänge auf Grund von Netzübergängen nach Basisjahr</t>
    </r>
  </si>
  <si>
    <t>davon zur Herstellung der grundsätzlichen Kompatibilität von Erdgasnetzinfrastruktur mit Wasserstoff</t>
  </si>
  <si>
    <t>Abschreibung im Antragsjahr</t>
  </si>
  <si>
    <t>Abbildung der Zinssätze</t>
  </si>
  <si>
    <t>FK-Zins</t>
  </si>
  <si>
    <t>Ist-Werte für 2024</t>
  </si>
  <si>
    <t>Plan-Daten (=KKAuf25 EHB= Q1 2024)</t>
  </si>
  <si>
    <t>Plan-Daten (Q1 2025)</t>
  </si>
  <si>
    <t>Zu berücksich-
tigende Werte</t>
  </si>
  <si>
    <t>B Ermittlung der Differenz gemäß § 5 Abs. 1 S. 3 ARegV</t>
  </si>
  <si>
    <t>A1b Kosten für die Inanspruchnahme vorgelagerter Netzebenen</t>
  </si>
  <si>
    <t xml:space="preserve">A1a Detaillierte Beschreibung der aus Sicht des Netzbetreibers notwendigen Korrekturen 
der GuV für die Ermittlung der nach § 5 Abs. 1 S. 1 ARegV erzielbaren Erlöse  </t>
  </si>
  <si>
    <t>A1 Überleitung der erzielbaren Erlöse von der handelsrechtlichen Gewinn- und Verlustrechnung</t>
  </si>
  <si>
    <t>C Kosten für verschiedene Aspekte des Erdgastransports als volatile Kostenanteile i.S.d. § 11 Abs. 5 ARegV ("VOLKER")</t>
  </si>
  <si>
    <t>Verfahrensart</t>
  </si>
  <si>
    <t>vereinfachtes Verfahren</t>
  </si>
  <si>
    <t>Alle Felder in diesem Tabellenblatt sind zu befüllen. Die Informationen bzgl. der NetzID und dem Gewerbesteuerhebesatz werden neu im Tabellenblatt D_KKAuf abgefragt.</t>
  </si>
  <si>
    <r>
      <t>Manuelle Änderungen des testierten Jahresabschlusses (Sparten-/Tätigkeitsabschlusses) sind im Tabellenblatt A1a_Detailabfrage_GuV vorzunehmen. Es ist wie folgt vorzugehen:
1.</t>
    </r>
    <r>
      <rPr>
        <i/>
        <u/>
        <sz val="10.5"/>
        <rFont val="Calibri"/>
        <family val="2"/>
        <scheme val="minor"/>
      </rPr>
      <t xml:space="preserve"> Erläuterung der Erlös- und Ertragspositionen </t>
    </r>
    <r>
      <rPr>
        <sz val="10.5"/>
        <rFont val="Calibri"/>
        <family val="2"/>
        <scheme val="minor"/>
      </rPr>
      <t xml:space="preserve">
Die Positionen 1.1.9 Weitere Erlöse aus Netzentgelten und 1.2.2 Sonstige Erlöse (ehemals Erlöse aus Nebengeschäften) sind einzeln auszuweisen und näher zu erläutern. Der Buchungstext wird von der Reguleirungskammer  aufgrund der Erfahrungen der Regulierungskontoprüfungen der Vergangenheit vorgeschlagen. Sollte sich der Sachverhalt hier nicht finden, ist der Buchungstext „Sonstiges (bitte erläutern)“  auszuwählen. Zu beachten ist, dass nur die Vorgänge zwingend ausführlich zu erläutern sind, wo der Hinweis "(bitte erläutern)" vorhanden ist. Bitte beachten Sie, dass die Saldierung von Einzelpositionen unzulässig ist. 
</t>
    </r>
    <r>
      <rPr>
        <i/>
        <u/>
        <sz val="10.5"/>
        <rFont val="Calibri"/>
        <family val="2"/>
        <scheme val="minor"/>
      </rPr>
      <t xml:space="preserve">
2. Periodenfremde Erlöse aus Netzentgelten
</t>
    </r>
    <r>
      <rPr>
        <sz val="10.5"/>
        <rFont val="Calibri"/>
        <family val="2"/>
        <scheme val="minor"/>
      </rPr>
      <t xml:space="preserve">Ausweis der periodenfremden Erlöse der Höhe nach bezogen auf die jeweiligen GuV Positionen, sofern diese </t>
    </r>
    <r>
      <rPr>
        <b/>
        <sz val="10.5"/>
        <rFont val="Calibri"/>
        <family val="2"/>
        <scheme val="minor"/>
      </rPr>
      <t>nicht</t>
    </r>
    <r>
      <rPr>
        <sz val="10.5"/>
        <rFont val="Calibri"/>
        <family val="2"/>
        <scheme val="minor"/>
      </rPr>
      <t xml:space="preserve"> in den Umsatzerlösen aus Netzentgelten bereits enthalten sind . Beachten Sie, dass die Saldierung von Einzelpositionen unzulässig ist. 
3.</t>
    </r>
    <r>
      <rPr>
        <i/>
        <u/>
        <sz val="10.5"/>
        <rFont val="Calibri"/>
        <family val="2"/>
        <scheme val="minor"/>
      </rPr>
      <t xml:space="preserve"> Hinzurechnungen und Kürzungen ausgehend vom Tätigkeitsabschluss</t>
    </r>
    <r>
      <rPr>
        <sz val="10.5"/>
        <rFont val="Calibri"/>
        <family val="2"/>
        <scheme val="minor"/>
      </rPr>
      <t xml:space="preserve">
Manuelle Änderungen im Rahmen einer Hinzurechnung und/oder Kürzung außerhalb des testierten Jahresabschlusses bzw. Tätigkeitsabschlusses sind im Abschnitt 3 des Tabellenblattes einzutragen.  
</t>
    </r>
  </si>
  <si>
    <t xml:space="preserve">Die Eingaben sind wie folgt vorzunehmen:
-  Spalte A: Auswahl der zu korrigierenden Position der GuV
-  Spalte B: Angabe Korrekturbetrag 
-  Spalte C: Auswahl Hinzurechnung oder Kürzung
-  Spalte D: Bei Umbuchungen ist immer das Gegenkonto anzugeben
-  Spalte E: Buchungstext ist auszuwählen 
-  Spalte F: Vorgang muss näher erläutert werden 
</t>
  </si>
  <si>
    <t xml:space="preserve">Dieses Tabellenblatt dient dem Plan-Ist-Abgleich der vorgelagerten Netzkosten. Den Planwerten in der Anpassung der Erlösobergrenze gemäß § 4 Abs. 3 ARegV (Erhebungsbogen gemäß § 28 Abs. 1, 3 und 4 ARegV) werden hier die Ist-Preise und Ist-Mengen des zu meldenden Jahres gegenübergestellt. Bitte befüllen Sie dieses Tabellenblatt vollständig. </t>
  </si>
  <si>
    <t>Tabellenblatt C_VOLKER</t>
  </si>
  <si>
    <t>Tabellenblatt G_Annuität</t>
  </si>
  <si>
    <t xml:space="preserve">In diesem Tabellenblatt sind entsprechende detaillierte Angaben zum Bestand des Sachanlagevermögens bezogen auf die jeweilige NetzID zum Zeitpunkt der Antragstellung zu machen. Die historischen AK/HK im Anschaffungsjahr sollen nicht auf Grund dessen verändert werden. Gleiches gilt für Änderungen im Wertansatz  des betroffenen Jahres, die sich nicht aus Schlüsseländerungen ergeben (zu erfassen über weitere Hinzurechnungen bzw. weitere Kürzungen).
Die Anwendung von KANU 1.0 darf nur analog KKAuf 2024 beantragt werden. Dazu überschreiben Sie bitte die entsprechenden Zellen für die Nutzungsdauern. Bitte markieren Sie die Zellen farbig damit auf einen Blick ersichtlich ist, dass Sie Anpassungen vorgenommen haben. </t>
  </si>
  <si>
    <t xml:space="preserve">Für die Volatile Kostenanteile gemäß §11 Abs. 5 ARegV (z.B. Vorwärmkosten) sind die in der EOG enthaltenen Kosten einzutragen und nachzuweisen. Die Bezugsgröße sind dabei die angefallenen Kosten im BJ (2020). </t>
  </si>
  <si>
    <t>Kategorisierung der Zellfarben</t>
  </si>
  <si>
    <t>Berechnungsfeld - keine Eintragung durch Netzbetreiber</t>
  </si>
  <si>
    <t>Netzbetreiber kann den in der Zelle dargestellten Wert überschreiben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</si>
</sst>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0.00_ ;[Red]\-#,##0.00\ "/>
    <numFmt numFmtId="167" formatCode="#,##0_ ;[Red]\-#,##0\ "/>
    <numFmt numFmtId="168" formatCode="#,##0\ &quot;€&quot;"/>
    <numFmt numFmtId="169" formatCode="0_ ;\-0\ "/>
    <numFmt numFmtId="170" formatCode="_-* #,##0\ _€_-;\-* #,##0\ _€_-;_-* &quot;-&quot;??\ _€_-;_-@_-"/>
    <numFmt numFmtId="171" formatCode="_-* #,##0.00\ _€_-;\-* #,##0.00\ _€_-;_-* &quot;-&quot;\ _€_-;_-@_-"/>
    <numFmt numFmtId="172" formatCode="[$-407]General"/>
    <numFmt numFmtId="173" formatCode="#,##0&quot;    &quot;;&quot;-&quot;#,##0&quot;    &quot;;&quot; -&quot;#&quot;    &quot;;@&quot; &quot;"/>
    <numFmt numFmtId="174" formatCode="[$-407]dd&quot;.&quot;mm&quot;.&quot;yyyy"/>
    <numFmt numFmtId="175" formatCode="0.000000%"/>
    <numFmt numFmtId="176" formatCode="0.0000%"/>
    <numFmt numFmtId="177" formatCode="&quot;Runden: &quot;\ ####"/>
    <numFmt numFmtId="178" formatCode="0.00000"/>
    <numFmt numFmtId="179" formatCode="0.000%"/>
  </numFmts>
  <fonts count="74" x14ac:knownFonts="1">
    <font>
      <sz val="1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scheme val="minor"/>
    </font>
    <font>
      <b/>
      <sz val="11"/>
      <name val="Calibri"/>
      <family val="2"/>
      <scheme val="minor"/>
    </font>
    <font>
      <b/>
      <sz val="14"/>
      <name val="Calibri"/>
      <family val="2"/>
      <scheme val="minor"/>
    </font>
    <font>
      <sz val="14"/>
      <name val="Calibri"/>
      <family val="2"/>
      <scheme val="minor"/>
    </font>
    <font>
      <sz val="12"/>
      <name val="Calibri"/>
      <family val="2"/>
      <scheme val="minor"/>
    </font>
    <font>
      <sz val="11"/>
      <name val="Calibri"/>
      <family val="2"/>
      <scheme val="minor"/>
    </font>
    <font>
      <sz val="12"/>
      <name val="Arial"/>
      <family val="2"/>
    </font>
    <font>
      <b/>
      <sz val="12"/>
      <name val="Calibri"/>
      <family val="2"/>
      <scheme val="minor"/>
    </font>
    <font>
      <sz val="8"/>
      <name val="Calibri"/>
      <family val="2"/>
      <scheme val="minor"/>
    </font>
    <font>
      <sz val="11"/>
      <color rgb="FF3F3F76"/>
      <name val="Calibri"/>
      <family val="2"/>
      <scheme val="minor"/>
    </font>
    <font>
      <sz val="11"/>
      <color theme="0"/>
      <name val="Calibri"/>
      <family val="2"/>
      <scheme val="minor"/>
    </font>
    <font>
      <b/>
      <vertAlign val="subscript"/>
      <sz val="12"/>
      <name val="Calibri"/>
      <family val="2"/>
      <scheme val="minor"/>
    </font>
    <font>
      <sz val="11"/>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theme="1"/>
      <name val="Calibri"/>
      <family val="2"/>
      <scheme val="minor"/>
    </font>
    <font>
      <b/>
      <sz val="16"/>
      <name val="Calibri"/>
      <family val="2"/>
      <scheme val="minor"/>
    </font>
    <font>
      <b/>
      <sz val="14"/>
      <color theme="1"/>
      <name val="Calibri"/>
      <family val="2"/>
      <scheme val="minor"/>
    </font>
    <font>
      <sz val="10.5"/>
      <name val="Calibri"/>
      <family val="2"/>
      <scheme val="minor"/>
    </font>
    <font>
      <b/>
      <sz val="14"/>
      <color theme="0"/>
      <name val="Calibri"/>
      <family val="2"/>
      <scheme val="minor"/>
    </font>
    <font>
      <b/>
      <sz val="10.5"/>
      <name val="Calibri"/>
      <family val="2"/>
      <scheme val="minor"/>
    </font>
    <font>
      <strike/>
      <sz val="10.5"/>
      <name val="Calibri"/>
      <family val="2"/>
      <scheme val="minor"/>
    </font>
    <font>
      <i/>
      <u/>
      <sz val="10.5"/>
      <name val="Calibri"/>
      <family val="2"/>
      <scheme val="minor"/>
    </font>
    <font>
      <u/>
      <sz val="10.5"/>
      <name val="Calibri"/>
      <family val="2"/>
      <scheme val="minor"/>
    </font>
    <font>
      <b/>
      <sz val="16"/>
      <color theme="0"/>
      <name val="Calibri"/>
      <family val="2"/>
      <scheme val="minor"/>
    </font>
    <font>
      <b/>
      <sz val="11"/>
      <color theme="0"/>
      <name val="Calibri"/>
      <family val="2"/>
      <scheme val="minor"/>
    </font>
    <font>
      <b/>
      <sz val="11"/>
      <color rgb="FFFA7D00"/>
      <name val="Calibri"/>
      <family val="2"/>
      <scheme val="minor"/>
    </font>
    <font>
      <sz val="11"/>
      <color rgb="FF9C0006"/>
      <name val="Calibri"/>
      <family val="2"/>
      <scheme val="minor"/>
    </font>
    <font>
      <b/>
      <sz val="16"/>
      <color theme="1"/>
      <name val="Calibri"/>
      <family val="2"/>
      <scheme val="minor"/>
    </font>
    <font>
      <b/>
      <sz val="14"/>
      <color rgb="FF000000"/>
      <name val="Calibri"/>
      <family val="2"/>
    </font>
    <font>
      <sz val="11"/>
      <color rgb="FF000000"/>
      <name val="Calibri"/>
      <family val="2"/>
    </font>
    <font>
      <sz val="12"/>
      <color theme="0"/>
      <name val="Calibri"/>
      <family val="2"/>
    </font>
    <font>
      <sz val="11"/>
      <color theme="0"/>
      <name val="Calibri"/>
      <family val="2"/>
    </font>
    <font>
      <b/>
      <sz val="12"/>
      <color rgb="FF000000"/>
      <name val="Calibri"/>
      <family val="2"/>
    </font>
    <font>
      <u/>
      <sz val="11"/>
      <color theme="1"/>
      <name val="Calibri"/>
      <family val="2"/>
      <scheme val="minor"/>
    </font>
    <font>
      <b/>
      <sz val="11"/>
      <name val="Calibri"/>
      <family val="2"/>
    </font>
    <font>
      <sz val="11"/>
      <color indexed="62"/>
      <name val="Calibri"/>
      <family val="2"/>
    </font>
    <font>
      <b/>
      <sz val="18"/>
      <color indexed="56"/>
      <name val="Cambria"/>
      <family val="2"/>
    </font>
    <font>
      <b/>
      <sz val="15"/>
      <color indexed="56"/>
      <name val="Calibri"/>
      <family val="2"/>
    </font>
    <font>
      <sz val="11"/>
      <color indexed="8"/>
      <name val="Calibri"/>
      <family val="2"/>
    </font>
    <font>
      <sz val="9"/>
      <color indexed="81"/>
      <name val="Segoe UI"/>
      <family val="2"/>
    </font>
    <font>
      <b/>
      <sz val="9"/>
      <color indexed="81"/>
      <name val="Segoe UI"/>
      <family val="2"/>
    </font>
    <font>
      <b/>
      <u/>
      <sz val="12"/>
      <name val="Calibri"/>
      <family val="2"/>
      <scheme val="minor"/>
    </font>
    <font>
      <b/>
      <sz val="14"/>
      <color theme="1"/>
      <name val="Arial"/>
      <family val="2"/>
    </font>
    <font>
      <sz val="11"/>
      <color theme="1"/>
      <name val="Arial"/>
      <family val="2"/>
    </font>
    <font>
      <sz val="11"/>
      <name val="Arial"/>
      <family val="2"/>
    </font>
    <font>
      <b/>
      <sz val="11"/>
      <color theme="1"/>
      <name val="Arial"/>
      <family val="2"/>
    </font>
    <font>
      <b/>
      <sz val="11"/>
      <name val="Arial"/>
      <family val="2"/>
    </font>
    <font>
      <sz val="11"/>
      <color theme="0"/>
      <name val="Arial"/>
      <family val="2"/>
    </font>
    <font>
      <b/>
      <u/>
      <sz val="11"/>
      <color rgb="FFFF0000"/>
      <name val="Calibri"/>
      <family val="2"/>
    </font>
    <font>
      <b/>
      <u/>
      <sz val="11"/>
      <color rgb="FFFF0000"/>
      <name val="Calibri"/>
      <family val="2"/>
      <scheme val="minor"/>
    </font>
    <font>
      <i/>
      <sz val="11"/>
      <name val="Calibri"/>
      <family val="2"/>
      <scheme val="minor"/>
    </font>
    <font>
      <i/>
      <sz val="11"/>
      <color theme="1"/>
      <name val="Calibri"/>
      <family val="2"/>
      <scheme val="minor"/>
    </font>
  </fonts>
  <fills count="43">
    <fill>
      <patternFill patternType="none"/>
    </fill>
    <fill>
      <patternFill patternType="gray125"/>
    </fill>
    <fill>
      <patternFill patternType="solid">
        <fgColor indexed="9"/>
        <bgColor indexed="64"/>
      </patternFill>
    </fill>
    <fill>
      <patternFill patternType="solid">
        <fgColor rgb="FFFFCC99"/>
      </patternFill>
    </fill>
    <fill>
      <patternFill patternType="solid">
        <fgColor theme="4" tint="0.39997558519241921"/>
        <bgColor indexed="65"/>
      </patternFill>
    </fill>
    <fill>
      <patternFill patternType="solid">
        <fgColor theme="0"/>
        <bgColor indexed="64"/>
      </patternFill>
    </fill>
    <fill>
      <patternFill patternType="solid">
        <fgColor rgb="FFF2F2F2"/>
      </patternFill>
    </fill>
    <fill>
      <patternFill patternType="solid">
        <fgColor theme="5" tint="0.79998168889431442"/>
        <bgColor indexed="65"/>
      </patternFill>
    </fill>
    <fill>
      <patternFill patternType="lightUp"/>
    </fill>
    <fill>
      <patternFill patternType="solid">
        <fgColor theme="4" tint="0.79998168889431442"/>
        <bgColor indexed="65"/>
      </patternFill>
    </fill>
    <fill>
      <patternFill patternType="solid">
        <fgColor theme="4"/>
      </patternFill>
    </fill>
    <fill>
      <patternFill patternType="solid">
        <fgColor theme="5"/>
      </patternFill>
    </fill>
    <fill>
      <patternFill patternType="solid">
        <fgColor theme="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59999389629810485"/>
        <bgColor indexed="65"/>
      </patternFill>
    </fill>
    <fill>
      <patternFill patternType="solid">
        <fgColor rgb="FFFFC7CE"/>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59999389629810485"/>
        <bgColor indexed="65"/>
      </patternFill>
    </fill>
    <fill>
      <patternFill patternType="solid">
        <fgColor theme="6" tint="0.59999389629810485"/>
        <bgColor indexed="65"/>
      </patternFill>
    </fill>
    <fill>
      <patternFill patternType="solid">
        <fgColor theme="5" tint="0.79998168889431442"/>
        <bgColor indexed="64"/>
      </patternFill>
    </fill>
    <fill>
      <patternFill patternType="gray0625">
        <bgColor theme="5" tint="0.79992065187536243"/>
      </patternFill>
    </fill>
    <fill>
      <patternFill patternType="gray0625">
        <fgColor theme="0" tint="-0.499984740745262"/>
        <bgColor theme="5" tint="0.79992065187536243"/>
      </patternFill>
    </fill>
    <fill>
      <patternFill patternType="solid">
        <fgColor theme="0" tint="-4.9989318521683403E-2"/>
        <bgColor indexed="64"/>
      </patternFill>
    </fill>
    <fill>
      <patternFill patternType="solid">
        <fgColor theme="4" tint="0.39997558519241921"/>
        <bgColor rgb="FFE6B9B8"/>
      </patternFill>
    </fill>
    <fill>
      <patternFill patternType="solid">
        <fgColor theme="5" tint="0.79998168889431442"/>
        <bgColor rgb="FFE6B9B8"/>
      </patternFill>
    </fill>
    <fill>
      <patternFill patternType="gray0625">
        <bgColor theme="5" tint="0.79995117038483843"/>
      </patternFill>
    </fill>
    <fill>
      <patternFill patternType="lightUp">
        <bgColor theme="5" tint="0.79998168889431442"/>
      </patternFill>
    </fill>
    <fill>
      <patternFill patternType="lightUp">
        <bgColor rgb="FFFFFF00"/>
      </patternFill>
    </fill>
    <fill>
      <patternFill patternType="lightUp">
        <bgColor rgb="FFF2F2F2"/>
      </patternFill>
    </fill>
    <fill>
      <patternFill patternType="solid">
        <fgColor indexed="47"/>
      </patternFill>
    </fill>
    <fill>
      <patternFill patternType="solid">
        <fgColor theme="3" tint="0.59996337778862885"/>
        <bgColor indexed="64"/>
      </patternFill>
    </fill>
    <fill>
      <patternFill patternType="solid">
        <fgColor indexed="42"/>
      </patternFill>
    </fill>
    <fill>
      <patternFill patternType="solid">
        <fgColor theme="0" tint="-0.499984740745262"/>
        <bgColor indexed="64"/>
      </patternFill>
    </fill>
    <fill>
      <patternFill patternType="solid">
        <fgColor indexed="44"/>
      </patternFill>
    </fill>
    <fill>
      <patternFill patternType="solid">
        <fgColor indexed="11"/>
      </patternFill>
    </fill>
    <fill>
      <patternFill patternType="solid">
        <fgColor theme="3" tint="0.59999389629810485"/>
        <bgColor indexed="64"/>
      </patternFill>
    </fill>
    <fill>
      <patternFill patternType="lightUp">
        <bgColor theme="4" tint="0.59999389629810485"/>
      </patternFill>
    </fill>
    <fill>
      <patternFill patternType="solid">
        <fgColor theme="0" tint="-0.249977111117893"/>
        <bgColor indexed="64"/>
      </patternFill>
    </fill>
    <fill>
      <patternFill patternType="gray0625">
        <fgColor auto="1"/>
        <bgColor theme="5" tint="0.79998168889431442"/>
      </patternFill>
    </fill>
    <fill>
      <patternFill patternType="solid">
        <fgColor theme="5" tint="0.79992065187536243"/>
        <bgColor indexed="64"/>
      </patternFill>
    </fill>
    <fill>
      <patternFill patternType="solid">
        <fgColor rgb="FFFFFF99"/>
        <bgColor indexed="64"/>
      </patternFill>
    </fill>
  </fills>
  <borders count="10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rgb="FF7F7F7F"/>
      </right>
      <top style="thin">
        <color rgb="FF7F7F7F"/>
      </top>
      <bottom style="thin">
        <color rgb="FF7F7F7F"/>
      </bottom>
      <diagonal/>
    </border>
    <border>
      <left/>
      <right style="thin">
        <color rgb="FF7F7F7F"/>
      </right>
      <top/>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bottom style="thin">
        <color rgb="FF7F7F7F"/>
      </bottom>
      <diagonal/>
    </border>
    <border>
      <left style="thin">
        <color rgb="FF3F3F3F"/>
      </left>
      <right style="thin">
        <color rgb="FF3F3F3F"/>
      </right>
      <top/>
      <bottom style="thin">
        <color rgb="FF3F3F3F"/>
      </bottom>
      <diagonal/>
    </border>
    <border>
      <left style="thin">
        <color rgb="FF7F7F7F"/>
      </left>
      <right/>
      <top style="thin">
        <color rgb="FF7F7F7F"/>
      </top>
      <bottom style="thin">
        <color rgb="FF7F7F7F"/>
      </bottom>
      <diagonal/>
    </border>
    <border>
      <left/>
      <right style="thin">
        <color rgb="FF3F3F3F"/>
      </right>
      <top/>
      <bottom style="thin">
        <color rgb="FF3F3F3F"/>
      </bottom>
      <diagonal/>
    </border>
    <border>
      <left/>
      <right style="thin">
        <color rgb="FF7F7F7F"/>
      </right>
      <top/>
      <bottom style="thin">
        <color rgb="FF7F7F7F"/>
      </bottom>
      <diagonal/>
    </border>
    <border>
      <left style="thin">
        <color indexed="64"/>
      </left>
      <right/>
      <top/>
      <bottom/>
      <diagonal/>
    </border>
    <border>
      <left/>
      <right style="thin">
        <color indexed="64"/>
      </right>
      <top/>
      <bottom/>
      <diagonal/>
    </border>
    <border>
      <left style="thin">
        <color rgb="FF3F3F3F"/>
      </left>
      <right style="thin">
        <color indexed="64"/>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rgb="FF3F3F3F"/>
      </top>
      <bottom style="double">
        <color indexed="64"/>
      </bottom>
      <diagonal/>
    </border>
    <border>
      <left/>
      <right style="thin">
        <color indexed="64"/>
      </right>
      <top style="thin">
        <color rgb="FF3F3F3F"/>
      </top>
      <bottom style="double">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medium">
        <color indexed="64"/>
      </left>
      <right/>
      <top/>
      <bottom style="thick">
        <color indexed="62"/>
      </bottom>
      <diagonal/>
    </border>
    <border>
      <left/>
      <right style="medium">
        <color indexed="64"/>
      </right>
      <top/>
      <bottom style="thick">
        <color indexed="62"/>
      </bottom>
      <diagonal/>
    </border>
    <border>
      <left style="medium">
        <color indexed="64"/>
      </left>
      <right style="hair">
        <color indexed="62"/>
      </right>
      <top style="thick">
        <color indexed="62"/>
      </top>
      <bottom style="hair">
        <color indexed="62"/>
      </bottom>
      <diagonal/>
    </border>
    <border>
      <left style="hair">
        <color indexed="62"/>
      </left>
      <right style="hair">
        <color indexed="62"/>
      </right>
      <top style="thick">
        <color indexed="62"/>
      </top>
      <bottom style="hair">
        <color indexed="62"/>
      </bottom>
      <diagonal/>
    </border>
    <border>
      <left style="hair">
        <color indexed="62"/>
      </left>
      <right/>
      <top style="thick">
        <color indexed="62"/>
      </top>
      <bottom style="hair">
        <color indexed="62"/>
      </bottom>
      <diagonal/>
    </border>
    <border>
      <left/>
      <right style="hair">
        <color indexed="62"/>
      </right>
      <top style="thick">
        <color indexed="62"/>
      </top>
      <bottom style="hair">
        <color indexed="62"/>
      </bottom>
      <diagonal/>
    </border>
    <border>
      <left style="hair">
        <color indexed="62"/>
      </left>
      <right style="medium">
        <color indexed="64"/>
      </right>
      <top style="thick">
        <color indexed="62"/>
      </top>
      <bottom style="hair">
        <color indexed="62"/>
      </bottom>
      <diagonal/>
    </border>
    <border>
      <left style="medium">
        <color indexed="64"/>
      </left>
      <right style="hair">
        <color indexed="62"/>
      </right>
      <top style="hair">
        <color indexed="62"/>
      </top>
      <bottom style="hair">
        <color indexed="62"/>
      </bottom>
      <diagonal/>
    </border>
    <border>
      <left style="hair">
        <color indexed="62"/>
      </left>
      <right style="hair">
        <color indexed="62"/>
      </right>
      <top style="hair">
        <color indexed="62"/>
      </top>
      <bottom style="hair">
        <color indexed="62"/>
      </bottom>
      <diagonal/>
    </border>
    <border>
      <left style="hair">
        <color indexed="62"/>
      </left>
      <right/>
      <top style="hair">
        <color indexed="62"/>
      </top>
      <bottom style="hair">
        <color indexed="62"/>
      </bottom>
      <diagonal/>
    </border>
    <border>
      <left/>
      <right style="hair">
        <color indexed="62"/>
      </right>
      <top style="hair">
        <color indexed="62"/>
      </top>
      <bottom style="hair">
        <color indexed="62"/>
      </bottom>
      <diagonal/>
    </border>
    <border>
      <left style="hair">
        <color indexed="62"/>
      </left>
      <right style="medium">
        <color indexed="64"/>
      </right>
      <top style="hair">
        <color indexed="62"/>
      </top>
      <bottom style="hair">
        <color indexed="62"/>
      </bottom>
      <diagonal/>
    </border>
    <border>
      <left style="medium">
        <color indexed="64"/>
      </left>
      <right style="hair">
        <color indexed="62"/>
      </right>
      <top style="hair">
        <color indexed="62"/>
      </top>
      <bottom/>
      <diagonal/>
    </border>
    <border>
      <left style="hair">
        <color indexed="62"/>
      </left>
      <right style="hair">
        <color indexed="62"/>
      </right>
      <top style="hair">
        <color indexed="62"/>
      </top>
      <bottom/>
      <diagonal/>
    </border>
    <border>
      <left style="hair">
        <color indexed="62"/>
      </left>
      <right/>
      <top style="hair">
        <color indexed="62"/>
      </top>
      <bottom/>
      <diagonal/>
    </border>
    <border>
      <left/>
      <right style="hair">
        <color indexed="62"/>
      </right>
      <top style="hair">
        <color indexed="62"/>
      </top>
      <bottom/>
      <diagonal/>
    </border>
    <border>
      <left style="hair">
        <color indexed="62"/>
      </left>
      <right style="medium">
        <color indexed="64"/>
      </right>
      <top style="hair">
        <color indexed="62"/>
      </top>
      <bottom/>
      <diagonal/>
    </border>
    <border>
      <left style="medium">
        <color indexed="64"/>
      </left>
      <right style="hair">
        <color indexed="62"/>
      </right>
      <top style="hair">
        <color indexed="62"/>
      </top>
      <bottom style="medium">
        <color indexed="64"/>
      </bottom>
      <diagonal/>
    </border>
    <border>
      <left style="hair">
        <color indexed="62"/>
      </left>
      <right style="hair">
        <color indexed="62"/>
      </right>
      <top style="hair">
        <color indexed="62"/>
      </top>
      <bottom style="medium">
        <color indexed="64"/>
      </bottom>
      <diagonal/>
    </border>
    <border>
      <left style="hair">
        <color indexed="62"/>
      </left>
      <right/>
      <top style="hair">
        <color indexed="62"/>
      </top>
      <bottom style="medium">
        <color indexed="64"/>
      </bottom>
      <diagonal/>
    </border>
    <border>
      <left/>
      <right style="hair">
        <color indexed="62"/>
      </right>
      <top style="hair">
        <color indexed="62"/>
      </top>
      <bottom style="medium">
        <color indexed="64"/>
      </bottom>
      <diagonal/>
    </border>
    <border>
      <left style="hair">
        <color indexed="62"/>
      </left>
      <right style="medium">
        <color indexed="64"/>
      </right>
      <top style="hair">
        <color indexed="62"/>
      </top>
      <bottom style="medium">
        <color indexed="64"/>
      </bottom>
      <diagonal/>
    </border>
    <border>
      <left style="thin">
        <color indexed="64"/>
      </left>
      <right style="thin">
        <color indexed="64"/>
      </right>
      <top style="thin">
        <color indexed="64"/>
      </top>
      <bottom style="thin">
        <color rgb="FF7F7F7F"/>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style="thin">
        <color indexed="64"/>
      </right>
      <top style="thin">
        <color indexed="64"/>
      </top>
      <bottom style="medium">
        <color indexed="64"/>
      </bottom>
      <diagonal/>
    </border>
    <border>
      <left style="thin">
        <color rgb="FF7F7F7F"/>
      </left>
      <right style="thin">
        <color rgb="FF7F7F7F"/>
      </right>
      <top style="thin">
        <color rgb="FF7F7F7F"/>
      </top>
      <bottom style="medium">
        <color indexed="64"/>
      </bottom>
      <diagonal/>
    </border>
    <border>
      <left style="thin">
        <color indexed="64"/>
      </left>
      <right/>
      <top style="thin">
        <color indexed="64"/>
      </top>
      <bottom style="medium">
        <color indexed="64"/>
      </bottom>
      <diagonal/>
    </border>
    <border>
      <left style="thin">
        <color rgb="FF7F7F7F"/>
      </left>
      <right/>
      <top style="thin">
        <color rgb="FF7F7F7F"/>
      </top>
      <bottom style="medium">
        <color indexed="64"/>
      </bottom>
      <diagonal/>
    </border>
  </borders>
  <cellStyleXfs count="44">
    <xf numFmtId="0" fontId="0" fillId="0" borderId="0"/>
    <xf numFmtId="165" fontId="18" fillId="0" borderId="0" applyFont="0" applyFill="0" applyBorder="0" applyAlignment="0" applyProtection="0"/>
    <xf numFmtId="0" fontId="28" fillId="3" borderId="27" applyNumberFormat="0" applyAlignment="0" applyProtection="0"/>
    <xf numFmtId="0" fontId="29" fillId="4" borderId="0" applyNumberFormat="0" applyBorder="0" applyAlignment="0" applyProtection="0"/>
    <xf numFmtId="164" fontId="18" fillId="0" borderId="0" applyFont="0" applyFill="0" applyBorder="0" applyAlignment="0" applyProtection="0"/>
    <xf numFmtId="42" fontId="18" fillId="0" borderId="0" applyFont="0" applyFill="0" applyBorder="0" applyAlignment="0" applyProtection="0"/>
    <xf numFmtId="0" fontId="32" fillId="0" borderId="33" applyNumberFormat="0" applyFill="0" applyAlignment="0" applyProtection="0"/>
    <xf numFmtId="0" fontId="33" fillId="0" borderId="34" applyNumberFormat="0" applyFill="0" applyAlignment="0" applyProtection="0"/>
    <xf numFmtId="0" fontId="34" fillId="0" borderId="35" applyNumberFormat="0" applyFill="0" applyAlignment="0" applyProtection="0"/>
    <xf numFmtId="0" fontId="34" fillId="0" borderId="0" applyNumberForma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5" fillId="6" borderId="36" applyNumberFormat="0" applyAlignment="0" applyProtection="0"/>
    <xf numFmtId="0" fontId="17" fillId="7" borderId="0" applyNumberFormat="0" applyBorder="0" applyAlignment="0" applyProtection="0"/>
    <xf numFmtId="0" fontId="16"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47" fillId="6" borderId="27" applyNumberFormat="0" applyAlignment="0" applyProtection="0"/>
    <xf numFmtId="164" fontId="9" fillId="15" borderId="6">
      <alignment horizontal="left" vertical="center"/>
      <protection locked="0"/>
    </xf>
    <xf numFmtId="0" fontId="48" fillId="16" borderId="0" applyNumberFormat="0" applyBorder="0" applyAlignment="0" applyProtection="0"/>
    <xf numFmtId="164" fontId="26" fillId="17" borderId="0" applyNumberFormat="0" applyBorder="0">
      <alignment horizontal="left" vertical="center"/>
    </xf>
    <xf numFmtId="164" fontId="24" fillId="18" borderId="0" applyNumberFormat="0" applyBorder="0">
      <alignment horizontal="left" vertical="center"/>
    </xf>
    <xf numFmtId="0" fontId="8" fillId="19" borderId="0" applyNumberFormat="0" applyBorder="0" applyAlignment="0" applyProtection="0"/>
    <xf numFmtId="164" fontId="35" fillId="6" borderId="36" applyAlignment="0" applyProtection="0"/>
    <xf numFmtId="9" fontId="31" fillId="0" borderId="0" applyFont="0" applyFill="0" applyBorder="0" applyAlignment="0" applyProtection="0"/>
    <xf numFmtId="0" fontId="4" fillId="0" borderId="0"/>
    <xf numFmtId="44" fontId="4" fillId="0" borderId="0" applyFont="0" applyFill="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7" borderId="0" applyNumberFormat="0" applyBorder="0" applyAlignment="0" applyProtection="0"/>
    <xf numFmtId="0" fontId="57" fillId="31" borderId="58" applyNumberFormat="0" applyAlignment="0" applyProtection="0"/>
    <xf numFmtId="0" fontId="58" fillId="0" borderId="0" applyNumberFormat="0" applyFill="0" applyBorder="0" applyAlignment="0" applyProtection="0"/>
    <xf numFmtId="0" fontId="59" fillId="0" borderId="59" applyNumberFormat="0" applyFill="0" applyAlignment="0" applyProtection="0"/>
    <xf numFmtId="0" fontId="60" fillId="33" borderId="0" applyNumberFormat="0" applyBorder="0" applyAlignment="0" applyProtection="0"/>
    <xf numFmtId="0" fontId="60" fillId="35" borderId="0" applyNumberFormat="0" applyBorder="0" applyAlignment="0" applyProtection="0"/>
    <xf numFmtId="0" fontId="60" fillId="36" borderId="0" applyNumberFormat="0" applyBorder="0" applyAlignment="0" applyProtection="0"/>
    <xf numFmtId="0" fontId="60" fillId="35" borderId="0" applyNumberFormat="0" applyBorder="0" applyAlignment="0" applyProtection="0"/>
    <xf numFmtId="9" fontId="18" fillId="0" borderId="0" applyFont="0" applyFill="0" applyBorder="0" applyAlignment="0" applyProtection="0"/>
    <xf numFmtId="0" fontId="2" fillId="0" borderId="0"/>
    <xf numFmtId="0" fontId="18" fillId="0" borderId="0"/>
    <xf numFmtId="0" fontId="2" fillId="0" borderId="0"/>
    <xf numFmtId="9" fontId="2" fillId="0" borderId="0" applyFont="0" applyFill="0" applyBorder="0" applyAlignment="0" applyProtection="0"/>
    <xf numFmtId="0" fontId="2" fillId="19" borderId="0" applyNumberFormat="0" applyBorder="0" applyAlignment="0" applyProtection="0"/>
    <xf numFmtId="0" fontId="2" fillId="7" borderId="0" applyNumberFormat="0" applyBorder="0" applyAlignment="0" applyProtection="0"/>
  </cellStyleXfs>
  <cellXfs count="640">
    <xf numFmtId="0" fontId="0" fillId="0" borderId="0" xfId="0"/>
    <xf numFmtId="0" fontId="39" fillId="0" borderId="0" xfId="0" applyFont="1" applyFill="1" applyBorder="1"/>
    <xf numFmtId="0" fontId="24" fillId="0" borderId="0" xfId="0" applyFont="1" applyFill="1" applyProtection="1"/>
    <xf numFmtId="0" fontId="24" fillId="0" borderId="0" xfId="0" applyFont="1" applyFill="1" applyBorder="1" applyProtection="1"/>
    <xf numFmtId="0" fontId="24" fillId="0" borderId="0" xfId="0" applyFont="1" applyFill="1" applyBorder="1" applyAlignment="1" applyProtection="1"/>
    <xf numFmtId="0" fontId="19" fillId="0" borderId="0" xfId="0" applyFont="1"/>
    <xf numFmtId="0" fontId="24" fillId="0" borderId="0" xfId="0" applyFont="1" applyFill="1" applyAlignment="1" applyProtection="1"/>
    <xf numFmtId="0" fontId="0" fillId="0" borderId="0" xfId="0" applyFill="1" applyProtection="1"/>
    <xf numFmtId="0" fontId="23" fillId="0" borderId="0" xfId="0" applyFont="1" applyFill="1" applyBorder="1" applyAlignment="1" applyProtection="1">
      <alignment vertical="center"/>
    </xf>
    <xf numFmtId="0" fontId="25" fillId="0" borderId="0" xfId="0" applyFont="1" applyFill="1" applyAlignment="1" applyProtection="1">
      <alignment vertical="center"/>
    </xf>
    <xf numFmtId="0" fontId="25" fillId="0" borderId="0" xfId="0" applyFont="1" applyFill="1" applyProtection="1"/>
    <xf numFmtId="0" fontId="23" fillId="0" borderId="6" xfId="0" applyFont="1" applyFill="1" applyBorder="1" applyAlignment="1" applyProtection="1">
      <alignment vertical="center"/>
    </xf>
    <xf numFmtId="0" fontId="0" fillId="0" borderId="0" xfId="0" applyFill="1" applyAlignment="1" applyProtection="1">
      <alignment vertical="center"/>
    </xf>
    <xf numFmtId="0" fontId="0" fillId="0" borderId="0" xfId="0" applyFill="1" applyBorder="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31" fillId="0" borderId="0" xfId="0" applyFont="1" applyAlignment="1">
      <alignment vertical="center"/>
    </xf>
    <xf numFmtId="166" fontId="20" fillId="2" borderId="21" xfId="0" applyNumberFormat="1" applyFont="1" applyFill="1" applyBorder="1" applyAlignment="1" applyProtection="1">
      <alignment horizontal="left" vertical="center"/>
    </xf>
    <xf numFmtId="167" fontId="24" fillId="0" borderId="23" xfId="0" applyNumberFormat="1" applyFont="1" applyFill="1" applyBorder="1" applyAlignment="1" applyProtection="1">
      <alignment horizontal="right" vertical="center"/>
    </xf>
    <xf numFmtId="0" fontId="20" fillId="0" borderId="0" xfId="0" applyFont="1" applyProtection="1"/>
    <xf numFmtId="0" fontId="24" fillId="0" borderId="0" xfId="0" applyFont="1" applyProtection="1"/>
    <xf numFmtId="0" fontId="22" fillId="0" borderId="0" xfId="0" applyFont="1" applyProtection="1"/>
    <xf numFmtId="0" fontId="24" fillId="0" borderId="6" xfId="0" applyFont="1" applyBorder="1" applyAlignment="1" applyProtection="1">
      <alignment vertical="center"/>
    </xf>
    <xf numFmtId="49" fontId="20" fillId="0" borderId="6" xfId="0" applyNumberFormat="1" applyFont="1" applyFill="1" applyBorder="1" applyAlignment="1" applyProtection="1">
      <alignment horizontal="left" vertical="center" wrapText="1"/>
    </xf>
    <xf numFmtId="0" fontId="20" fillId="0" borderId="6" xfId="0" applyFont="1" applyFill="1" applyBorder="1" applyAlignment="1" applyProtection="1">
      <alignment vertical="center" wrapText="1"/>
    </xf>
    <xf numFmtId="0" fontId="24" fillId="0" borderId="0" xfId="0" applyFont="1" applyAlignment="1" applyProtection="1">
      <alignment vertical="center"/>
    </xf>
    <xf numFmtId="0" fontId="24" fillId="0" borderId="0" xfId="0" applyFont="1" applyAlignment="1" applyProtection="1">
      <alignment horizontal="center" vertical="center"/>
    </xf>
    <xf numFmtId="49" fontId="24" fillId="0" borderId="6" xfId="0" applyNumberFormat="1" applyFont="1" applyFill="1" applyBorder="1" applyAlignment="1" applyProtection="1">
      <alignment horizontal="right" vertical="center" wrapText="1"/>
    </xf>
    <xf numFmtId="0" fontId="24" fillId="0" borderId="6" xfId="0" applyFont="1" applyFill="1" applyBorder="1" applyAlignment="1" applyProtection="1">
      <alignment vertical="center" wrapText="1"/>
    </xf>
    <xf numFmtId="0" fontId="20" fillId="0" borderId="6" xfId="0" applyFont="1" applyFill="1" applyBorder="1" applyAlignment="1" applyProtection="1">
      <alignment horizontal="left" vertical="center" wrapText="1"/>
    </xf>
    <xf numFmtId="164" fontId="24" fillId="8" borderId="7" xfId="0" applyNumberFormat="1" applyFont="1" applyFill="1" applyBorder="1" applyAlignment="1" applyProtection="1">
      <alignment vertical="center"/>
    </xf>
    <xf numFmtId="164" fontId="24" fillId="8" borderId="20" xfId="0" applyNumberFormat="1" applyFont="1" applyFill="1" applyBorder="1" applyAlignment="1" applyProtection="1">
      <alignment vertical="center"/>
    </xf>
    <xf numFmtId="164" fontId="24" fillId="8" borderId="10" xfId="0" applyNumberFormat="1" applyFont="1" applyFill="1" applyBorder="1" applyAlignment="1" applyProtection="1">
      <alignment vertical="center"/>
    </xf>
    <xf numFmtId="0" fontId="0" fillId="0" borderId="0" xfId="0" applyFill="1" applyProtection="1"/>
    <xf numFmtId="164" fontId="24" fillId="0" borderId="0" xfId="0" applyNumberFormat="1" applyFont="1" applyFill="1" applyBorder="1" applyProtection="1"/>
    <xf numFmtId="164" fontId="17" fillId="7" borderId="6" xfId="13" applyNumberFormat="1" applyBorder="1" applyAlignment="1" applyProtection="1">
      <alignment vertical="center" wrapText="1"/>
      <protection locked="0"/>
    </xf>
    <xf numFmtId="164" fontId="24" fillId="0" borderId="0" xfId="0" applyNumberFormat="1" applyFont="1" applyFill="1" applyProtection="1"/>
    <xf numFmtId="0" fontId="17" fillId="7" borderId="6" xfId="13" applyBorder="1" applyAlignment="1" applyProtection="1">
      <alignment vertical="center" wrapText="1"/>
      <protection locked="0"/>
    </xf>
    <xf numFmtId="0" fontId="17" fillId="7" borderId="6" xfId="13" applyBorder="1" applyAlignment="1" applyProtection="1">
      <alignment vertical="center"/>
      <protection locked="0"/>
    </xf>
    <xf numFmtId="3" fontId="17" fillId="7" borderId="6" xfId="13" applyNumberFormat="1" applyBorder="1" applyAlignment="1" applyProtection="1">
      <alignment wrapText="1"/>
      <protection locked="0"/>
    </xf>
    <xf numFmtId="164" fontId="17" fillId="7" borderId="6" xfId="13" applyNumberFormat="1" applyBorder="1" applyAlignment="1" applyProtection="1">
      <alignment vertical="center"/>
      <protection locked="0"/>
    </xf>
    <xf numFmtId="164" fontId="17" fillId="7" borderId="6" xfId="13" applyNumberFormat="1" applyBorder="1" applyAlignment="1" applyProtection="1">
      <protection locked="0"/>
    </xf>
    <xf numFmtId="0" fontId="24" fillId="0" borderId="0" xfId="0" applyFont="1" applyBorder="1" applyAlignment="1" applyProtection="1">
      <alignment horizontal="left"/>
    </xf>
    <xf numFmtId="0" fontId="24" fillId="0" borderId="0" xfId="0" applyFont="1" applyBorder="1" applyProtection="1"/>
    <xf numFmtId="165" fontId="35" fillId="6" borderId="44" xfId="12" applyNumberFormat="1" applyBorder="1" applyProtection="1"/>
    <xf numFmtId="165" fontId="35" fillId="6" borderId="42" xfId="12" applyNumberFormat="1" applyBorder="1" applyProtection="1"/>
    <xf numFmtId="0" fontId="24" fillId="0" borderId="0" xfId="0" applyFont="1" applyFill="1" applyBorder="1" applyProtection="1"/>
    <xf numFmtId="165" fontId="35" fillId="6" borderId="36" xfId="12" applyNumberFormat="1" applyAlignment="1" applyProtection="1">
      <alignment vertical="center"/>
    </xf>
    <xf numFmtId="0" fontId="24" fillId="0" borderId="0" xfId="0" applyFont="1" applyBorder="1" applyAlignment="1" applyProtection="1">
      <alignment vertical="center"/>
    </xf>
    <xf numFmtId="0" fontId="27" fillId="0" borderId="0" xfId="0" applyFont="1" applyBorder="1" applyProtection="1"/>
    <xf numFmtId="0" fontId="24" fillId="0" borderId="0" xfId="0" applyFont="1" applyFill="1" applyProtection="1"/>
    <xf numFmtId="0" fontId="23" fillId="0" borderId="0" xfId="0" applyFont="1" applyFill="1" applyBorder="1" applyAlignment="1" applyProtection="1">
      <alignment horizontal="centerContinuous" vertical="center"/>
    </xf>
    <xf numFmtId="165" fontId="35" fillId="6" borderId="44" xfId="12" applyNumberFormat="1" applyBorder="1" applyAlignment="1" applyProtection="1">
      <alignment horizontal="center" vertical="center" wrapText="1"/>
    </xf>
    <xf numFmtId="4" fontId="24" fillId="0" borderId="0" xfId="0" applyNumberFormat="1" applyFont="1" applyFill="1" applyBorder="1" applyAlignment="1" applyProtection="1">
      <alignment wrapText="1"/>
    </xf>
    <xf numFmtId="0" fontId="24" fillId="0" borderId="0" xfId="0" applyFont="1" applyFill="1" applyBorder="1" applyAlignment="1" applyProtection="1">
      <alignment wrapText="1"/>
    </xf>
    <xf numFmtId="0" fontId="24" fillId="0" borderId="0" xfId="0" applyFont="1" applyFill="1" applyAlignment="1" applyProtection="1">
      <alignment wrapText="1"/>
    </xf>
    <xf numFmtId="0" fontId="0" fillId="0" borderId="0" xfId="0"/>
    <xf numFmtId="0" fontId="24" fillId="0" borderId="0" xfId="0" applyFont="1" applyFill="1" applyProtection="1"/>
    <xf numFmtId="0" fontId="20" fillId="5" borderId="6" xfId="0" applyFont="1" applyFill="1" applyBorder="1" applyAlignment="1" applyProtection="1">
      <alignment vertical="center" wrapText="1"/>
    </xf>
    <xf numFmtId="3" fontId="24" fillId="5" borderId="6" xfId="0" applyNumberFormat="1" applyFont="1" applyFill="1" applyBorder="1" applyAlignment="1" applyProtection="1">
      <alignment horizontal="left" vertical="center" indent="2"/>
    </xf>
    <xf numFmtId="0" fontId="24" fillId="5" borderId="6" xfId="0" applyFont="1" applyFill="1" applyBorder="1" applyAlignment="1" applyProtection="1">
      <alignment horizontal="left" vertical="center" indent="2"/>
    </xf>
    <xf numFmtId="0" fontId="20" fillId="5" borderId="6" xfId="0" applyFont="1" applyFill="1" applyBorder="1" applyAlignment="1" applyProtection="1">
      <alignment horizontal="left" vertical="center" wrapText="1"/>
    </xf>
    <xf numFmtId="0" fontId="24" fillId="5" borderId="6" xfId="0" applyFont="1" applyFill="1" applyBorder="1" applyAlignment="1" applyProtection="1">
      <alignment horizontal="left" vertical="center" wrapText="1" indent="2"/>
    </xf>
    <xf numFmtId="0" fontId="20" fillId="5" borderId="11" xfId="0" applyFont="1" applyFill="1" applyBorder="1" applyAlignment="1" applyProtection="1">
      <alignment vertical="center" wrapText="1"/>
    </xf>
    <xf numFmtId="3" fontId="24" fillId="5" borderId="6" xfId="0" applyNumberFormat="1" applyFont="1" applyFill="1" applyBorder="1" applyAlignment="1" applyProtection="1">
      <alignment horizontal="left" vertical="center" wrapText="1" indent="2"/>
    </xf>
    <xf numFmtId="0" fontId="0" fillId="5" borderId="0" xfId="0" applyFill="1" applyProtection="1"/>
    <xf numFmtId="168" fontId="24" fillId="5" borderId="22" xfId="0" applyNumberFormat="1" applyFont="1" applyFill="1" applyBorder="1" applyAlignment="1" applyProtection="1">
      <alignment horizontal="left" vertical="center" wrapText="1"/>
    </xf>
    <xf numFmtId="168" fontId="24" fillId="5" borderId="32" xfId="0" applyNumberFormat="1" applyFont="1" applyFill="1" applyBorder="1" applyAlignment="1" applyProtection="1">
      <alignment horizontal="left" vertical="center" wrapText="1"/>
    </xf>
    <xf numFmtId="168" fontId="24" fillId="5" borderId="13" xfId="0" applyNumberFormat="1" applyFont="1" applyFill="1" applyBorder="1" applyAlignment="1" applyProtection="1">
      <alignment horizontal="left" vertical="center" wrapText="1"/>
    </xf>
    <xf numFmtId="0" fontId="24" fillId="5" borderId="8" xfId="0" applyFont="1" applyFill="1" applyBorder="1" applyAlignment="1" applyProtection="1">
      <alignment horizontal="left" vertical="center" wrapText="1"/>
    </xf>
    <xf numFmtId="164" fontId="17" fillId="7" borderId="6" xfId="13" applyNumberFormat="1" applyBorder="1" applyAlignment="1" applyProtection="1">
      <alignment horizontal="center"/>
      <protection locked="0"/>
    </xf>
    <xf numFmtId="164" fontId="17" fillId="7" borderId="11" xfId="13" applyNumberFormat="1" applyBorder="1" applyAlignment="1" applyProtection="1">
      <alignment horizontal="center"/>
      <protection locked="0"/>
    </xf>
    <xf numFmtId="0" fontId="16" fillId="9" borderId="12" xfId="14" applyBorder="1" applyAlignment="1" applyProtection="1">
      <alignment horizontal="center" vertical="center"/>
    </xf>
    <xf numFmtId="0" fontId="16" fillId="9" borderId="12" xfId="14" applyBorder="1" applyAlignment="1" applyProtection="1">
      <alignment horizontal="center" vertical="center" wrapText="1"/>
    </xf>
    <xf numFmtId="0" fontId="25" fillId="0" borderId="0" xfId="0" applyFont="1" applyFill="1" applyBorder="1" applyProtection="1"/>
    <xf numFmtId="44" fontId="17" fillId="7" borderId="6" xfId="13" applyNumberFormat="1" applyBorder="1" applyAlignment="1" applyProtection="1">
      <alignment horizontal="right" vertical="center"/>
      <protection locked="0"/>
    </xf>
    <xf numFmtId="0" fontId="15" fillId="7" borderId="6" xfId="13" applyFont="1" applyBorder="1" applyAlignment="1" applyProtection="1">
      <alignment wrapText="1"/>
      <protection locked="0"/>
    </xf>
    <xf numFmtId="0" fontId="46" fillId="0" borderId="0" xfId="15" applyFont="1" applyFill="1" applyBorder="1" applyProtection="1"/>
    <xf numFmtId="49" fontId="24" fillId="0" borderId="6" xfId="0" applyNumberFormat="1" applyFont="1" applyFill="1" applyBorder="1" applyAlignment="1" applyProtection="1">
      <alignment horizontal="center" vertical="center" wrapText="1"/>
    </xf>
    <xf numFmtId="0" fontId="24" fillId="0" borderId="6" xfId="0" applyFont="1" applyFill="1" applyBorder="1" applyAlignment="1" applyProtection="1">
      <alignment horizontal="left" vertical="center" wrapText="1"/>
    </xf>
    <xf numFmtId="0" fontId="24" fillId="5" borderId="0" xfId="0" applyFont="1" applyFill="1" applyProtection="1"/>
    <xf numFmtId="164" fontId="0" fillId="5" borderId="0" xfId="0" applyNumberFormat="1" applyFill="1" applyProtection="1"/>
    <xf numFmtId="164" fontId="35" fillId="6" borderId="36" xfId="12" applyNumberFormat="1" applyBorder="1" applyAlignment="1" applyProtection="1">
      <alignment wrapText="1"/>
    </xf>
    <xf numFmtId="164" fontId="47" fillId="6" borderId="27" xfId="17" applyNumberFormat="1" applyBorder="1" applyAlignment="1" applyProtection="1">
      <alignment wrapText="1"/>
    </xf>
    <xf numFmtId="0" fontId="40" fillId="10" borderId="1" xfId="15" applyFont="1" applyBorder="1"/>
    <xf numFmtId="166" fontId="24" fillId="0" borderId="5" xfId="0" applyNumberFormat="1" applyFont="1" applyBorder="1" applyAlignment="1" applyProtection="1">
      <alignment vertical="center"/>
    </xf>
    <xf numFmtId="166" fontId="35" fillId="6" borderId="16" xfId="12" applyNumberFormat="1" applyBorder="1" applyAlignment="1" applyProtection="1"/>
    <xf numFmtId="166" fontId="47" fillId="6" borderId="9" xfId="17" applyNumberFormat="1" applyBorder="1" applyAlignment="1" applyProtection="1">
      <alignment vertical="center"/>
    </xf>
    <xf numFmtId="166" fontId="47" fillId="6" borderId="30" xfId="17" applyNumberFormat="1" applyBorder="1" applyAlignment="1" applyProtection="1">
      <alignment vertical="center"/>
    </xf>
    <xf numFmtId="0" fontId="24" fillId="5" borderId="1" xfId="0" applyFont="1" applyFill="1" applyBorder="1" applyAlignment="1" applyProtection="1">
      <alignment horizontal="left" vertical="center"/>
    </xf>
    <xf numFmtId="166" fontId="24" fillId="5" borderId="3" xfId="0" applyNumberFormat="1" applyFont="1" applyFill="1" applyBorder="1" applyAlignment="1" applyProtection="1"/>
    <xf numFmtId="0" fontId="24" fillId="5" borderId="18" xfId="0" applyFont="1" applyFill="1" applyBorder="1" applyAlignment="1" applyProtection="1">
      <alignment horizontal="left" vertical="center"/>
    </xf>
    <xf numFmtId="0" fontId="27" fillId="5" borderId="19" xfId="0" applyFont="1" applyFill="1" applyBorder="1" applyAlignment="1">
      <alignment horizontal="center" vertical="top"/>
    </xf>
    <xf numFmtId="0" fontId="24" fillId="5" borderId="28" xfId="0" applyFont="1" applyFill="1" applyBorder="1" applyAlignment="1" applyProtection="1">
      <alignment horizontal="left" vertical="center"/>
    </xf>
    <xf numFmtId="167" fontId="24" fillId="5" borderId="24" xfId="1" applyNumberFormat="1" applyFont="1" applyFill="1" applyBorder="1"/>
    <xf numFmtId="0" fontId="20" fillId="5" borderId="29" xfId="0" applyFont="1" applyFill="1" applyBorder="1" applyAlignment="1" applyProtection="1">
      <alignment horizontal="left" vertical="center"/>
    </xf>
    <xf numFmtId="167" fontId="20" fillId="5" borderId="30" xfId="1" applyNumberFormat="1" applyFont="1" applyFill="1" applyBorder="1"/>
    <xf numFmtId="167" fontId="20" fillId="5" borderId="17" xfId="1" applyNumberFormat="1" applyFont="1" applyFill="1" applyBorder="1" applyAlignment="1">
      <alignment vertical="center"/>
    </xf>
    <xf numFmtId="167" fontId="20" fillId="5" borderId="9" xfId="1" applyNumberFormat="1" applyFont="1" applyFill="1" applyBorder="1" applyAlignment="1">
      <alignment vertical="center"/>
    </xf>
    <xf numFmtId="170" fontId="35" fillId="6" borderId="36" xfId="12" applyNumberFormat="1" applyProtection="1"/>
    <xf numFmtId="170" fontId="47" fillId="6" borderId="27" xfId="17" applyNumberFormat="1" applyProtection="1"/>
    <xf numFmtId="164" fontId="35" fillId="6" borderId="36" xfId="12" applyNumberFormat="1" applyAlignment="1" applyProtection="1">
      <alignment vertical="center"/>
    </xf>
    <xf numFmtId="164" fontId="35" fillId="6" borderId="36" xfId="12" applyNumberFormat="1" applyAlignment="1" applyProtection="1">
      <alignment horizontal="center" vertical="center"/>
    </xf>
    <xf numFmtId="0" fontId="25" fillId="0" borderId="0" xfId="0" applyFont="1" applyFill="1" applyBorder="1" applyAlignment="1" applyProtection="1">
      <alignment vertical="center"/>
    </xf>
    <xf numFmtId="4" fontId="23" fillId="0" borderId="0" xfId="0" applyNumberFormat="1" applyFont="1" applyFill="1" applyBorder="1" applyAlignment="1" applyProtection="1">
      <alignment vertical="center"/>
    </xf>
    <xf numFmtId="0" fontId="19" fillId="0" borderId="0" xfId="0" applyFont="1" applyFill="1"/>
    <xf numFmtId="0" fontId="39" fillId="0" borderId="0" xfId="0" applyFont="1" applyFill="1" applyBorder="1" applyAlignment="1">
      <alignment horizontal="left" vertical="top"/>
    </xf>
    <xf numFmtId="0" fontId="41" fillId="0" borderId="0" xfId="0" applyFont="1" applyFill="1" applyBorder="1" applyAlignment="1">
      <alignment horizontal="left" vertical="top"/>
    </xf>
    <xf numFmtId="0" fontId="42" fillId="0" borderId="0" xfId="0" applyFont="1" applyFill="1" applyBorder="1" applyAlignment="1">
      <alignment horizontal="left" vertical="top"/>
    </xf>
    <xf numFmtId="14" fontId="39" fillId="0" borderId="0" xfId="0" quotePrefix="1" applyNumberFormat="1" applyFont="1" applyFill="1" applyBorder="1" applyAlignment="1">
      <alignment horizontal="left" vertical="top"/>
    </xf>
    <xf numFmtId="0" fontId="0" fillId="0" borderId="0" xfId="0" applyFill="1" applyAlignment="1" applyProtection="1">
      <alignment vertical="center"/>
    </xf>
    <xf numFmtId="0" fontId="24" fillId="0" borderId="0" xfId="0" applyFont="1" applyFill="1" applyBorder="1" applyAlignment="1" applyProtection="1">
      <alignment horizontal="centerContinuous"/>
    </xf>
    <xf numFmtId="164" fontId="19" fillId="0" borderId="0" xfId="0" applyNumberFormat="1" applyFont="1" applyFill="1" applyBorder="1" applyAlignment="1" applyProtection="1">
      <alignment wrapText="1"/>
    </xf>
    <xf numFmtId="0" fontId="21" fillId="0" borderId="0" xfId="0" applyFont="1" applyFill="1" applyBorder="1" applyAlignment="1" applyProtection="1">
      <alignment horizontal="left" vertical="center"/>
    </xf>
    <xf numFmtId="0" fontId="37" fillId="0" borderId="0" xfId="0" applyFont="1" applyFill="1" applyBorder="1" applyAlignment="1" applyProtection="1">
      <alignment vertical="center"/>
    </xf>
    <xf numFmtId="0" fontId="24" fillId="0" borderId="0" xfId="0" applyFont="1" applyFill="1" applyBorder="1" applyAlignment="1" applyProtection="1">
      <alignment horizontal="left"/>
    </xf>
    <xf numFmtId="0" fontId="24" fillId="0" borderId="0" xfId="0" applyFont="1" applyFill="1" applyBorder="1" applyAlignment="1" applyProtection="1">
      <alignment vertical="center"/>
    </xf>
    <xf numFmtId="0" fontId="27" fillId="0" borderId="0" xfId="0" applyFont="1" applyFill="1" applyBorder="1" applyProtection="1"/>
    <xf numFmtId="0" fontId="24" fillId="0" borderId="0" xfId="0" applyFont="1" applyFill="1" applyBorder="1" applyAlignment="1" applyProtection="1">
      <alignment horizontal="right"/>
    </xf>
    <xf numFmtId="0" fontId="23" fillId="0" borderId="0" xfId="0" applyFont="1" applyFill="1" applyBorder="1" applyAlignment="1" applyProtection="1">
      <alignment horizontal="right"/>
    </xf>
    <xf numFmtId="0" fontId="37" fillId="0" borderId="0" xfId="0" applyFont="1" applyFill="1" applyBorder="1" applyAlignment="1" applyProtection="1">
      <alignment horizontal="left" vertical="center"/>
    </xf>
    <xf numFmtId="0" fontId="40" fillId="10" borderId="8" xfId="15" applyFont="1" applyBorder="1"/>
    <xf numFmtId="0" fontId="40" fillId="10" borderId="17" xfId="15" applyFont="1" applyBorder="1"/>
    <xf numFmtId="0" fontId="40" fillId="10" borderId="3" xfId="15" applyFont="1" applyBorder="1"/>
    <xf numFmtId="0" fontId="29" fillId="10" borderId="3" xfId="15" applyBorder="1"/>
    <xf numFmtId="0" fontId="46" fillId="10" borderId="2" xfId="15" applyFont="1" applyBorder="1" applyAlignment="1">
      <alignment horizontal="center"/>
    </xf>
    <xf numFmtId="168" fontId="24" fillId="5" borderId="0" xfId="0" applyNumberFormat="1" applyFont="1" applyFill="1" applyBorder="1" applyAlignment="1" applyProtection="1">
      <alignment horizontal="left" vertical="center" wrapText="1"/>
    </xf>
    <xf numFmtId="0" fontId="26" fillId="5" borderId="15" xfId="0" applyFont="1" applyFill="1" applyBorder="1" applyAlignment="1" applyProtection="1">
      <alignment horizontal="left" vertical="center"/>
    </xf>
    <xf numFmtId="167" fontId="24" fillId="0" borderId="0" xfId="0" applyNumberFormat="1" applyFont="1" applyFill="1" applyBorder="1" applyAlignment="1" applyProtection="1">
      <alignment horizontal="right" vertical="center"/>
    </xf>
    <xf numFmtId="168" fontId="24" fillId="5" borderId="22" xfId="0" applyNumberFormat="1" applyFont="1" applyFill="1" applyBorder="1" applyAlignment="1" applyProtection="1">
      <alignment horizontal="left" vertical="center"/>
    </xf>
    <xf numFmtId="168" fontId="24" fillId="5" borderId="32" xfId="0" applyNumberFormat="1" applyFont="1" applyFill="1" applyBorder="1" applyAlignment="1" applyProtection="1">
      <alignment horizontal="left" vertical="center"/>
    </xf>
    <xf numFmtId="168" fontId="24" fillId="5" borderId="2" xfId="0" applyNumberFormat="1" applyFont="1" applyFill="1" applyBorder="1" applyAlignment="1" applyProtection="1">
      <alignment horizontal="left" vertical="center"/>
    </xf>
    <xf numFmtId="168" fontId="24" fillId="5" borderId="13" xfId="0" applyNumberFormat="1" applyFont="1" applyFill="1" applyBorder="1" applyAlignment="1" applyProtection="1">
      <alignment horizontal="left" vertical="center"/>
    </xf>
    <xf numFmtId="168" fontId="24" fillId="5" borderId="31" xfId="0" applyNumberFormat="1" applyFont="1" applyFill="1" applyBorder="1" applyAlignment="1" applyProtection="1">
      <alignment horizontal="left" vertical="center"/>
    </xf>
    <xf numFmtId="166" fontId="26" fillId="5" borderId="8" xfId="0" applyNumberFormat="1" applyFont="1" applyFill="1" applyBorder="1" applyAlignment="1" applyProtection="1">
      <alignment horizontal="left" vertical="center"/>
    </xf>
    <xf numFmtId="0" fontId="31" fillId="0" borderId="0" xfId="0" applyFont="1" applyFill="1" applyAlignment="1">
      <alignment vertical="center"/>
    </xf>
    <xf numFmtId="0" fontId="19" fillId="0" borderId="0" xfId="0" applyFont="1" applyFill="1" applyBorder="1"/>
    <xf numFmtId="0" fontId="27" fillId="0" borderId="2" xfId="0" applyFont="1" applyFill="1" applyBorder="1" applyAlignment="1">
      <alignment horizontal="center" vertical="top"/>
    </xf>
    <xf numFmtId="0" fontId="31" fillId="0" borderId="0" xfId="0" applyFont="1" applyFill="1" applyBorder="1" applyAlignment="1">
      <alignment vertical="center"/>
    </xf>
    <xf numFmtId="0" fontId="27" fillId="0" borderId="0" xfId="0" applyFont="1" applyFill="1" applyBorder="1"/>
    <xf numFmtId="0" fontId="24" fillId="0" borderId="0" xfId="0" applyFont="1" applyFill="1" applyBorder="1"/>
    <xf numFmtId="167" fontId="24" fillId="0" borderId="0" xfId="1" applyNumberFormat="1" applyFont="1" applyFill="1" applyBorder="1"/>
    <xf numFmtId="10" fontId="24" fillId="0" borderId="0" xfId="0" applyNumberFormat="1" applyFont="1" applyFill="1" applyBorder="1"/>
    <xf numFmtId="167" fontId="20" fillId="0" borderId="0" xfId="1" applyNumberFormat="1" applyFont="1" applyFill="1" applyBorder="1"/>
    <xf numFmtId="0" fontId="20" fillId="0" borderId="0" xfId="3" applyFont="1" applyFill="1" applyBorder="1"/>
    <xf numFmtId="167" fontId="28" fillId="0" borderId="0" xfId="2" applyNumberFormat="1" applyFont="1" applyFill="1" applyBorder="1"/>
    <xf numFmtId="0" fontId="40" fillId="0" borderId="0" xfId="15" applyFont="1" applyFill="1" applyBorder="1"/>
    <xf numFmtId="166" fontId="24" fillId="0" borderId="0" xfId="0" applyNumberFormat="1" applyFont="1" applyFill="1" applyBorder="1" applyAlignment="1" applyProtection="1"/>
    <xf numFmtId="0" fontId="27" fillId="0" borderId="0" xfId="0" applyFont="1" applyFill="1" applyBorder="1" applyAlignment="1">
      <alignment horizontal="center" vertical="top"/>
    </xf>
    <xf numFmtId="10" fontId="17" fillId="0" borderId="0" xfId="13" applyNumberFormat="1" applyFill="1" applyBorder="1"/>
    <xf numFmtId="0" fontId="29" fillId="0" borderId="0" xfId="15" applyFill="1" applyBorder="1"/>
    <xf numFmtId="168" fontId="24" fillId="5" borderId="0" xfId="0" applyNumberFormat="1" applyFont="1" applyFill="1" applyBorder="1" applyAlignment="1" applyProtection="1">
      <alignment horizontal="left" vertical="center"/>
    </xf>
    <xf numFmtId="0" fontId="19" fillId="0" borderId="39" xfId="0" applyFont="1" applyFill="1" applyBorder="1"/>
    <xf numFmtId="0" fontId="39" fillId="0" borderId="31" xfId="0" applyFont="1" applyFill="1" applyBorder="1" applyAlignment="1">
      <alignment horizontal="left" vertical="top"/>
    </xf>
    <xf numFmtId="0" fontId="39" fillId="0" borderId="40" xfId="0" applyFont="1" applyFill="1" applyBorder="1" applyAlignment="1">
      <alignment horizontal="left" vertical="top"/>
    </xf>
    <xf numFmtId="0" fontId="19" fillId="0" borderId="46" xfId="0" applyFont="1" applyFill="1" applyBorder="1"/>
    <xf numFmtId="0" fontId="39" fillId="0" borderId="47" xfId="0" applyFont="1" applyFill="1" applyBorder="1" applyAlignment="1">
      <alignment horizontal="left" vertical="top"/>
    </xf>
    <xf numFmtId="0" fontId="20" fillId="5" borderId="6" xfId="0" applyNumberFormat="1" applyFont="1" applyFill="1" applyBorder="1" applyAlignment="1" applyProtection="1">
      <alignment horizontal="left" vertical="center" wrapText="1"/>
    </xf>
    <xf numFmtId="164" fontId="35" fillId="6" borderId="48" xfId="12" applyNumberFormat="1" applyBorder="1" applyAlignment="1" applyProtection="1">
      <alignment wrapText="1"/>
    </xf>
    <xf numFmtId="0" fontId="24" fillId="5" borderId="6" xfId="0" quotePrefix="1" applyNumberFormat="1" applyFont="1" applyFill="1" applyBorder="1" applyAlignment="1" applyProtection="1">
      <alignment horizontal="left" vertical="center" wrapText="1"/>
    </xf>
    <xf numFmtId="0" fontId="20" fillId="5" borderId="6" xfId="0" quotePrefix="1" applyNumberFormat="1" applyFont="1" applyFill="1" applyBorder="1" applyAlignment="1" applyProtection="1">
      <alignment horizontal="left" vertical="center" wrapText="1"/>
    </xf>
    <xf numFmtId="0" fontId="24" fillId="5" borderId="6" xfId="0" applyNumberFormat="1" applyFont="1" applyFill="1" applyBorder="1" applyAlignment="1" applyProtection="1">
      <alignment horizontal="left" vertical="center" wrapText="1"/>
    </xf>
    <xf numFmtId="0" fontId="20" fillId="5" borderId="11" xfId="0" quotePrefix="1" applyNumberFormat="1" applyFont="1" applyFill="1" applyBorder="1" applyAlignment="1" applyProtection="1">
      <alignment horizontal="left" vertical="center" wrapText="1"/>
    </xf>
    <xf numFmtId="0" fontId="17" fillId="7" borderId="6" xfId="13" applyBorder="1" applyAlignment="1" applyProtection="1">
      <alignment wrapText="1"/>
      <protection locked="0"/>
    </xf>
    <xf numFmtId="0" fontId="14" fillId="7" borderId="6" xfId="13" applyFont="1" applyBorder="1" applyAlignment="1" applyProtection="1">
      <alignment wrapText="1"/>
      <protection locked="0"/>
    </xf>
    <xf numFmtId="170" fontId="17" fillId="7" borderId="6" xfId="13" applyNumberFormat="1" applyBorder="1" applyAlignment="1" applyProtection="1">
      <alignment vertical="center" wrapText="1"/>
      <protection locked="0"/>
    </xf>
    <xf numFmtId="170" fontId="17" fillId="7" borderId="6" xfId="13" applyNumberFormat="1" applyBorder="1" applyAlignment="1" applyProtection="1">
      <alignment vertical="center"/>
      <protection locked="0"/>
    </xf>
    <xf numFmtId="165" fontId="17" fillId="7" borderId="6" xfId="13" applyNumberFormat="1" applyBorder="1" applyAlignment="1" applyProtection="1">
      <alignment vertical="center"/>
      <protection locked="0"/>
    </xf>
    <xf numFmtId="0" fontId="16" fillId="9" borderId="6" xfId="14" applyBorder="1" applyProtection="1"/>
    <xf numFmtId="165" fontId="35" fillId="6" borderId="49" xfId="12" quotePrefix="1" applyNumberFormat="1" applyBorder="1" applyProtection="1"/>
    <xf numFmtId="165" fontId="35" fillId="6" borderId="49" xfId="12" applyNumberFormat="1" applyBorder="1" applyProtection="1"/>
    <xf numFmtId="170" fontId="17" fillId="7" borderId="6" xfId="13" applyNumberFormat="1" applyBorder="1" applyProtection="1">
      <protection locked="0"/>
    </xf>
    <xf numFmtId="165" fontId="17" fillId="7" borderId="6" xfId="13" applyNumberFormat="1" applyBorder="1" applyProtection="1">
      <protection locked="0"/>
    </xf>
    <xf numFmtId="0" fontId="46" fillId="0" borderId="0" xfId="15" applyFont="1" applyFill="1" applyBorder="1" applyAlignment="1" applyProtection="1">
      <alignment horizontal="center"/>
    </xf>
    <xf numFmtId="1" fontId="46" fillId="0" borderId="0" xfId="15" applyNumberFormat="1" applyFont="1" applyFill="1" applyBorder="1" applyAlignment="1" applyProtection="1">
      <alignment horizontal="center" wrapText="1"/>
    </xf>
    <xf numFmtId="0" fontId="29" fillId="0" borderId="0" xfId="0" applyFont="1" applyFill="1" applyBorder="1" applyAlignment="1" applyProtection="1">
      <alignment vertical="center"/>
    </xf>
    <xf numFmtId="164" fontId="0" fillId="0" borderId="0" xfId="0" applyNumberFormat="1" applyFill="1" applyProtection="1"/>
    <xf numFmtId="168" fontId="24" fillId="5" borderId="17" xfId="0" applyNumberFormat="1" applyFont="1" applyFill="1" applyBorder="1" applyAlignment="1" applyProtection="1">
      <alignment horizontal="left" vertical="center" wrapText="1"/>
    </xf>
    <xf numFmtId="164" fontId="0" fillId="7" borderId="23" xfId="13" applyNumberFormat="1" applyFont="1" applyBorder="1" applyAlignment="1" applyProtection="1">
      <alignment horizontal="right" vertical="center"/>
      <protection locked="0"/>
    </xf>
    <xf numFmtId="0" fontId="26" fillId="5" borderId="14" xfId="0" applyFont="1" applyFill="1" applyBorder="1" applyAlignment="1" applyProtection="1">
      <alignment horizontal="left" vertical="center"/>
    </xf>
    <xf numFmtId="164" fontId="0" fillId="7" borderId="9" xfId="13" applyNumberFormat="1" applyFont="1" applyBorder="1" applyAlignment="1" applyProtection="1">
      <alignment horizontal="right" vertical="center"/>
      <protection locked="0"/>
    </xf>
    <xf numFmtId="164" fontId="0" fillId="7" borderId="19" xfId="13" applyNumberFormat="1" applyFont="1" applyBorder="1" applyAlignment="1" applyProtection="1">
      <alignment horizontal="right" vertical="center"/>
      <protection locked="0"/>
    </xf>
    <xf numFmtId="166" fontId="47" fillId="6" borderId="23" xfId="17" applyNumberFormat="1" applyBorder="1" applyAlignment="1" applyProtection="1">
      <alignment vertical="center"/>
    </xf>
    <xf numFmtId="166" fontId="47" fillId="6" borderId="5" xfId="17" applyNumberFormat="1" applyBorder="1" applyAlignment="1" applyProtection="1">
      <alignment vertical="center"/>
    </xf>
    <xf numFmtId="164" fontId="0" fillId="7" borderId="30" xfId="13" applyNumberFormat="1" applyFont="1" applyBorder="1" applyAlignment="1" applyProtection="1">
      <alignment horizontal="right" vertical="center"/>
      <protection locked="0"/>
    </xf>
    <xf numFmtId="168" fontId="24" fillId="0" borderId="0" xfId="0" applyNumberFormat="1" applyFont="1" applyFill="1" applyBorder="1" applyAlignment="1" applyProtection="1">
      <alignment vertical="center" wrapText="1"/>
    </xf>
    <xf numFmtId="0" fontId="0" fillId="0" borderId="0" xfId="0" applyBorder="1" applyAlignment="1">
      <alignment vertical="center"/>
    </xf>
    <xf numFmtId="0" fontId="0" fillId="12" borderId="6" xfId="0" applyFill="1" applyBorder="1" applyAlignment="1">
      <alignment vertical="center"/>
    </xf>
    <xf numFmtId="0" fontId="0" fillId="0" borderId="6" xfId="0" applyFill="1" applyBorder="1" applyAlignment="1">
      <alignment vertical="center"/>
    </xf>
    <xf numFmtId="0" fontId="0" fillId="13" borderId="6" xfId="0" applyFill="1" applyBorder="1" applyAlignment="1">
      <alignment vertical="center"/>
    </xf>
    <xf numFmtId="0" fontId="0" fillId="14" borderId="6" xfId="0" applyFill="1" applyBorder="1" applyAlignment="1">
      <alignment vertical="center"/>
    </xf>
    <xf numFmtId="0" fontId="0" fillId="0" borderId="47" xfId="0" applyBorder="1" applyAlignment="1">
      <alignment vertical="center"/>
    </xf>
    <xf numFmtId="0" fontId="0" fillId="0" borderId="46" xfId="0" applyBorder="1" applyAlignment="1">
      <alignment vertical="center"/>
    </xf>
    <xf numFmtId="0" fontId="45" fillId="10" borderId="20" xfId="15" applyFont="1" applyBorder="1" applyAlignment="1">
      <alignment vertical="center" wrapText="1"/>
    </xf>
    <xf numFmtId="0" fontId="45" fillId="10" borderId="7" xfId="15" applyFont="1" applyBorder="1" applyAlignment="1">
      <alignment vertical="center"/>
    </xf>
    <xf numFmtId="0" fontId="45" fillId="10" borderId="20" xfId="15" applyFont="1" applyBorder="1" applyAlignment="1">
      <alignment vertical="center"/>
    </xf>
    <xf numFmtId="0" fontId="0" fillId="0" borderId="0" xfId="0" applyFill="1" applyBorder="1"/>
    <xf numFmtId="0" fontId="17" fillId="7" borderId="6" xfId="13" applyNumberFormat="1" applyBorder="1" applyAlignment="1" applyProtection="1">
      <alignment wrapText="1"/>
      <protection locked="0"/>
    </xf>
    <xf numFmtId="0" fontId="45" fillId="0" borderId="0" xfId="15" applyFont="1" applyFill="1" applyBorder="1" applyAlignment="1">
      <alignment vertical="center" wrapText="1"/>
    </xf>
    <xf numFmtId="0" fontId="45" fillId="10" borderId="10" xfId="15" applyFont="1" applyBorder="1" applyAlignment="1">
      <alignment vertical="center" wrapText="1"/>
    </xf>
    <xf numFmtId="0" fontId="19" fillId="0" borderId="47" xfId="0" applyFont="1" applyFill="1" applyBorder="1"/>
    <xf numFmtId="0" fontId="19" fillId="0" borderId="0" xfId="0" applyFont="1" applyBorder="1"/>
    <xf numFmtId="0" fontId="19" fillId="0" borderId="46" xfId="0" applyFont="1" applyBorder="1"/>
    <xf numFmtId="0" fontId="19" fillId="0" borderId="25" xfId="0" applyFont="1" applyBorder="1"/>
    <xf numFmtId="170" fontId="35" fillId="6" borderId="36" xfId="12" applyNumberFormat="1" applyFont="1" applyProtection="1"/>
    <xf numFmtId="0" fontId="21" fillId="0" borderId="0" xfId="0" applyFont="1" applyFill="1" applyProtection="1"/>
    <xf numFmtId="0" fontId="21" fillId="0" borderId="0" xfId="0" applyFont="1" applyFill="1" applyBorder="1" applyAlignment="1" applyProtection="1">
      <alignment vertical="center"/>
    </xf>
    <xf numFmtId="0" fontId="21" fillId="0" borderId="0" xfId="0" applyFont="1" applyFill="1" applyAlignment="1">
      <alignment horizontal="left"/>
    </xf>
    <xf numFmtId="164" fontId="17" fillId="7" borderId="6" xfId="13" applyNumberFormat="1" applyBorder="1" applyAlignment="1" applyProtection="1">
      <alignment wrapText="1"/>
      <protection locked="0"/>
    </xf>
    <xf numFmtId="164" fontId="17" fillId="7" borderId="11" xfId="13" applyNumberFormat="1" applyBorder="1" applyAlignment="1" applyProtection="1">
      <alignment wrapText="1"/>
      <protection locked="0"/>
    </xf>
    <xf numFmtId="44" fontId="23" fillId="0" borderId="0" xfId="0" applyNumberFormat="1" applyFont="1" applyFill="1" applyBorder="1" applyAlignment="1" applyProtection="1">
      <alignment horizontal="right" vertical="center"/>
    </xf>
    <xf numFmtId="0" fontId="36" fillId="5" borderId="51" xfId="14" applyFont="1" applyFill="1" applyBorder="1" applyProtection="1"/>
    <xf numFmtId="0" fontId="36" fillId="5" borderId="52" xfId="14" applyFont="1" applyFill="1" applyBorder="1" applyProtection="1"/>
    <xf numFmtId="164" fontId="35" fillId="6" borderId="53" xfId="12" applyNumberFormat="1" applyBorder="1" applyAlignment="1" applyProtection="1">
      <alignment wrapText="1"/>
    </xf>
    <xf numFmtId="164" fontId="35" fillId="6" borderId="54" xfId="12" applyNumberFormat="1" applyBorder="1" applyAlignment="1" applyProtection="1">
      <alignment wrapText="1"/>
    </xf>
    <xf numFmtId="164" fontId="35" fillId="6" borderId="50" xfId="12" applyNumberFormat="1" applyFont="1" applyBorder="1" applyProtection="1"/>
    <xf numFmtId="0" fontId="13" fillId="7" borderId="6" xfId="13" applyFont="1" applyBorder="1" applyAlignment="1" applyProtection="1">
      <alignment vertical="center" wrapText="1"/>
      <protection locked="0"/>
    </xf>
    <xf numFmtId="3" fontId="17" fillId="7" borderId="6" xfId="13" applyNumberFormat="1" applyBorder="1" applyAlignment="1" applyProtection="1">
      <alignment horizontal="right" vertical="center"/>
      <protection locked="0"/>
    </xf>
    <xf numFmtId="3" fontId="23" fillId="0" borderId="0" xfId="0" applyNumberFormat="1" applyFont="1" applyFill="1" applyBorder="1" applyAlignment="1" applyProtection="1">
      <alignment horizontal="right" vertical="center"/>
    </xf>
    <xf numFmtId="165" fontId="12" fillId="7" borderId="49" xfId="13" applyNumberFormat="1" applyFont="1" applyBorder="1" applyAlignment="1" applyProtection="1">
      <alignment vertical="center"/>
    </xf>
    <xf numFmtId="170" fontId="12" fillId="7" borderId="6" xfId="13" applyNumberFormat="1" applyFont="1" applyBorder="1" applyAlignment="1" applyProtection="1">
      <alignment vertical="center"/>
      <protection locked="0"/>
    </xf>
    <xf numFmtId="0" fontId="39" fillId="0" borderId="0" xfId="0" applyFont="1" applyFill="1" applyBorder="1" applyAlignment="1">
      <alignment horizontal="left" vertical="top" wrapText="1"/>
    </xf>
    <xf numFmtId="0" fontId="39" fillId="0" borderId="47" xfId="0" applyFont="1" applyFill="1" applyBorder="1" applyAlignment="1">
      <alignment horizontal="left" vertical="top" wrapText="1"/>
    </xf>
    <xf numFmtId="0" fontId="39" fillId="0" borderId="0" xfId="0" quotePrefix="1" applyNumberFormat="1" applyFont="1" applyFill="1" applyBorder="1" applyAlignment="1">
      <alignment horizontal="left" vertical="top" wrapText="1"/>
    </xf>
    <xf numFmtId="0" fontId="39" fillId="0" borderId="47" xfId="0" quotePrefix="1" applyNumberFormat="1" applyFont="1" applyFill="1" applyBorder="1" applyAlignment="1">
      <alignment horizontal="left" vertical="top" wrapText="1"/>
    </xf>
    <xf numFmtId="164" fontId="17" fillId="7" borderId="36" xfId="13" applyNumberFormat="1" applyBorder="1" applyAlignment="1" applyProtection="1">
      <alignment wrapText="1"/>
      <protection locked="0"/>
    </xf>
    <xf numFmtId="170" fontId="11" fillId="7" borderId="6" xfId="13" applyNumberFormat="1" applyFont="1" applyBorder="1" applyAlignment="1" applyProtection="1">
      <alignment vertical="center"/>
      <protection locked="0"/>
    </xf>
    <xf numFmtId="0" fontId="39" fillId="0" borderId="13" xfId="0" applyFont="1" applyFill="1" applyBorder="1" applyAlignment="1">
      <alignment horizontal="left" vertical="top" wrapText="1"/>
    </xf>
    <xf numFmtId="0" fontId="39" fillId="0" borderId="26" xfId="0" applyFont="1" applyFill="1" applyBorder="1" applyAlignment="1">
      <alignment horizontal="left" vertical="top" wrapText="1"/>
    </xf>
    <xf numFmtId="0" fontId="10" fillId="7" borderId="6" xfId="13" applyFont="1" applyBorder="1" applyAlignment="1" applyProtection="1">
      <alignment vertical="center" wrapText="1"/>
      <protection locked="0"/>
    </xf>
    <xf numFmtId="0" fontId="0" fillId="0" borderId="0" xfId="0" applyFont="1"/>
    <xf numFmtId="0" fontId="23" fillId="0" borderId="6" xfId="0" applyFont="1" applyFill="1" applyBorder="1" applyAlignment="1" applyProtection="1">
      <alignment horizontal="left" vertical="center" indent="2"/>
    </xf>
    <xf numFmtId="14" fontId="24" fillId="0" borderId="0" xfId="1" applyNumberFormat="1" applyFont="1" applyBorder="1"/>
    <xf numFmtId="166" fontId="20" fillId="2" borderId="28" xfId="0" applyNumberFormat="1" applyFont="1" applyFill="1" applyBorder="1" applyAlignment="1" applyProtection="1">
      <alignment horizontal="left" vertical="center"/>
    </xf>
    <xf numFmtId="167" fontId="24" fillId="0" borderId="24" xfId="1" applyNumberFormat="1" applyFont="1" applyBorder="1"/>
    <xf numFmtId="166" fontId="20" fillId="2" borderId="29" xfId="0" applyNumberFormat="1" applyFont="1" applyFill="1" applyBorder="1" applyAlignment="1" applyProtection="1">
      <alignment horizontal="left" vertical="center"/>
    </xf>
    <xf numFmtId="167" fontId="24" fillId="0" borderId="30" xfId="0" applyNumberFormat="1" applyFont="1" applyFill="1" applyBorder="1" applyAlignment="1" applyProtection="1">
      <alignment horizontal="right" vertical="center"/>
    </xf>
    <xf numFmtId="0" fontId="17" fillId="7" borderId="6" xfId="13" applyNumberFormat="1" applyBorder="1" applyProtection="1">
      <protection locked="0"/>
    </xf>
    <xf numFmtId="170" fontId="9" fillId="7" borderId="6" xfId="13" applyNumberFormat="1" applyFont="1" applyBorder="1" applyAlignment="1" applyProtection="1">
      <alignment vertical="center"/>
      <protection locked="0"/>
    </xf>
    <xf numFmtId="0" fontId="38" fillId="0" borderId="0" xfId="0" applyFont="1" applyAlignment="1">
      <alignment horizontal="left" vertical="center"/>
    </xf>
    <xf numFmtId="0" fontId="27" fillId="0" borderId="0" xfId="0" applyFont="1"/>
    <xf numFmtId="0" fontId="24" fillId="0" borderId="0" xfId="0" applyFont="1" applyAlignment="1">
      <alignment wrapText="1"/>
    </xf>
    <xf numFmtId="0" fontId="0" fillId="0" borderId="0" xfId="0" applyProtection="1"/>
    <xf numFmtId="0" fontId="49" fillId="0" borderId="0" xfId="0" applyFont="1" applyProtection="1"/>
    <xf numFmtId="0" fontId="22" fillId="4" borderId="7" xfId="3" applyFont="1" applyBorder="1" applyProtection="1"/>
    <xf numFmtId="0" fontId="22" fillId="4" borderId="20" xfId="3" applyFont="1" applyBorder="1" applyProtection="1"/>
    <xf numFmtId="0" fontId="22" fillId="4" borderId="10" xfId="3" applyFont="1" applyBorder="1" applyProtection="1"/>
    <xf numFmtId="0" fontId="0" fillId="0" borderId="6" xfId="0" applyBorder="1" applyAlignment="1" applyProtection="1">
      <alignment horizontal="left" vertical="center"/>
    </xf>
    <xf numFmtId="10" fontId="0" fillId="7" borderId="27" xfId="0" applyNumberFormat="1" applyFill="1" applyBorder="1" applyAlignment="1" applyProtection="1">
      <alignment horizontal="center" vertical="center"/>
      <protection locked="0"/>
    </xf>
    <xf numFmtId="0" fontId="0" fillId="0" borderId="0" xfId="0" applyFill="1" applyBorder="1" applyProtection="1"/>
    <xf numFmtId="0" fontId="0" fillId="0" borderId="0" xfId="0" applyFill="1" applyBorder="1" applyAlignment="1" applyProtection="1">
      <alignment vertical="center"/>
    </xf>
    <xf numFmtId="0" fontId="0" fillId="0" borderId="0" xfId="0" applyFill="1" applyProtection="1"/>
    <xf numFmtId="0" fontId="38" fillId="0" borderId="0" xfId="0" applyFont="1" applyProtection="1"/>
    <xf numFmtId="0" fontId="0" fillId="0" borderId="0" xfId="0"/>
    <xf numFmtId="0" fontId="24" fillId="4" borderId="7" xfId="3" applyFont="1" applyBorder="1" applyAlignment="1" applyProtection="1"/>
    <xf numFmtId="0" fontId="24" fillId="4" borderId="20" xfId="3" applyFont="1" applyBorder="1" applyAlignment="1" applyProtection="1"/>
    <xf numFmtId="0" fontId="24" fillId="4" borderId="10" xfId="3" applyFont="1" applyBorder="1" applyAlignment="1" applyProtection="1"/>
    <xf numFmtId="0" fontId="22" fillId="4" borderId="7" xfId="3" applyFont="1" applyBorder="1" applyAlignment="1" applyProtection="1">
      <alignment vertical="center"/>
    </xf>
    <xf numFmtId="0" fontId="22" fillId="4" borderId="20" xfId="3" applyFont="1" applyBorder="1" applyAlignment="1" applyProtection="1">
      <alignment vertical="center"/>
    </xf>
    <xf numFmtId="0" fontId="22" fillId="4" borderId="10" xfId="3" applyFont="1" applyBorder="1" applyAlignment="1" applyProtection="1">
      <alignment vertical="center"/>
    </xf>
    <xf numFmtId="0" fontId="22" fillId="4" borderId="7" xfId="3" applyFont="1" applyBorder="1" applyAlignment="1" applyProtection="1"/>
    <xf numFmtId="0" fontId="22" fillId="4" borderId="20" xfId="3" applyFont="1" applyBorder="1" applyAlignment="1" applyProtection="1"/>
    <xf numFmtId="0" fontId="22" fillId="4" borderId="10" xfId="3" applyFont="1" applyBorder="1" applyAlignment="1" applyProtection="1"/>
    <xf numFmtId="0" fontId="8" fillId="19" borderId="6" xfId="22" applyBorder="1" applyAlignment="1" applyProtection="1">
      <alignment vertical="center" wrapText="1"/>
    </xf>
    <xf numFmtId="0" fontId="0" fillId="19" borderId="6" xfId="22" applyFont="1" applyBorder="1" applyAlignment="1" applyProtection="1">
      <alignment horizontal="center" vertical="center" wrapText="1"/>
    </xf>
    <xf numFmtId="0" fontId="36" fillId="19" borderId="6" xfId="22" applyFont="1" applyBorder="1" applyAlignment="1" applyProtection="1">
      <alignment horizontal="center" vertical="center" wrapText="1"/>
    </xf>
    <xf numFmtId="0" fontId="0" fillId="19" borderId="6" xfId="22" applyFont="1" applyBorder="1" applyAlignment="1" applyProtection="1">
      <alignment vertical="center" wrapText="1"/>
    </xf>
    <xf numFmtId="0" fontId="8" fillId="19" borderId="6" xfId="22" applyBorder="1" applyAlignment="1" applyProtection="1">
      <alignment horizontal="center" vertical="center" wrapText="1"/>
    </xf>
    <xf numFmtId="0" fontId="0" fillId="0" borderId="0" xfId="0" applyBorder="1" applyAlignment="1" applyProtection="1">
      <alignment vertical="center" wrapText="1"/>
    </xf>
    <xf numFmtId="0" fontId="0" fillId="0" borderId="0" xfId="0" applyAlignment="1" applyProtection="1">
      <alignment vertical="center" wrapText="1"/>
    </xf>
    <xf numFmtId="170" fontId="35" fillId="6" borderId="49" xfId="12" applyNumberFormat="1" applyBorder="1" applyProtection="1"/>
    <xf numFmtId="1" fontId="35" fillId="6" borderId="36" xfId="12" applyNumberFormat="1" applyAlignment="1" applyProtection="1">
      <alignment horizontal="center" vertical="center"/>
    </xf>
    <xf numFmtId="1" fontId="0" fillId="23" borderId="27" xfId="0" applyNumberFormat="1" applyFill="1" applyBorder="1" applyAlignment="1" applyProtection="1">
      <alignment horizontal="center"/>
      <protection locked="0"/>
    </xf>
    <xf numFmtId="170" fontId="24" fillId="0" borderId="0" xfId="0" applyNumberFormat="1" applyFont="1" applyBorder="1" applyProtection="1"/>
    <xf numFmtId="0" fontId="24" fillId="0" borderId="0" xfId="0" applyFont="1" applyProtection="1"/>
    <xf numFmtId="170" fontId="24" fillId="0" borderId="0" xfId="0" applyNumberFormat="1" applyFont="1" applyProtection="1"/>
    <xf numFmtId="1" fontId="0" fillId="0" borderId="0" xfId="0" applyNumberFormat="1" applyProtection="1"/>
    <xf numFmtId="0" fontId="21" fillId="0" borderId="0" xfId="0" applyFont="1" applyBorder="1" applyAlignment="1" applyProtection="1">
      <alignment horizontal="left" vertical="center"/>
    </xf>
    <xf numFmtId="0" fontId="24" fillId="0" borderId="0" xfId="0" applyFont="1" applyFill="1" applyBorder="1" applyAlignment="1" applyProtection="1">
      <alignment horizontal="centerContinuous" vertical="center"/>
    </xf>
    <xf numFmtId="0" fontId="22" fillId="4" borderId="6" xfId="3" applyFont="1" applyBorder="1" applyProtection="1"/>
    <xf numFmtId="0" fontId="22" fillId="4" borderId="6" xfId="3" applyFont="1" applyBorder="1" applyAlignment="1" applyProtection="1">
      <alignment horizontal="centerContinuous" vertical="center" wrapText="1"/>
    </xf>
    <xf numFmtId="0" fontId="22" fillId="4" borderId="7" xfId="3" applyFont="1" applyBorder="1" applyAlignment="1" applyProtection="1">
      <alignment horizontal="left" vertical="center"/>
    </xf>
    <xf numFmtId="0" fontId="22" fillId="0" borderId="0" xfId="0" applyFont="1" applyProtection="1"/>
    <xf numFmtId="0" fontId="0" fillId="19" borderId="6" xfId="22" applyFont="1" applyBorder="1" applyAlignment="1" applyProtection="1">
      <alignment horizontal="center" vertical="center"/>
    </xf>
    <xf numFmtId="0" fontId="20" fillId="0" borderId="0" xfId="0" applyFont="1" applyProtection="1"/>
    <xf numFmtId="0" fontId="0" fillId="18" borderId="6" xfId="22" applyFont="1" applyFill="1" applyBorder="1" applyAlignment="1" applyProtection="1">
      <alignment horizontal="center" vertical="center" wrapText="1"/>
    </xf>
    <xf numFmtId="0" fontId="0" fillId="19" borderId="6" xfId="22" applyNumberFormat="1" applyFont="1" applyBorder="1" applyAlignment="1" applyProtection="1">
      <alignment horizontal="center" vertical="center" wrapText="1"/>
    </xf>
    <xf numFmtId="170" fontId="0" fillId="24" borderId="27" xfId="0" applyNumberFormat="1" applyFill="1" applyBorder="1" applyProtection="1"/>
    <xf numFmtId="170" fontId="0" fillId="22" borderId="36" xfId="0" applyNumberFormat="1" applyFill="1" applyBorder="1" applyProtection="1">
      <protection locked="0"/>
    </xf>
    <xf numFmtId="0" fontId="35" fillId="6" borderId="36" xfId="12" applyProtection="1"/>
    <xf numFmtId="0" fontId="29" fillId="5" borderId="0" xfId="0" applyFont="1" applyFill="1" applyBorder="1" applyProtection="1"/>
    <xf numFmtId="0" fontId="50" fillId="0" borderId="0" xfId="0" applyFont="1"/>
    <xf numFmtId="0" fontId="0" fillId="0" borderId="0" xfId="0" applyFill="1" applyBorder="1"/>
    <xf numFmtId="0" fontId="51" fillId="25" borderId="56" xfId="0" applyFont="1" applyFill="1" applyBorder="1"/>
    <xf numFmtId="0" fontId="0" fillId="0" borderId="0" xfId="0" applyFill="1"/>
    <xf numFmtId="0" fontId="0" fillId="26" borderId="56" xfId="0" applyFill="1" applyBorder="1" applyAlignment="1" applyProtection="1">
      <alignment vertical="center"/>
      <protection locked="0"/>
    </xf>
    <xf numFmtId="0" fontId="0" fillId="26" borderId="56" xfId="0" applyFill="1" applyBorder="1" applyAlignment="1" applyProtection="1">
      <alignment vertical="center" wrapText="1"/>
      <protection locked="0"/>
    </xf>
    <xf numFmtId="49" fontId="0" fillId="26" borderId="56" xfId="0" applyNumberFormat="1" applyFill="1" applyBorder="1" applyAlignment="1" applyProtection="1">
      <alignment vertical="center" wrapText="1"/>
      <protection locked="0"/>
    </xf>
    <xf numFmtId="0" fontId="52" fillId="0" borderId="0" xfId="0" applyFont="1" applyFill="1" applyBorder="1"/>
    <xf numFmtId="0" fontId="53" fillId="0" borderId="0" xfId="0" applyFont="1" applyFill="1" applyBorder="1"/>
    <xf numFmtId="0" fontId="54" fillId="0" borderId="0" xfId="0" applyFont="1" applyProtection="1"/>
    <xf numFmtId="172" fontId="31" fillId="17" borderId="56" xfId="0" applyNumberFormat="1" applyFont="1" applyFill="1" applyBorder="1" applyAlignment="1" applyProtection="1">
      <alignment horizontal="center" vertical="center" wrapText="1"/>
    </xf>
    <xf numFmtId="173" fontId="0" fillId="21" borderId="56" xfId="0" applyNumberFormat="1" applyFill="1" applyBorder="1" applyAlignment="1" applyProtection="1">
      <protection locked="0"/>
    </xf>
    <xf numFmtId="173" fontId="0" fillId="21" borderId="56" xfId="0" applyNumberFormat="1" applyFill="1" applyBorder="1" applyAlignment="1" applyProtection="1">
      <alignment horizontal="center"/>
      <protection locked="0"/>
    </xf>
    <xf numFmtId="174" fontId="0" fillId="21" borderId="56" xfId="0" applyNumberFormat="1" applyFill="1" applyBorder="1" applyAlignment="1" applyProtection="1">
      <alignment horizontal="center"/>
      <protection locked="0"/>
    </xf>
    <xf numFmtId="10" fontId="0" fillId="0" borderId="0" xfId="0" applyNumberFormat="1" applyProtection="1"/>
    <xf numFmtId="0" fontId="20" fillId="0" borderId="0" xfId="0" applyFont="1"/>
    <xf numFmtId="0" fontId="24" fillId="0" borderId="0" xfId="0" applyFont="1"/>
    <xf numFmtId="0" fontId="22" fillId="4" borderId="10" xfId="3" applyFont="1" applyBorder="1" applyAlignment="1" applyProtection="1">
      <alignment wrapText="1"/>
    </xf>
    <xf numFmtId="0" fontId="39" fillId="0" borderId="0" xfId="0" applyFont="1" applyFill="1" applyBorder="1" applyAlignment="1">
      <alignment horizontal="left" vertical="top" wrapText="1"/>
    </xf>
    <xf numFmtId="1" fontId="40" fillId="10" borderId="9" xfId="15" applyNumberFormat="1" applyFont="1" applyBorder="1" applyAlignment="1">
      <alignment horizontal="center"/>
    </xf>
    <xf numFmtId="0" fontId="0" fillId="0" borderId="0" xfId="0" applyProtection="1"/>
    <xf numFmtId="0" fontId="7" fillId="0" borderId="0" xfId="0" applyFont="1" applyProtection="1"/>
    <xf numFmtId="1" fontId="46" fillId="10" borderId="2" xfId="15" applyNumberFormat="1" applyFont="1" applyBorder="1" applyAlignment="1">
      <alignment horizontal="center"/>
    </xf>
    <xf numFmtId="1" fontId="46" fillId="10" borderId="3" xfId="15" applyNumberFormat="1" applyFont="1" applyBorder="1" applyAlignment="1">
      <alignment horizontal="center"/>
    </xf>
    <xf numFmtId="42" fontId="35" fillId="6" borderId="36" xfId="12" applyNumberFormat="1" applyProtection="1"/>
    <xf numFmtId="0" fontId="22" fillId="4" borderId="7" xfId="3" applyFont="1" applyBorder="1" applyAlignment="1" applyProtection="1">
      <alignment vertical="center"/>
    </xf>
    <xf numFmtId="0" fontId="21" fillId="0" borderId="0" xfId="0" applyFont="1" applyAlignment="1">
      <alignment horizontal="left" vertical="center"/>
    </xf>
    <xf numFmtId="0" fontId="8" fillId="19" borderId="12" xfId="22" applyBorder="1" applyAlignment="1" applyProtection="1">
      <alignment vertical="center"/>
    </xf>
    <xf numFmtId="0" fontId="8" fillId="19" borderId="26" xfId="22" applyBorder="1" applyAlignment="1" applyProtection="1">
      <alignment horizontal="center" vertical="center"/>
    </xf>
    <xf numFmtId="0" fontId="8" fillId="19" borderId="26" xfId="22" applyBorder="1" applyAlignment="1" applyProtection="1">
      <alignment horizontal="center" vertical="center" wrapText="1"/>
    </xf>
    <xf numFmtId="0" fontId="22" fillId="4" borderId="7" xfId="3" applyFont="1" applyBorder="1" applyAlignment="1" applyProtection="1">
      <alignment horizontal="center" vertical="center" wrapText="1"/>
    </xf>
    <xf numFmtId="164" fontId="8" fillId="19" borderId="6" xfId="22" applyNumberFormat="1" applyBorder="1" applyAlignment="1" applyProtection="1">
      <alignment horizontal="center" vertical="center" wrapText="1"/>
    </xf>
    <xf numFmtId="164" fontId="35" fillId="6" borderId="36" xfId="12" applyNumberFormat="1" applyAlignment="1" applyProtection="1">
      <alignment wrapText="1"/>
    </xf>
    <xf numFmtId="164" fontId="35" fillId="6" borderId="36" xfId="12" applyNumberFormat="1" applyAlignment="1" applyProtection="1"/>
    <xf numFmtId="0" fontId="22" fillId="4" borderId="39" xfId="3" applyFont="1" applyBorder="1" applyAlignment="1" applyProtection="1">
      <alignment horizontal="left" vertical="top"/>
    </xf>
    <xf numFmtId="0" fontId="22" fillId="4" borderId="31" xfId="3" applyFont="1" applyBorder="1" applyProtection="1"/>
    <xf numFmtId="0" fontId="22" fillId="4" borderId="40" xfId="3" applyFont="1" applyBorder="1" applyProtection="1"/>
    <xf numFmtId="0" fontId="8" fillId="19" borderId="7" xfId="22" applyBorder="1" applyAlignment="1" applyProtection="1">
      <alignment vertical="center"/>
    </xf>
    <xf numFmtId="0" fontId="8" fillId="19" borderId="20" xfId="22" applyNumberFormat="1" applyBorder="1" applyAlignment="1" applyProtection="1">
      <alignment vertical="center"/>
    </xf>
    <xf numFmtId="0" fontId="8" fillId="19" borderId="10" xfId="22" applyBorder="1" applyProtection="1"/>
    <xf numFmtId="0" fontId="6" fillId="19" borderId="7" xfId="22" applyFont="1" applyBorder="1" applyAlignment="1" applyProtection="1">
      <alignment vertical="center"/>
    </xf>
    <xf numFmtId="0" fontId="8" fillId="19" borderId="6" xfId="22" applyNumberFormat="1" applyBorder="1" applyAlignment="1" applyProtection="1">
      <alignment vertical="center"/>
    </xf>
    <xf numFmtId="0" fontId="22" fillId="4" borderId="6" xfId="3" applyFont="1" applyBorder="1" applyAlignment="1" applyProtection="1">
      <alignment horizontal="left" vertical="top"/>
    </xf>
    <xf numFmtId="0" fontId="22" fillId="4" borderId="6" xfId="3" applyFont="1" applyBorder="1" applyAlignment="1" applyProtection="1">
      <alignment vertical="center"/>
    </xf>
    <xf numFmtId="0" fontId="22" fillId="4" borderId="6" xfId="3" applyFont="1" applyBorder="1" applyAlignment="1" applyProtection="1">
      <alignment horizontal="center" vertical="center" wrapText="1"/>
    </xf>
    <xf numFmtId="4" fontId="22" fillId="4" borderId="6" xfId="3" applyNumberFormat="1" applyFont="1" applyBorder="1" applyAlignment="1" applyProtection="1">
      <alignment horizontal="center" vertical="center" wrapText="1"/>
    </xf>
    <xf numFmtId="165" fontId="17" fillId="7" borderId="49" xfId="13" applyNumberFormat="1" applyBorder="1" applyAlignment="1" applyProtection="1">
      <alignment vertical="center"/>
    </xf>
    <xf numFmtId="170" fontId="17" fillId="7" borderId="27" xfId="13" applyNumberFormat="1" applyBorder="1" applyProtection="1">
      <protection locked="0"/>
    </xf>
    <xf numFmtId="1" fontId="17" fillId="7" borderId="27" xfId="13" applyNumberFormat="1" applyBorder="1" applyProtection="1">
      <protection locked="0"/>
    </xf>
    <xf numFmtId="169" fontId="17" fillId="7" borderId="27" xfId="13" applyNumberFormat="1" applyBorder="1" applyProtection="1">
      <protection locked="0"/>
    </xf>
    <xf numFmtId="164" fontId="17" fillId="7" borderId="6" xfId="13" applyNumberFormat="1" applyBorder="1" applyAlignment="1" applyProtection="1">
      <alignment horizontal="left" vertical="center"/>
      <protection locked="0"/>
    </xf>
    <xf numFmtId="1" fontId="40" fillId="10" borderId="57" xfId="15" applyNumberFormat="1" applyFont="1" applyBorder="1" applyAlignment="1">
      <alignment horizontal="left"/>
    </xf>
    <xf numFmtId="169" fontId="8" fillId="19" borderId="6" xfId="22" applyNumberFormat="1" applyBorder="1"/>
    <xf numFmtId="0" fontId="22" fillId="4" borderId="7" xfId="3" applyFont="1" applyBorder="1" applyAlignment="1" applyProtection="1">
      <alignment horizontal="center" vertical="top"/>
    </xf>
    <xf numFmtId="0" fontId="22" fillId="4" borderId="20" xfId="3" applyFont="1" applyBorder="1" applyAlignment="1" applyProtection="1">
      <alignment horizontal="left" vertical="center"/>
    </xf>
    <xf numFmtId="0" fontId="21" fillId="0" borderId="6" xfId="16" applyFont="1" applyFill="1" applyBorder="1" applyProtection="1"/>
    <xf numFmtId="164" fontId="17" fillId="7" borderId="45" xfId="13" applyNumberFormat="1" applyBorder="1" applyAlignment="1" applyProtection="1">
      <alignment horizontal="center" vertical="center"/>
      <protection locked="0"/>
    </xf>
    <xf numFmtId="164" fontId="17" fillId="7" borderId="41" xfId="13" applyNumberFormat="1" applyBorder="1" applyAlignment="1" applyProtection="1">
      <alignment horizontal="center" vertical="center"/>
      <protection locked="0"/>
    </xf>
    <xf numFmtId="164" fontId="17" fillId="7" borderId="37" xfId="13" applyNumberFormat="1" applyBorder="1" applyAlignment="1" applyProtection="1">
      <alignment vertical="center"/>
      <protection locked="0"/>
    </xf>
    <xf numFmtId="164" fontId="17" fillId="7" borderId="27" xfId="13" applyNumberFormat="1" applyBorder="1" applyAlignment="1" applyProtection="1">
      <alignment vertical="center"/>
      <protection locked="0"/>
    </xf>
    <xf numFmtId="164" fontId="17" fillId="7" borderId="43" xfId="13" applyNumberFormat="1" applyBorder="1" applyAlignment="1" applyProtection="1">
      <alignment vertical="center"/>
      <protection locked="0"/>
    </xf>
    <xf numFmtId="0" fontId="0" fillId="0" borderId="0" xfId="0" applyFont="1" applyFill="1" applyBorder="1" applyAlignment="1" applyProtection="1">
      <alignment vertical="center"/>
    </xf>
    <xf numFmtId="0" fontId="56" fillId="0" borderId="0" xfId="0" applyFont="1"/>
    <xf numFmtId="164" fontId="35" fillId="6" borderId="42" xfId="23" applyFont="1" applyBorder="1" applyAlignment="1" applyProtection="1">
      <alignment horizontal="left" vertical="center" wrapText="1"/>
    </xf>
    <xf numFmtId="0" fontId="35" fillId="6" borderId="36" xfId="23" applyNumberFormat="1" applyAlignment="1" applyProtection="1">
      <alignment horizontal="left" vertical="center" wrapText="1"/>
    </xf>
    <xf numFmtId="164" fontId="35" fillId="6" borderId="6" xfId="23" applyFont="1" applyBorder="1" applyAlignment="1" applyProtection="1">
      <alignment horizontal="left" vertical="center" wrapText="1"/>
    </xf>
    <xf numFmtId="164" fontId="35" fillId="6" borderId="36" xfId="23" applyFont="1" applyAlignment="1" applyProtection="1">
      <alignment horizontal="left" vertical="center" wrapText="1"/>
    </xf>
    <xf numFmtId="164" fontId="35" fillId="6" borderId="36" xfId="23" applyFont="1" applyProtection="1"/>
    <xf numFmtId="164" fontId="22" fillId="4" borderId="7" xfId="3" applyNumberFormat="1" applyFont="1" applyBorder="1" applyAlignment="1">
      <alignment horizontal="left" vertical="center"/>
    </xf>
    <xf numFmtId="164" fontId="22" fillId="4" borderId="20" xfId="3" applyNumberFormat="1" applyFont="1" applyBorder="1" applyAlignment="1">
      <alignment horizontal="left" vertical="center"/>
    </xf>
    <xf numFmtId="164" fontId="22" fillId="4" borderId="10" xfId="3" applyNumberFormat="1" applyFont="1" applyBorder="1" applyAlignment="1">
      <alignment horizontal="left" vertical="center"/>
    </xf>
    <xf numFmtId="164" fontId="22" fillId="4" borderId="39" xfId="3" applyNumberFormat="1" applyFont="1" applyBorder="1" applyAlignment="1">
      <alignment horizontal="left" vertical="center"/>
    </xf>
    <xf numFmtId="164" fontId="22" fillId="4" borderId="31" xfId="3" applyNumberFormat="1" applyFont="1" applyBorder="1" applyAlignment="1">
      <alignment horizontal="left" vertical="center"/>
    </xf>
    <xf numFmtId="164" fontId="22" fillId="4" borderId="40" xfId="3" applyNumberFormat="1" applyFont="1" applyBorder="1" applyAlignment="1">
      <alignment horizontal="left" vertical="center"/>
    </xf>
    <xf numFmtId="164" fontId="22" fillId="4" borderId="6" xfId="3" applyNumberFormat="1" applyFont="1" applyBorder="1" applyAlignment="1">
      <alignment horizontal="left" vertical="center"/>
    </xf>
    <xf numFmtId="164" fontId="8" fillId="19" borderId="11" xfId="22" applyNumberFormat="1" applyBorder="1" applyAlignment="1">
      <alignment horizontal="left" vertical="center" wrapText="1"/>
    </xf>
    <xf numFmtId="164" fontId="8" fillId="19" borderId="12" xfId="22" applyNumberFormat="1" applyBorder="1" applyAlignment="1">
      <alignment horizontal="left" vertical="center" wrapText="1"/>
    </xf>
    <xf numFmtId="164" fontId="8" fillId="19" borderId="25" xfId="22" applyNumberFormat="1" applyBorder="1" applyAlignment="1">
      <alignment horizontal="left" vertical="center" wrapText="1"/>
    </xf>
    <xf numFmtId="164" fontId="8" fillId="19" borderId="6" xfId="22" applyNumberFormat="1" applyBorder="1" applyAlignment="1">
      <alignment horizontal="left" vertical="center" wrapText="1"/>
    </xf>
    <xf numFmtId="164" fontId="17" fillId="7" borderId="6" xfId="13" applyNumberFormat="1" applyBorder="1" applyAlignment="1" applyProtection="1">
      <alignment horizontal="left" vertical="center" wrapText="1"/>
      <protection locked="0"/>
    </xf>
    <xf numFmtId="0" fontId="17" fillId="7" borderId="6" xfId="13" applyNumberFormat="1" applyBorder="1" applyAlignment="1" applyProtection="1">
      <alignment horizontal="left" vertical="center"/>
      <protection locked="0"/>
    </xf>
    <xf numFmtId="164" fontId="17" fillId="7" borderId="12" xfId="13" applyNumberFormat="1" applyBorder="1" applyAlignment="1" applyProtection="1">
      <alignment horizontal="left" vertical="center" wrapText="1"/>
      <protection locked="0"/>
    </xf>
    <xf numFmtId="171" fontId="17" fillId="7" borderId="6" xfId="13" applyNumberFormat="1" applyBorder="1" applyAlignment="1" applyProtection="1">
      <alignment horizontal="left" vertical="center" wrapText="1"/>
      <protection locked="0"/>
    </xf>
    <xf numFmtId="164" fontId="17" fillId="27" borderId="6" xfId="13" quotePrefix="1" applyNumberFormat="1" applyFill="1" applyBorder="1" applyAlignment="1" applyProtection="1">
      <alignment horizontal="left" vertical="center"/>
      <protection locked="0"/>
    </xf>
    <xf numFmtId="170" fontId="5" fillId="7" borderId="27" xfId="13" applyNumberFormat="1" applyFont="1" applyBorder="1" applyProtection="1">
      <protection locked="0"/>
    </xf>
    <xf numFmtId="10" fontId="24" fillId="0" borderId="24" xfId="19" applyNumberFormat="1" applyFont="1" applyFill="1" applyBorder="1" applyProtection="1">
      <protection locked="0"/>
    </xf>
    <xf numFmtId="0" fontId="0" fillId="8" borderId="0" xfId="0" applyFill="1" applyProtection="1"/>
    <xf numFmtId="10" fontId="0" fillId="28" borderId="0" xfId="0" applyNumberFormat="1" applyFill="1" applyProtection="1"/>
    <xf numFmtId="175" fontId="0" fillId="29" borderId="0" xfId="0" applyNumberFormat="1" applyFont="1" applyFill="1" applyProtection="1"/>
    <xf numFmtId="176" fontId="47" fillId="30" borderId="6" xfId="17" applyNumberFormat="1" applyFill="1" applyBorder="1" applyProtection="1"/>
    <xf numFmtId="176" fontId="0" fillId="8" borderId="0" xfId="0" applyNumberFormat="1" applyFill="1" applyProtection="1"/>
    <xf numFmtId="10" fontId="0" fillId="8" borderId="0" xfId="0" applyNumberFormat="1" applyFill="1" applyProtection="1"/>
    <xf numFmtId="0" fontId="39" fillId="0" borderId="0" xfId="0" applyFont="1" applyFill="1" applyBorder="1" applyAlignment="1">
      <alignment horizontal="left" vertical="top" wrapText="1"/>
    </xf>
    <xf numFmtId="0" fontId="39" fillId="0" borderId="47" xfId="0" applyFont="1" applyFill="1" applyBorder="1" applyAlignment="1">
      <alignment horizontal="left" vertical="top" wrapText="1"/>
    </xf>
    <xf numFmtId="0" fontId="19" fillId="0" borderId="47" xfId="0" applyFont="1" applyBorder="1"/>
    <xf numFmtId="0" fontId="0" fillId="0" borderId="0" xfId="0" quotePrefix="1"/>
    <xf numFmtId="0" fontId="4" fillId="0" borderId="0" xfId="25"/>
    <xf numFmtId="9" fontId="4" fillId="0" borderId="0" xfId="25" applyNumberFormat="1"/>
    <xf numFmtId="177" fontId="57" fillId="31" borderId="0" xfId="30" applyNumberFormat="1" applyBorder="1" applyAlignment="1">
      <alignment horizontal="left"/>
    </xf>
    <xf numFmtId="0" fontId="58" fillId="32" borderId="1" xfId="31" applyFill="1" applyBorder="1"/>
    <xf numFmtId="0" fontId="58" fillId="32" borderId="2" xfId="31" applyFill="1" applyBorder="1"/>
    <xf numFmtId="0" fontId="58" fillId="32" borderId="3" xfId="31" applyFill="1" applyBorder="1"/>
    <xf numFmtId="0" fontId="58" fillId="32" borderId="4" xfId="31" applyFill="1" applyBorder="1"/>
    <xf numFmtId="0" fontId="58" fillId="32" borderId="0" xfId="31" applyFill="1" applyBorder="1"/>
    <xf numFmtId="0" fontId="58" fillId="32" borderId="5" xfId="31" applyFill="1" applyBorder="1"/>
    <xf numFmtId="0" fontId="58" fillId="5" borderId="4" xfId="31" applyFill="1" applyBorder="1"/>
    <xf numFmtId="0" fontId="58" fillId="5" borderId="0" xfId="31" applyFill="1" applyBorder="1"/>
    <xf numFmtId="0" fontId="58" fillId="5" borderId="5" xfId="31" applyFill="1" applyBorder="1"/>
    <xf numFmtId="0" fontId="4" fillId="5" borderId="0" xfId="25" applyFill="1"/>
    <xf numFmtId="0" fontId="59" fillId="0" borderId="60" xfId="32" applyBorder="1"/>
    <xf numFmtId="0" fontId="59" fillId="0" borderId="59" xfId="32"/>
    <xf numFmtId="0" fontId="59" fillId="0" borderId="61" xfId="32" applyBorder="1"/>
    <xf numFmtId="0" fontId="4" fillId="0" borderId="62" xfId="25" applyBorder="1"/>
    <xf numFmtId="14" fontId="4" fillId="0" borderId="63" xfId="25" applyNumberFormat="1" applyBorder="1"/>
    <xf numFmtId="14" fontId="4" fillId="0" borderId="64" xfId="25" applyNumberFormat="1" applyBorder="1"/>
    <xf numFmtId="0" fontId="4" fillId="0" borderId="65" xfId="25" applyBorder="1"/>
    <xf numFmtId="14" fontId="4" fillId="0" borderId="66" xfId="25" applyNumberFormat="1" applyBorder="1"/>
    <xf numFmtId="0" fontId="4" fillId="0" borderId="67" xfId="25" applyBorder="1"/>
    <xf numFmtId="0" fontId="4" fillId="0" borderId="68" xfId="25" applyBorder="1"/>
    <xf numFmtId="0" fontId="4" fillId="0" borderId="69" xfId="25" applyBorder="1"/>
    <xf numFmtId="0" fontId="4" fillId="0" borderId="70" xfId="25" applyBorder="1"/>
    <xf numFmtId="0" fontId="4" fillId="0" borderId="71" xfId="25" applyBorder="1"/>
    <xf numFmtId="10" fontId="60" fillId="33" borderId="68" xfId="33" applyNumberFormat="1" applyBorder="1" applyAlignment="1">
      <alignment horizontal="right"/>
    </xf>
    <xf numFmtId="10" fontId="60" fillId="33" borderId="69" xfId="33" applyNumberFormat="1" applyBorder="1" applyAlignment="1">
      <alignment horizontal="right"/>
    </xf>
    <xf numFmtId="10" fontId="60" fillId="33" borderId="71" xfId="33" applyNumberFormat="1" applyBorder="1" applyAlignment="1">
      <alignment horizontal="right"/>
    </xf>
    <xf numFmtId="10" fontId="4" fillId="34" borderId="68" xfId="25" applyNumberFormat="1" applyFill="1" applyBorder="1" applyAlignment="1">
      <alignment horizontal="right"/>
    </xf>
    <xf numFmtId="10" fontId="60" fillId="35" borderId="68" xfId="34" applyNumberFormat="1" applyBorder="1" applyAlignment="1">
      <alignment horizontal="right"/>
    </xf>
    <xf numFmtId="0" fontId="60" fillId="36" borderId="68" xfId="35" applyBorder="1" applyAlignment="1">
      <alignment horizontal="right"/>
    </xf>
    <xf numFmtId="0" fontId="60" fillId="36" borderId="69" xfId="35" applyBorder="1" applyAlignment="1">
      <alignment horizontal="right"/>
    </xf>
    <xf numFmtId="10" fontId="60" fillId="36" borderId="68" xfId="35" applyNumberFormat="1" applyBorder="1" applyAlignment="1">
      <alignment horizontal="right"/>
    </xf>
    <xf numFmtId="0" fontId="60" fillId="36" borderId="71" xfId="35" applyBorder="1" applyAlignment="1">
      <alignment horizontal="right"/>
    </xf>
    <xf numFmtId="0" fontId="60" fillId="35" borderId="68" xfId="34" applyBorder="1" applyAlignment="1">
      <alignment horizontal="right"/>
    </xf>
    <xf numFmtId="0" fontId="60" fillId="35" borderId="69" xfId="34" applyBorder="1" applyAlignment="1">
      <alignment horizontal="right"/>
    </xf>
    <xf numFmtId="0" fontId="60" fillId="35" borderId="71" xfId="34" applyBorder="1" applyAlignment="1">
      <alignment horizontal="right"/>
    </xf>
    <xf numFmtId="0" fontId="4" fillId="34" borderId="68" xfId="25" applyFill="1" applyBorder="1" applyAlignment="1">
      <alignment horizontal="right"/>
    </xf>
    <xf numFmtId="0" fontId="4" fillId="0" borderId="72" xfId="25" applyBorder="1"/>
    <xf numFmtId="0" fontId="4" fillId="34" borderId="73" xfId="25" applyFill="1" applyBorder="1" applyAlignment="1">
      <alignment horizontal="right"/>
    </xf>
    <xf numFmtId="0" fontId="60" fillId="35" borderId="74" xfId="34" applyBorder="1" applyAlignment="1">
      <alignment horizontal="right"/>
    </xf>
    <xf numFmtId="0" fontId="4" fillId="0" borderId="75" xfId="25" applyBorder="1"/>
    <xf numFmtId="0" fontId="60" fillId="35" borderId="76" xfId="34" applyBorder="1" applyAlignment="1">
      <alignment horizontal="right"/>
    </xf>
    <xf numFmtId="0" fontId="4" fillId="0" borderId="4" xfId="25" applyBorder="1"/>
    <xf numFmtId="0" fontId="4" fillId="0" borderId="5" xfId="25" applyBorder="1"/>
    <xf numFmtId="10" fontId="60" fillId="36" borderId="69" xfId="35" applyNumberFormat="1" applyBorder="1" applyAlignment="1">
      <alignment horizontal="right"/>
    </xf>
    <xf numFmtId="10" fontId="60" fillId="36" borderId="71" xfId="35" applyNumberFormat="1" applyBorder="1" applyAlignment="1">
      <alignment horizontal="right"/>
    </xf>
    <xf numFmtId="10" fontId="60" fillId="35" borderId="68" xfId="36" applyNumberFormat="1" applyBorder="1" applyAlignment="1">
      <alignment horizontal="right"/>
    </xf>
    <xf numFmtId="0" fontId="4" fillId="0" borderId="77" xfId="25" applyBorder="1"/>
    <xf numFmtId="0" fontId="4" fillId="34" borderId="78" xfId="25" applyFill="1" applyBorder="1" applyAlignment="1">
      <alignment horizontal="right"/>
    </xf>
    <xf numFmtId="0" fontId="60" fillId="35" borderId="79" xfId="34" applyBorder="1" applyAlignment="1">
      <alignment horizontal="right"/>
    </xf>
    <xf numFmtId="0" fontId="4" fillId="0" borderId="15" xfId="25" applyBorder="1"/>
    <xf numFmtId="0" fontId="4" fillId="0" borderId="80" xfId="25" applyBorder="1"/>
    <xf numFmtId="0" fontId="60" fillId="35" borderId="81" xfId="34" applyBorder="1" applyAlignment="1">
      <alignment horizontal="right"/>
    </xf>
    <xf numFmtId="0" fontId="4" fillId="0" borderId="1" xfId="25" applyBorder="1"/>
    <xf numFmtId="0" fontId="4" fillId="0" borderId="2" xfId="25" applyBorder="1"/>
    <xf numFmtId="0" fontId="4" fillId="0" borderId="3" xfId="25" applyBorder="1"/>
    <xf numFmtId="10" fontId="4" fillId="0" borderId="68" xfId="25" applyNumberFormat="1" applyBorder="1"/>
    <xf numFmtId="178" fontId="4" fillId="0" borderId="0" xfId="25" applyNumberFormat="1"/>
    <xf numFmtId="10" fontId="60" fillId="37" borderId="68" xfId="35" applyNumberFormat="1" applyFill="1" applyBorder="1" applyAlignment="1">
      <alignment horizontal="right"/>
    </xf>
    <xf numFmtId="10" fontId="60" fillId="35" borderId="68" xfId="37" applyNumberFormat="1" applyFont="1" applyFill="1" applyBorder="1" applyAlignment="1">
      <alignment horizontal="right"/>
    </xf>
    <xf numFmtId="10" fontId="60" fillId="35" borderId="71" xfId="37" applyNumberFormat="1" applyFont="1" applyFill="1" applyBorder="1" applyAlignment="1">
      <alignment horizontal="right"/>
    </xf>
    <xf numFmtId="10" fontId="0" fillId="34" borderId="68" xfId="37" applyNumberFormat="1" applyFont="1" applyFill="1" applyBorder="1" applyAlignment="1">
      <alignment horizontal="right"/>
    </xf>
    <xf numFmtId="0" fontId="4" fillId="0" borderId="14" xfId="25" applyBorder="1"/>
    <xf numFmtId="10" fontId="0" fillId="34" borderId="78" xfId="37" applyNumberFormat="1" applyFont="1" applyFill="1" applyBorder="1" applyAlignment="1">
      <alignment horizontal="right"/>
    </xf>
    <xf numFmtId="10" fontId="60" fillId="35" borderId="81" xfId="37" applyNumberFormat="1" applyFont="1" applyFill="1" applyBorder="1" applyAlignment="1">
      <alignment horizontal="right"/>
    </xf>
    <xf numFmtId="10" fontId="60" fillId="36" borderId="71" xfId="24" applyNumberFormat="1" applyFont="1" applyFill="1" applyBorder="1" applyAlignment="1">
      <alignment horizontal="right"/>
    </xf>
    <xf numFmtId="170" fontId="3" fillId="7" borderId="27" xfId="13" applyNumberFormat="1" applyFont="1" applyBorder="1" applyProtection="1">
      <protection locked="0"/>
    </xf>
    <xf numFmtId="10" fontId="8" fillId="38" borderId="0" xfId="22" applyNumberFormat="1" applyFill="1" applyProtection="1"/>
    <xf numFmtId="0" fontId="22" fillId="4" borderId="20" xfId="3" applyFont="1" applyBorder="1" applyAlignment="1" applyProtection="1">
      <alignment vertical="center"/>
    </xf>
    <xf numFmtId="170" fontId="2" fillId="7" borderId="7" xfId="13" applyNumberFormat="1" applyFont="1" applyBorder="1" applyAlignment="1" applyProtection="1">
      <alignment horizontal="center" vertical="center"/>
      <protection locked="0"/>
    </xf>
    <xf numFmtId="170" fontId="17" fillId="7" borderId="10" xfId="13" applyNumberFormat="1" applyBorder="1" applyAlignment="1" applyProtection="1">
      <alignment horizontal="center" vertical="center"/>
    </xf>
    <xf numFmtId="0" fontId="17" fillId="7" borderId="7" xfId="13" applyNumberFormat="1" applyBorder="1" applyAlignment="1" applyProtection="1">
      <alignment horizontal="left" vertical="center"/>
      <protection locked="0"/>
    </xf>
    <xf numFmtId="169" fontId="17" fillId="7" borderId="10" xfId="13" applyNumberFormat="1" applyBorder="1" applyAlignment="1" applyProtection="1">
      <alignment horizontal="center" vertical="center"/>
    </xf>
    <xf numFmtId="0" fontId="2" fillId="0" borderId="6" xfId="0" applyFont="1" applyBorder="1" applyAlignment="1" applyProtection="1">
      <alignment horizontal="left" vertical="center"/>
    </xf>
    <xf numFmtId="170" fontId="2" fillId="7" borderId="12" xfId="13" applyNumberFormat="1" applyFont="1" applyBorder="1" applyAlignment="1" applyProtection="1">
      <alignment horizontal="center" vertical="center"/>
      <protection locked="0"/>
    </xf>
    <xf numFmtId="0" fontId="36" fillId="0" borderId="6" xfId="0" applyFont="1" applyBorder="1" applyAlignment="1" applyProtection="1">
      <alignment vertical="center" wrapText="1"/>
    </xf>
    <xf numFmtId="1" fontId="36" fillId="7" borderId="82" xfId="13" applyNumberFormat="1" applyFont="1" applyBorder="1" applyAlignment="1" applyProtection="1">
      <alignment horizontal="center" vertical="center"/>
      <protection locked="0"/>
    </xf>
    <xf numFmtId="170" fontId="2" fillId="7" borderId="6" xfId="13" applyNumberFormat="1" applyFont="1" applyBorder="1" applyAlignment="1" applyProtection="1">
      <alignment horizontal="center" vertical="center"/>
      <protection locked="0"/>
    </xf>
    <xf numFmtId="14" fontId="2" fillId="7" borderId="6" xfId="13" applyNumberFormat="1" applyFont="1" applyBorder="1" applyAlignment="1" applyProtection="1">
      <alignment horizontal="center" vertical="center"/>
      <protection locked="0"/>
    </xf>
    <xf numFmtId="164" fontId="22" fillId="4" borderId="6" xfId="3" applyNumberFormat="1" applyFont="1" applyBorder="1" applyAlignment="1">
      <alignment horizontal="left" vertical="center" wrapText="1"/>
    </xf>
    <xf numFmtId="164" fontId="2" fillId="19" borderId="11" xfId="22" applyNumberFormat="1" applyFont="1" applyBorder="1" applyAlignment="1">
      <alignment horizontal="left" vertical="center" wrapText="1"/>
    </xf>
    <xf numFmtId="164" fontId="2" fillId="19" borderId="39" xfId="22" applyNumberFormat="1" applyFont="1" applyBorder="1" applyAlignment="1">
      <alignment horizontal="left" vertical="center" wrapText="1"/>
    </xf>
    <xf numFmtId="0" fontId="23" fillId="21" borderId="0" xfId="0" applyFont="1" applyFill="1" applyBorder="1" applyAlignment="1" applyProtection="1">
      <alignment vertical="center" wrapText="1"/>
    </xf>
    <xf numFmtId="0" fontId="26" fillId="4" borderId="6" xfId="3" applyFont="1" applyBorder="1" applyAlignment="1" applyProtection="1">
      <alignment vertical="center"/>
    </xf>
    <xf numFmtId="0" fontId="26" fillId="4" borderId="6" xfId="3" applyFont="1" applyBorder="1" applyProtection="1"/>
    <xf numFmtId="0" fontId="26" fillId="4" borderId="6" xfId="3" applyFont="1" applyBorder="1" applyAlignment="1" applyProtection="1">
      <alignment horizontal="center" vertical="center" wrapText="1"/>
    </xf>
    <xf numFmtId="0" fontId="64" fillId="0" borderId="0" xfId="39" applyFont="1" applyAlignment="1" applyProtection="1">
      <alignment vertical="center"/>
    </xf>
    <xf numFmtId="0" fontId="2" fillId="0" borderId="0" xfId="38"/>
    <xf numFmtId="179" fontId="0" fillId="0" borderId="0" xfId="41" applyNumberFormat="1" applyFont="1"/>
    <xf numFmtId="0" fontId="2" fillId="0" borderId="7" xfId="38" applyBorder="1"/>
    <xf numFmtId="0" fontId="18" fillId="0" borderId="20" xfId="39" applyNumberFormat="1" applyFont="1" applyFill="1" applyBorder="1" applyAlignment="1" applyProtection="1">
      <alignment horizontal="center" vertical="center"/>
    </xf>
    <xf numFmtId="168" fontId="18" fillId="5" borderId="7" xfId="39" applyNumberFormat="1" applyFont="1" applyFill="1" applyBorder="1" applyAlignment="1" applyProtection="1">
      <alignment vertical="center" wrapText="1"/>
    </xf>
    <xf numFmtId="168" fontId="18" fillId="5" borderId="20" xfId="39" applyNumberFormat="1" applyFont="1" applyFill="1" applyBorder="1" applyAlignment="1" applyProtection="1">
      <alignment vertical="center" wrapText="1"/>
    </xf>
    <xf numFmtId="168" fontId="18" fillId="5" borderId="10" xfId="39" applyNumberFormat="1" applyFont="1" applyFill="1" applyBorder="1" applyAlignment="1" applyProtection="1">
      <alignment vertical="center" wrapText="1"/>
    </xf>
    <xf numFmtId="167" fontId="65" fillId="0" borderId="12" xfId="40" applyNumberFormat="1" applyFont="1" applyFill="1" applyBorder="1" applyAlignment="1" applyProtection="1">
      <alignment vertical="center"/>
    </xf>
    <xf numFmtId="0" fontId="65" fillId="0" borderId="0" xfId="38" applyFont="1" applyProtection="1"/>
    <xf numFmtId="167" fontId="66" fillId="0" borderId="6" xfId="3" applyNumberFormat="1" applyFont="1" applyFill="1" applyBorder="1" applyAlignment="1" applyProtection="1">
      <alignment horizontal="right" vertical="center"/>
    </xf>
    <xf numFmtId="0" fontId="67" fillId="0" borderId="7" xfId="38" applyFont="1" applyBorder="1" applyAlignment="1" applyProtection="1">
      <alignment horizontal="centerContinuous"/>
    </xf>
    <xf numFmtId="0" fontId="65" fillId="0" borderId="10" xfId="38" applyFont="1" applyBorder="1" applyAlignment="1" applyProtection="1">
      <alignment horizontal="centerContinuous"/>
    </xf>
    <xf numFmtId="0" fontId="65" fillId="0" borderId="20" xfId="38" applyFont="1" applyBorder="1" applyAlignment="1" applyProtection="1">
      <alignment horizontal="centerContinuous"/>
    </xf>
    <xf numFmtId="167" fontId="67" fillId="0" borderId="6" xfId="38" applyNumberFormat="1" applyFont="1" applyFill="1" applyBorder="1" applyAlignment="1" applyProtection="1">
      <alignment vertical="center"/>
    </xf>
    <xf numFmtId="167" fontId="65" fillId="0" borderId="6" xfId="38" applyNumberFormat="1" applyFont="1" applyFill="1" applyBorder="1" applyAlignment="1" applyProtection="1">
      <alignment vertical="center"/>
    </xf>
    <xf numFmtId="167" fontId="66" fillId="0" borderId="6" xfId="38" applyNumberFormat="1" applyFont="1" applyFill="1" applyBorder="1" applyAlignment="1" applyProtection="1">
      <alignment vertical="center"/>
    </xf>
    <xf numFmtId="167" fontId="65" fillId="0" borderId="6" xfId="38" applyNumberFormat="1" applyFont="1" applyBorder="1" applyAlignment="1" applyProtection="1">
      <alignment vertical="center"/>
    </xf>
    <xf numFmtId="167" fontId="67" fillId="0" borderId="6" xfId="38" applyNumberFormat="1" applyFont="1" applyBorder="1" applyAlignment="1" applyProtection="1">
      <alignment vertical="center"/>
    </xf>
    <xf numFmtId="0" fontId="65" fillId="0" borderId="7" xfId="42" applyNumberFormat="1" applyFont="1" applyFill="1" applyBorder="1" applyAlignment="1" applyProtection="1">
      <alignment horizontal="left" vertical="center"/>
    </xf>
    <xf numFmtId="167" fontId="67" fillId="0" borderId="83" xfId="38" applyNumberFormat="1" applyFont="1" applyBorder="1" applyAlignment="1" applyProtection="1">
      <alignment vertical="center"/>
    </xf>
    <xf numFmtId="167" fontId="65" fillId="0" borderId="31" xfId="38" applyNumberFormat="1" applyFont="1" applyBorder="1" applyAlignment="1" applyProtection="1">
      <alignment vertical="center"/>
    </xf>
    <xf numFmtId="167" fontId="65" fillId="0" borderId="83" xfId="38" applyNumberFormat="1" applyFont="1" applyBorder="1" applyAlignment="1" applyProtection="1">
      <alignment vertical="center"/>
    </xf>
    <xf numFmtId="167" fontId="65" fillId="0" borderId="84" xfId="38" applyNumberFormat="1" applyFont="1" applyBorder="1" applyAlignment="1" applyProtection="1">
      <alignment vertical="center"/>
    </xf>
    <xf numFmtId="167" fontId="65" fillId="0" borderId="0" xfId="38" applyNumberFormat="1" applyFont="1" applyBorder="1" applyAlignment="1" applyProtection="1">
      <alignment vertical="center"/>
    </xf>
    <xf numFmtId="167" fontId="67" fillId="0" borderId="0" xfId="38" applyNumberFormat="1" applyFont="1" applyBorder="1" applyAlignment="1" applyProtection="1">
      <alignment vertical="center"/>
    </xf>
    <xf numFmtId="0" fontId="65" fillId="0" borderId="85" xfId="38" applyFont="1" applyBorder="1" applyProtection="1"/>
    <xf numFmtId="0" fontId="65" fillId="0" borderId="13" xfId="38" applyFont="1" applyBorder="1" applyProtection="1"/>
    <xf numFmtId="0" fontId="65" fillId="0" borderId="86" xfId="38" applyFont="1" applyBorder="1" applyProtection="1"/>
    <xf numFmtId="0" fontId="65" fillId="0" borderId="6" xfId="38" applyFont="1" applyBorder="1" applyAlignment="1" applyProtection="1">
      <alignment horizontal="left"/>
    </xf>
    <xf numFmtId="167" fontId="65" fillId="0" borderId="6" xfId="38" applyNumberFormat="1" applyFont="1" applyBorder="1" applyProtection="1"/>
    <xf numFmtId="167" fontId="66" fillId="0" borderId="6" xfId="38" applyNumberFormat="1" applyFont="1" applyBorder="1" applyProtection="1"/>
    <xf numFmtId="167" fontId="66" fillId="0" borderId="6" xfId="38" applyNumberFormat="1" applyFont="1" applyFill="1" applyBorder="1" applyProtection="1"/>
    <xf numFmtId="0" fontId="65" fillId="0" borderId="6" xfId="38" applyFont="1" applyBorder="1" applyAlignment="1" applyProtection="1">
      <alignment horizontal="center" vertical="top" wrapText="1"/>
    </xf>
    <xf numFmtId="10" fontId="65" fillId="0" borderId="12" xfId="41" applyNumberFormat="1" applyFont="1" applyFill="1" applyBorder="1" applyAlignment="1" applyProtection="1">
      <alignment horizontal="center"/>
    </xf>
    <xf numFmtId="179" fontId="65" fillId="0" borderId="12" xfId="41" applyNumberFormat="1" applyFont="1" applyFill="1" applyBorder="1" applyAlignment="1" applyProtection="1">
      <alignment horizontal="center"/>
    </xf>
    <xf numFmtId="0" fontId="65" fillId="0" borderId="87" xfId="38" applyFont="1" applyBorder="1" applyAlignment="1" applyProtection="1">
      <alignment horizontal="center" vertical="top" wrapText="1"/>
    </xf>
    <xf numFmtId="10" fontId="65" fillId="0" borderId="87" xfId="41" applyNumberFormat="1" applyFont="1" applyFill="1" applyBorder="1" applyAlignment="1" applyProtection="1">
      <alignment horizontal="center"/>
    </xf>
    <xf numFmtId="179" fontId="65" fillId="0" borderId="87" xfId="41" applyNumberFormat="1" applyFont="1" applyFill="1" applyBorder="1" applyAlignment="1" applyProtection="1">
      <alignment horizontal="center"/>
    </xf>
    <xf numFmtId="0" fontId="66" fillId="21" borderId="11" xfId="38" applyNumberFormat="1" applyFont="1" applyFill="1" applyBorder="1" applyAlignment="1" applyProtection="1">
      <alignment vertical="center"/>
    </xf>
    <xf numFmtId="0" fontId="66" fillId="21" borderId="55" xfId="38" applyFont="1" applyFill="1" applyBorder="1" applyAlignment="1" applyProtection="1">
      <alignment vertical="center"/>
    </xf>
    <xf numFmtId="0" fontId="66" fillId="21" borderId="12" xfId="38" applyFont="1" applyFill="1" applyBorder="1" applyAlignment="1" applyProtection="1">
      <alignment vertical="center"/>
    </xf>
    <xf numFmtId="167" fontId="67" fillId="40" borderId="6" xfId="43" applyNumberFormat="1" applyFont="1" applyFill="1" applyBorder="1" applyProtection="1">
      <protection locked="0"/>
    </xf>
    <xf numFmtId="167" fontId="68" fillId="40" borderId="6" xfId="43" applyNumberFormat="1" applyFont="1" applyFill="1" applyBorder="1" applyProtection="1">
      <protection locked="0"/>
    </xf>
    <xf numFmtId="3" fontId="65" fillId="21" borderId="6" xfId="40" applyNumberFormat="1" applyFont="1" applyFill="1" applyBorder="1" applyAlignment="1" applyProtection="1">
      <alignment vertical="center"/>
      <protection locked="0"/>
    </xf>
    <xf numFmtId="0" fontId="65" fillId="18" borderId="7" xfId="42" applyFont="1" applyFill="1" applyBorder="1" applyAlignment="1" applyProtection="1">
      <alignment horizontal="center" vertical="center"/>
    </xf>
    <xf numFmtId="0" fontId="65" fillId="18" borderId="7" xfId="42" applyFont="1" applyFill="1" applyBorder="1" applyAlignment="1" applyProtection="1">
      <alignment horizontal="center" vertical="center" wrapText="1"/>
    </xf>
    <xf numFmtId="0" fontId="65" fillId="18" borderId="7" xfId="42" applyFont="1" applyFill="1" applyBorder="1" applyAlignment="1" applyProtection="1">
      <alignment horizontal="left" vertical="center" wrapText="1"/>
    </xf>
    <xf numFmtId="0" fontId="67" fillId="18" borderId="7" xfId="42" applyFont="1" applyFill="1" applyBorder="1" applyAlignment="1" applyProtection="1">
      <alignment horizontal="center" vertical="center" wrapText="1"/>
    </xf>
    <xf numFmtId="0" fontId="67" fillId="18" borderId="6" xfId="42" applyFont="1" applyFill="1" applyBorder="1" applyAlignment="1" applyProtection="1">
      <alignment horizontal="center" vertical="center" wrapText="1"/>
    </xf>
    <xf numFmtId="0" fontId="65" fillId="18" borderId="7" xfId="42" applyFont="1" applyFill="1" applyBorder="1" applyAlignment="1" applyProtection="1">
      <alignment horizontal="left" vertical="center"/>
    </xf>
    <xf numFmtId="0" fontId="67" fillId="18" borderId="7" xfId="42" applyFont="1" applyFill="1" applyBorder="1" applyAlignment="1" applyProtection="1">
      <alignment horizontal="center" vertical="center"/>
    </xf>
    <xf numFmtId="9" fontId="65" fillId="21" borderId="11" xfId="37" applyFont="1" applyFill="1" applyBorder="1" applyAlignment="1" applyProtection="1">
      <alignment vertical="center" wrapText="1"/>
    </xf>
    <xf numFmtId="9" fontId="69" fillId="21" borderId="55" xfId="37" applyFont="1" applyFill="1" applyBorder="1" applyAlignment="1" applyProtection="1">
      <alignment vertical="center" wrapText="1"/>
    </xf>
    <xf numFmtId="9" fontId="69" fillId="21" borderId="12" xfId="37" applyFont="1" applyFill="1" applyBorder="1" applyAlignment="1" applyProtection="1">
      <alignment vertical="center" wrapText="1"/>
    </xf>
    <xf numFmtId="0" fontId="0" fillId="19" borderId="6" xfId="42" applyFont="1" applyBorder="1" applyAlignment="1" applyProtection="1">
      <alignment horizontal="center" vertical="center" wrapText="1"/>
    </xf>
    <xf numFmtId="0" fontId="24" fillId="19" borderId="6" xfId="42" applyFont="1" applyBorder="1" applyAlignment="1" applyProtection="1">
      <alignment horizontal="center" vertical="center" wrapText="1"/>
    </xf>
    <xf numFmtId="0" fontId="53" fillId="0" borderId="0" xfId="0" applyFont="1" applyProtection="1"/>
    <xf numFmtId="0" fontId="8" fillId="19" borderId="25" xfId="22" applyBorder="1" applyAlignment="1" applyProtection="1">
      <alignment horizontal="center" vertical="top" wrapText="1"/>
    </xf>
    <xf numFmtId="0" fontId="24" fillId="0" borderId="0" xfId="0" applyFont="1" applyAlignment="1" applyProtection="1">
      <alignment wrapText="1"/>
    </xf>
    <xf numFmtId="0" fontId="8" fillId="19" borderId="13" xfId="22" applyBorder="1" applyAlignment="1" applyProtection="1">
      <alignment horizontal="left" vertical="top" wrapText="1"/>
    </xf>
    <xf numFmtId="0" fontId="21" fillId="0" borderId="7" xfId="16" applyFont="1" applyFill="1" applyBorder="1" applyProtection="1"/>
    <xf numFmtId="0" fontId="20" fillId="0" borderId="7" xfId="0" applyFont="1" applyFill="1" applyBorder="1" applyAlignment="1" applyProtection="1">
      <alignment vertical="center" wrapText="1"/>
    </xf>
    <xf numFmtId="0" fontId="24" fillId="0" borderId="7" xfId="0" applyFont="1" applyFill="1" applyBorder="1" applyAlignment="1" applyProtection="1">
      <alignment horizontal="left" vertical="center" wrapText="1"/>
    </xf>
    <xf numFmtId="0" fontId="24" fillId="0" borderId="7" xfId="0" applyFont="1" applyFill="1" applyBorder="1" applyAlignment="1" applyProtection="1">
      <alignment vertical="center" wrapText="1"/>
    </xf>
    <xf numFmtId="0" fontId="20" fillId="0" borderId="7" xfId="0" applyFont="1" applyFill="1" applyBorder="1" applyAlignment="1" applyProtection="1">
      <alignment horizontal="left" vertical="center" wrapText="1"/>
    </xf>
    <xf numFmtId="0" fontId="22" fillId="4" borderId="21" xfId="3" applyFont="1" applyBorder="1" applyAlignment="1" applyProtection="1">
      <alignment vertical="center"/>
    </xf>
    <xf numFmtId="0" fontId="22" fillId="4" borderId="22" xfId="3" applyFont="1" applyBorder="1" applyAlignment="1" applyProtection="1">
      <alignment vertical="center"/>
    </xf>
    <xf numFmtId="0" fontId="22" fillId="4" borderId="23" xfId="3" applyFont="1" applyBorder="1" applyAlignment="1" applyProtection="1">
      <alignment vertical="center"/>
    </xf>
    <xf numFmtId="0" fontId="8" fillId="19" borderId="88" xfId="22" applyBorder="1" applyAlignment="1" applyProtection="1">
      <alignment horizontal="center" vertical="center" wrapText="1"/>
    </xf>
    <xf numFmtId="0" fontId="8" fillId="19" borderId="89" xfId="22" applyBorder="1" applyAlignment="1" applyProtection="1">
      <alignment horizontal="center" vertical="center" wrapText="1"/>
    </xf>
    <xf numFmtId="0" fontId="0" fillId="5" borderId="4" xfId="0" applyFill="1" applyBorder="1" applyProtection="1"/>
    <xf numFmtId="0" fontId="0" fillId="5" borderId="0" xfId="0" applyFill="1" applyBorder="1" applyProtection="1"/>
    <xf numFmtId="0" fontId="0" fillId="5" borderId="5" xfId="0" applyFill="1" applyBorder="1" applyProtection="1"/>
    <xf numFmtId="164" fontId="35" fillId="6" borderId="90" xfId="12" applyNumberFormat="1" applyBorder="1" applyAlignment="1" applyProtection="1">
      <alignment vertical="center"/>
    </xf>
    <xf numFmtId="164" fontId="35" fillId="6" borderId="36" xfId="12" applyNumberFormat="1" applyBorder="1" applyAlignment="1" applyProtection="1">
      <alignment vertical="center"/>
    </xf>
    <xf numFmtId="164" fontId="35" fillId="6" borderId="91" xfId="12" applyNumberFormat="1" applyBorder="1" applyAlignment="1" applyProtection="1">
      <alignment vertical="center"/>
    </xf>
    <xf numFmtId="164" fontId="17" fillId="7" borderId="92" xfId="13" applyNumberFormat="1" applyBorder="1" applyAlignment="1" applyProtection="1">
      <alignment horizontal="center" vertical="center"/>
      <protection locked="0"/>
    </xf>
    <xf numFmtId="164" fontId="35" fillId="6" borderId="36" xfId="12" applyNumberFormat="1" applyBorder="1" applyAlignment="1" applyProtection="1">
      <alignment horizontal="center" vertical="center"/>
    </xf>
    <xf numFmtId="164" fontId="17" fillId="7" borderId="93" xfId="13" applyNumberFormat="1" applyBorder="1" applyAlignment="1" applyProtection="1">
      <alignment horizontal="center" vertical="center"/>
      <protection locked="0"/>
    </xf>
    <xf numFmtId="164" fontId="17" fillId="7" borderId="94" xfId="13" applyNumberFormat="1" applyBorder="1" applyAlignment="1" applyProtection="1">
      <alignment vertical="center"/>
      <protection locked="0"/>
    </xf>
    <xf numFmtId="164" fontId="17" fillId="7" borderId="95" xfId="13" applyNumberFormat="1" applyBorder="1" applyAlignment="1" applyProtection="1">
      <alignment vertical="center"/>
      <protection locked="0"/>
    </xf>
    <xf numFmtId="164" fontId="24" fillId="8" borderId="28" xfId="0" applyNumberFormat="1" applyFont="1" applyFill="1" applyBorder="1" applyAlignment="1" applyProtection="1">
      <alignment vertical="center"/>
    </xf>
    <xf numFmtId="164" fontId="24" fillId="8" borderId="24" xfId="0" applyNumberFormat="1" applyFont="1" applyFill="1" applyBorder="1" applyAlignment="1" applyProtection="1">
      <alignment vertical="center"/>
    </xf>
    <xf numFmtId="164" fontId="0" fillId="5" borderId="4" xfId="0" applyNumberFormat="1" applyFill="1" applyBorder="1" applyProtection="1"/>
    <xf numFmtId="164" fontId="0" fillId="5" borderId="0" xfId="0" applyNumberFormat="1" applyFill="1" applyBorder="1" applyProtection="1"/>
    <xf numFmtId="164" fontId="0" fillId="5" borderId="5" xfId="0" applyNumberFormat="1" applyFill="1" applyBorder="1" applyProtection="1"/>
    <xf numFmtId="164" fontId="24" fillId="8" borderId="29" xfId="0" applyNumberFormat="1" applyFont="1" applyFill="1" applyBorder="1" applyAlignment="1" applyProtection="1">
      <alignment vertical="center"/>
    </xf>
    <xf numFmtId="164" fontId="24" fillId="8" borderId="32" xfId="0" applyNumberFormat="1" applyFont="1" applyFill="1" applyBorder="1" applyAlignment="1" applyProtection="1">
      <alignment vertical="center"/>
    </xf>
    <xf numFmtId="164" fontId="24" fillId="8" borderId="96" xfId="0" applyNumberFormat="1" applyFont="1" applyFill="1" applyBorder="1" applyAlignment="1" applyProtection="1">
      <alignment vertical="center"/>
    </xf>
    <xf numFmtId="164" fontId="17" fillId="7" borderId="97" xfId="13" applyNumberFormat="1" applyBorder="1" applyAlignment="1" applyProtection="1">
      <alignment vertical="center"/>
      <protection locked="0"/>
    </xf>
    <xf numFmtId="164" fontId="24" fillId="8" borderId="98" xfId="0" applyNumberFormat="1" applyFont="1" applyFill="1" applyBorder="1" applyAlignment="1" applyProtection="1">
      <alignment vertical="center"/>
    </xf>
    <xf numFmtId="164" fontId="24" fillId="8" borderId="30" xfId="0" applyNumberFormat="1" applyFont="1" applyFill="1" applyBorder="1" applyAlignment="1" applyProtection="1">
      <alignment vertical="center"/>
    </xf>
    <xf numFmtId="0" fontId="22" fillId="4" borderId="22" xfId="3" applyFont="1" applyBorder="1" applyAlignment="1" applyProtection="1">
      <alignment horizontal="left" vertical="center"/>
    </xf>
    <xf numFmtId="0" fontId="22" fillId="4" borderId="23" xfId="3" applyFont="1" applyBorder="1" applyAlignment="1" applyProtection="1">
      <alignment horizontal="left" vertical="center"/>
    </xf>
    <xf numFmtId="164" fontId="0" fillId="0" borderId="0" xfId="0" applyNumberFormat="1" applyFill="1" applyBorder="1" applyProtection="1"/>
    <xf numFmtId="164" fontId="0" fillId="0" borderId="5" xfId="0" applyNumberFormat="1" applyFill="1" applyBorder="1" applyProtection="1"/>
    <xf numFmtId="0" fontId="0" fillId="0" borderId="5" xfId="0" applyFill="1" applyBorder="1" applyProtection="1"/>
    <xf numFmtId="164" fontId="17" fillId="7" borderId="99" xfId="13" applyNumberFormat="1" applyBorder="1" applyAlignment="1" applyProtection="1">
      <alignment vertical="center"/>
      <protection locked="0"/>
    </xf>
    <xf numFmtId="0" fontId="29" fillId="0" borderId="0" xfId="0" applyFont="1" applyProtection="1"/>
    <xf numFmtId="1" fontId="2" fillId="19" borderId="6" xfId="42" applyNumberFormat="1" applyFont="1" applyBorder="1" applyAlignment="1">
      <alignment wrapText="1"/>
    </xf>
    <xf numFmtId="0" fontId="0" fillId="17" borderId="20" xfId="0" applyFill="1" applyBorder="1" applyAlignment="1">
      <alignment vertical="center"/>
    </xf>
    <xf numFmtId="0" fontId="22" fillId="4" borderId="7" xfId="3" applyFont="1" applyBorder="1" applyAlignment="1" applyProtection="1">
      <alignment vertical="center" wrapText="1"/>
    </xf>
    <xf numFmtId="170" fontId="2" fillId="7" borderId="27" xfId="13" applyNumberFormat="1" applyFont="1" applyBorder="1" applyProtection="1">
      <protection locked="0"/>
    </xf>
    <xf numFmtId="0" fontId="24" fillId="39" borderId="6" xfId="0" applyFont="1" applyFill="1" applyBorder="1" applyAlignment="1" applyProtection="1">
      <alignment horizontal="right"/>
    </xf>
    <xf numFmtId="0" fontId="24" fillId="39" borderId="6" xfId="0" applyFont="1" applyFill="1" applyBorder="1" applyProtection="1"/>
    <xf numFmtId="0" fontId="0" fillId="39" borderId="6" xfId="0" applyFill="1" applyBorder="1" applyProtection="1"/>
    <xf numFmtId="10" fontId="24" fillId="0" borderId="26" xfId="24" applyNumberFormat="1" applyFont="1" applyBorder="1" applyProtection="1"/>
    <xf numFmtId="10" fontId="24" fillId="0" borderId="12" xfId="24" applyNumberFormat="1" applyFont="1" applyBorder="1" applyProtection="1"/>
    <xf numFmtId="179" fontId="24" fillId="0" borderId="12" xfId="24" applyNumberFormat="1" applyFont="1" applyBorder="1" applyProtection="1"/>
    <xf numFmtId="10" fontId="24" fillId="0" borderId="10" xfId="24" applyNumberFormat="1" applyFont="1" applyBorder="1" applyProtection="1"/>
    <xf numFmtId="10" fontId="24" fillId="0" borderId="6" xfId="24" applyNumberFormat="1" applyFont="1" applyBorder="1" applyProtection="1"/>
    <xf numFmtId="10" fontId="72" fillId="42" borderId="10" xfId="24" applyNumberFormat="1" applyFont="1" applyFill="1" applyBorder="1" applyProtection="1"/>
    <xf numFmtId="10" fontId="72" fillId="42" borderId="6" xfId="24" applyNumberFormat="1" applyFont="1" applyFill="1" applyBorder="1" applyProtection="1"/>
    <xf numFmtId="179" fontId="72" fillId="0" borderId="12" xfId="24" applyNumberFormat="1" applyFont="1" applyBorder="1" applyProtection="1"/>
    <xf numFmtId="0" fontId="73" fillId="42" borderId="0" xfId="0" applyFont="1" applyFill="1" applyProtection="1"/>
    <xf numFmtId="0" fontId="24" fillId="39" borderId="6" xfId="0" applyFont="1" applyFill="1" applyBorder="1" applyAlignment="1">
      <alignment horizontal="right" vertical="center"/>
    </xf>
    <xf numFmtId="10" fontId="24" fillId="8" borderId="10" xfId="24" applyNumberFormat="1" applyFont="1" applyFill="1" applyBorder="1" applyProtection="1"/>
    <xf numFmtId="10" fontId="24" fillId="8" borderId="6" xfId="24" applyNumberFormat="1" applyFont="1" applyFill="1" applyBorder="1" applyProtection="1"/>
    <xf numFmtId="0" fontId="39" fillId="0" borderId="0" xfId="0" applyFont="1" applyFill="1" applyBorder="1" applyAlignment="1">
      <alignment horizontal="left" vertical="top" wrapText="1"/>
    </xf>
    <xf numFmtId="0" fontId="39" fillId="0" borderId="47" xfId="0" applyFont="1" applyFill="1" applyBorder="1" applyAlignment="1">
      <alignment horizontal="left" vertical="top" wrapText="1"/>
    </xf>
    <xf numFmtId="1" fontId="17" fillId="21" borderId="27" xfId="13" applyNumberFormat="1" applyFill="1" applyBorder="1" applyProtection="1">
      <protection locked="0"/>
    </xf>
    <xf numFmtId="0" fontId="56" fillId="0" borderId="0" xfId="0" applyFont="1" applyProtection="1"/>
    <xf numFmtId="0" fontId="39" fillId="24" borderId="6" xfId="0" applyFont="1" applyFill="1" applyBorder="1" applyAlignment="1">
      <alignment horizontal="left" vertical="top"/>
    </xf>
    <xf numFmtId="0" fontId="39" fillId="21" borderId="6" xfId="0" applyFont="1" applyFill="1" applyBorder="1" applyAlignment="1">
      <alignment horizontal="left" vertical="top"/>
    </xf>
    <xf numFmtId="0" fontId="39" fillId="27" borderId="6" xfId="0" applyFont="1" applyFill="1" applyBorder="1" applyAlignment="1">
      <alignment horizontal="left" vertical="top"/>
    </xf>
    <xf numFmtId="0" fontId="39" fillId="0" borderId="0" xfId="0" applyFont="1" applyFill="1" applyBorder="1" applyAlignment="1">
      <alignment horizontal="left" vertical="top" wrapText="1"/>
    </xf>
    <xf numFmtId="0" fontId="39" fillId="0" borderId="47" xfId="0" applyFont="1" applyFill="1" applyBorder="1" applyAlignment="1">
      <alignment horizontal="left" vertical="top" wrapText="1"/>
    </xf>
    <xf numFmtId="0" fontId="0" fillId="0" borderId="0" xfId="0" applyBorder="1" applyAlignment="1">
      <alignment vertical="center" wrapText="1"/>
    </xf>
    <xf numFmtId="0" fontId="0" fillId="0" borderId="47" xfId="0" applyBorder="1" applyAlignment="1">
      <alignment vertical="center" wrapText="1"/>
    </xf>
    <xf numFmtId="0" fontId="39" fillId="0" borderId="0" xfId="0" quotePrefix="1" applyNumberFormat="1" applyFont="1" applyFill="1" applyBorder="1" applyAlignment="1">
      <alignment horizontal="left" vertical="top" wrapText="1"/>
    </xf>
    <xf numFmtId="0" fontId="39" fillId="0" borderId="47" xfId="0" quotePrefix="1" applyNumberFormat="1" applyFont="1" applyFill="1" applyBorder="1" applyAlignment="1">
      <alignment horizontal="left" vertical="top" wrapText="1"/>
    </xf>
    <xf numFmtId="0" fontId="24" fillId="4" borderId="7" xfId="3" applyFont="1" applyBorder="1" applyAlignment="1" applyProtection="1">
      <alignment horizontal="center" vertical="center" wrapText="1"/>
    </xf>
    <xf numFmtId="0" fontId="24" fillId="4" borderId="10" xfId="3" applyFont="1" applyBorder="1" applyAlignment="1" applyProtection="1">
      <alignment horizontal="center" vertical="center" wrapText="1"/>
    </xf>
    <xf numFmtId="0" fontId="24" fillId="4" borderId="11" xfId="3" applyFont="1" applyBorder="1" applyAlignment="1" applyProtection="1">
      <alignment horizontal="center" vertical="center" wrapText="1"/>
    </xf>
    <xf numFmtId="0" fontId="24" fillId="4" borderId="12" xfId="3" applyFont="1" applyBorder="1" applyAlignment="1" applyProtection="1">
      <alignment horizontal="center" vertical="center" wrapText="1"/>
    </xf>
    <xf numFmtId="0" fontId="21"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38" xfId="0" applyFont="1" applyFill="1" applyBorder="1" applyAlignment="1" applyProtection="1">
      <alignment horizontal="left" vertical="center" wrapText="1"/>
    </xf>
    <xf numFmtId="0" fontId="66" fillId="41" borderId="11" xfId="38" applyNumberFormat="1" applyFont="1" applyFill="1" applyBorder="1" applyAlignment="1" applyProtection="1">
      <alignment horizontal="center" vertical="center"/>
    </xf>
    <xf numFmtId="0" fontId="66" fillId="41" borderId="55" xfId="38" applyNumberFormat="1" applyFont="1" applyFill="1" applyBorder="1" applyAlignment="1" applyProtection="1">
      <alignment horizontal="center" vertical="center"/>
    </xf>
    <xf numFmtId="0" fontId="66" fillId="41" borderId="12" xfId="38" applyNumberFormat="1" applyFont="1" applyFill="1" applyBorder="1" applyAlignment="1" applyProtection="1">
      <alignment horizontal="center" vertical="center"/>
    </xf>
    <xf numFmtId="0" fontId="65" fillId="21" borderId="11" xfId="38" applyFont="1" applyFill="1" applyBorder="1" applyAlignment="1" applyProtection="1">
      <alignment horizontal="left" vertical="center" wrapText="1"/>
    </xf>
    <xf numFmtId="0" fontId="65" fillId="21" borderId="55" xfId="38" applyFont="1" applyFill="1" applyBorder="1" applyAlignment="1" applyProtection="1">
      <alignment horizontal="left" vertical="center" wrapText="1"/>
    </xf>
    <xf numFmtId="0" fontId="65" fillId="21" borderId="12" xfId="38" applyFont="1" applyFill="1" applyBorder="1" applyAlignment="1" applyProtection="1">
      <alignment horizontal="left" vertical="center" wrapText="1"/>
    </xf>
    <xf numFmtId="0" fontId="65" fillId="39" borderId="7" xfId="40" applyFont="1" applyFill="1" applyBorder="1" applyAlignment="1" applyProtection="1">
      <alignment horizontal="center" vertical="center" wrapText="1"/>
    </xf>
    <xf numFmtId="0" fontId="65" fillId="39" borderId="20" xfId="40" applyFont="1" applyFill="1" applyBorder="1" applyAlignment="1" applyProtection="1">
      <alignment horizontal="center" vertical="center" wrapText="1"/>
    </xf>
    <xf numFmtId="0" fontId="65" fillId="39" borderId="10" xfId="40" applyFont="1" applyFill="1" applyBorder="1" applyAlignment="1" applyProtection="1">
      <alignment horizontal="center" vertical="center" wrapText="1"/>
    </xf>
    <xf numFmtId="0" fontId="2" fillId="0" borderId="7" xfId="38" applyBorder="1" applyAlignment="1">
      <alignment horizontal="left"/>
    </xf>
    <xf numFmtId="0" fontId="2" fillId="0" borderId="20" xfId="38" applyBorder="1" applyAlignment="1">
      <alignment horizontal="left"/>
    </xf>
    <xf numFmtId="0" fontId="2" fillId="0" borderId="10" xfId="38" applyBorder="1" applyAlignment="1">
      <alignment horizontal="left"/>
    </xf>
    <xf numFmtId="0" fontId="22" fillId="4" borderId="7" xfId="3" applyFont="1" applyBorder="1" applyAlignment="1" applyProtection="1">
      <alignment horizontal="center" wrapText="1"/>
    </xf>
    <xf numFmtId="0" fontId="22" fillId="4" borderId="10" xfId="3" applyFont="1" applyBorder="1" applyAlignment="1" applyProtection="1">
      <alignment horizontal="center" wrapText="1"/>
    </xf>
    <xf numFmtId="0" fontId="24" fillId="4" borderId="7" xfId="3" applyFont="1" applyBorder="1" applyAlignment="1" applyProtection="1">
      <alignment horizontal="center"/>
    </xf>
    <xf numFmtId="0" fontId="24" fillId="4" borderId="20" xfId="3" applyFont="1" applyBorder="1" applyAlignment="1" applyProtection="1">
      <alignment horizontal="center"/>
    </xf>
    <xf numFmtId="0" fontId="24" fillId="4" borderId="10" xfId="3" applyFont="1" applyBorder="1" applyAlignment="1" applyProtection="1">
      <alignment horizontal="center"/>
    </xf>
    <xf numFmtId="0" fontId="22" fillId="4" borderId="7" xfId="3" applyFont="1" applyBorder="1" applyAlignment="1" applyProtection="1">
      <alignment vertical="center"/>
    </xf>
    <xf numFmtId="0" fontId="0" fillId="0" borderId="20" xfId="0" applyBorder="1" applyAlignment="1">
      <alignment vertical="center"/>
    </xf>
    <xf numFmtId="0" fontId="22" fillId="4" borderId="20" xfId="3" applyFont="1" applyBorder="1" applyAlignment="1" applyProtection="1">
      <alignment vertical="center"/>
    </xf>
    <xf numFmtId="168" fontId="24" fillId="5" borderId="17" xfId="0" applyNumberFormat="1" applyFont="1" applyFill="1" applyBorder="1" applyAlignment="1" applyProtection="1">
      <alignment horizontal="left" vertical="center" wrapText="1"/>
    </xf>
    <xf numFmtId="0" fontId="24" fillId="5" borderId="1" xfId="0" applyFont="1" applyFill="1" applyBorder="1" applyAlignment="1" applyProtection="1">
      <alignment horizontal="left" vertical="center" wrapText="1"/>
    </xf>
    <xf numFmtId="0" fontId="0" fillId="5" borderId="14" xfId="0" applyFill="1" applyBorder="1" applyAlignment="1">
      <alignment horizontal="left" vertical="center" wrapText="1"/>
    </xf>
    <xf numFmtId="0" fontId="24" fillId="5" borderId="14" xfId="0" applyFont="1" applyFill="1" applyBorder="1" applyAlignment="1" applyProtection="1">
      <alignment horizontal="left" vertical="center" wrapText="1"/>
    </xf>
    <xf numFmtId="0" fontId="24" fillId="5" borderId="4" xfId="0" applyFont="1" applyFill="1" applyBorder="1" applyAlignment="1" applyProtection="1">
      <alignment horizontal="left" vertical="center" wrapText="1"/>
    </xf>
    <xf numFmtId="0" fontId="0" fillId="0" borderId="13" xfId="0" applyBorder="1" applyAlignment="1" applyProtection="1">
      <alignment horizontal="center"/>
    </xf>
  </cellXfs>
  <cellStyles count="44">
    <cellStyle name="20 % - Akzent1" xfId="14" builtinId="30"/>
    <cellStyle name="20 % - Akzent2" xfId="13" builtinId="34"/>
    <cellStyle name="20 % - Akzent2 2" xfId="29"/>
    <cellStyle name="20 % - Akzent2 4" xfId="43"/>
    <cellStyle name="20 % - Akzent3 2" xfId="33"/>
    <cellStyle name="40 % - Akzent1" xfId="22" builtinId="31"/>
    <cellStyle name="40 % - Akzent1 2" xfId="34"/>
    <cellStyle name="40 % - Akzent1 3" xfId="42"/>
    <cellStyle name="40 % - Akzent2 2" xfId="28"/>
    <cellStyle name="40 % - Akzent3 2" xfId="27"/>
    <cellStyle name="40 % - Akzent3 2 2" xfId="35"/>
    <cellStyle name="40 % - Akzent5 2" xfId="36"/>
    <cellStyle name="60 % - Akzent1" xfId="3" builtinId="32"/>
    <cellStyle name="Akzent1" xfId="15" builtinId="29"/>
    <cellStyle name="Akzent2" xfId="16" builtinId="33"/>
    <cellStyle name="Ausgabe" xfId="12" builtinId="21"/>
    <cellStyle name="Ausgabe 2" xfId="23"/>
    <cellStyle name="Berechnung" xfId="17" builtinId="22"/>
    <cellStyle name="Comma [0]" xfId="10"/>
    <cellStyle name="Currency [0]" xfId="11"/>
    <cellStyle name="Dezimal [0]" xfId="4" builtinId="6" hidden="1"/>
    <cellStyle name="Eingabe" xfId="2" builtinId="20"/>
    <cellStyle name="Eingabe 2" xfId="30"/>
    <cellStyle name="Eingabefeld1" xfId="18"/>
    <cellStyle name="Komma" xfId="1" builtinId="3"/>
    <cellStyle name="Prozent" xfId="24" builtinId="5"/>
    <cellStyle name="Prozent 3" xfId="37"/>
    <cellStyle name="Prozent 6" xfId="41"/>
    <cellStyle name="Schlecht" xfId="19" builtinId="27"/>
    <cellStyle name="Standard" xfId="0" builtinId="0" customBuiltin="1"/>
    <cellStyle name="Standard 12" xfId="38"/>
    <cellStyle name="Standard 14" xfId="40"/>
    <cellStyle name="Standard 2" xfId="25"/>
    <cellStyle name="Standard 3" xfId="39"/>
    <cellStyle name="Tablehead1" xfId="20"/>
    <cellStyle name="Tablehead3" xfId="21"/>
    <cellStyle name="Überschrift 1" xfId="6" builtinId="16" hidden="1"/>
    <cellStyle name="Überschrift 1 2" xfId="32"/>
    <cellStyle name="Überschrift 2" xfId="7" builtinId="17" hidden="1"/>
    <cellStyle name="Überschrift 3" xfId="8" builtinId="18" hidden="1"/>
    <cellStyle name="Überschrift 4" xfId="9" builtinId="19" hidden="1"/>
    <cellStyle name="Überschrift 5" xfId="31"/>
    <cellStyle name="Währung [0]" xfId="5" builtinId="7" hidden="1"/>
    <cellStyle name="Währung 2" xfId="26"/>
  </cellStyles>
  <dxfs count="19">
    <dxf>
      <fill>
        <patternFill>
          <bgColor rgb="FFFF0000"/>
        </patternFill>
      </fill>
    </dxf>
    <dxf>
      <fill>
        <patternFill>
          <bgColor theme="0" tint="-0.34998626667073579"/>
        </patternFill>
      </fill>
    </dxf>
    <dxf>
      <numFmt numFmtId="164" formatCode="_-* #,##0\ _€_-;\-* #,##0\ _€_-;_-* &quot;-&quot;\ _€_-;_-@_-"/>
      <fill>
        <patternFill patternType="solid">
          <fgColor theme="5" tint="0.59996337778862885"/>
          <bgColor theme="5"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s>
  <tableStyles count="0" defaultTableStyle="TableStyleMedium2" defaultPivotStyle="PivotStyleLight16"/>
  <colors>
    <mruColors>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172B\r878257$\RWE-PLUS\F\PC-UBIS\Berichtssystem\B-UBIS-Standard-Ausgabeberichte\EC-B%20Berichtsmappe%204_Q_2003_V1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ktenplan\82%20Anreizregulierung\825%20Qualit&#228;tsregulierung\8255%20Umsetzung%20Erl&#246;sobergrenzen\8255-1%20Strom%20VNB\Tabellen\Erhebungsbogen\20110418%20Erhebungsbogen%20VU%202007_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RKTH\04_VIS_H\3482%20Netzbetreiber%20Strom\3482.27%20Energie-_und_Wasserversorgung_Altenburg_GmbH,_3._RP\01_Altenburg_S_KKAuf\Altenburg_S_KKAuf_2018\05_20180919_0936_BNetzA_Altenburg_S_1_KKAuf_2018.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KTH/01_Verfahren/03_Rkto/Rkto_2024/01_Rkto_2024_S/01_Rkto_2024_S_Pr&#252;ftool/01_251023_LRB_S_EHB_intern_Rkto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Strom\BK8-Anreizregulierung\0502_EnBW%20Transportnetze_AG\0502-0811-EOG\Intern\190303_Erl&#246;sobergrenze_EnBW_TS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K8-Anreizregulierung\_Allgemeines_Vorlagen_Muster\TOOLs\Erweiterungsfaktor\EWF_2010\100913_EWF_2010_TOO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KTH/01_Verfahren/02_KKAuf/KKAuf_2024/02_KKAuf_2024_G/01_KKAuf_2024_G_Pr&#252;ftool/05p_250310_LRB_NB_G_Tool_KKAuf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Strom\BK8-RPI\_Allgemeines_Vorlagen_Muster\TOOLs\Regulierungskonto\2009\101208_RegKo_2009_Too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bonn01f010\windat\BK8-Anreizregulierung\_Allgemeines_Vorlagen_Muster\TOOLs\Verprobung\090317_003_Verprobungstool_AReg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KTH\01_Vorlagen\2019\01_KKauf\01_KKauf_Pr&#252;ftool\01_Strom\05_20190814_Prueftool_KKauf_Stro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KTH/04_VIS_Q/3482%20Netzbetreiber%20Strom/4.RP/3482.63_SHL_4.RP/04_SHL_S_KKAuf/SHL_S_KKAuf24/05a_230622_SHL_S_EHB_aktuell_KKAuf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RKTH\04_VIS_H\3482%20Netzbetreiber%20Strom\3482.14%20Stadtwerke_Arnstadt_Netz_GmbH_&amp;_Co.KG,_3._RP\01_Arnstadt_S_KKAuf\Arnstadt_S_KKauf_2018\181122__BNetzA_Arnstadt_S_2962_1_KKAuf_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en"/>
      <sheetName val="A. Allgemeine Informationen"/>
      <sheetName val="Auswahl NB"/>
      <sheetName val="B. Erlösobergrenze"/>
      <sheetName val="C. VU Niederspannung"/>
      <sheetName val="D. VU Mittelspannung"/>
      <sheetName val="E. Abweichung 2007 "/>
      <sheetName val="F. Abweichung 2008"/>
      <sheetName val="G. Abweichung 2009"/>
      <sheetName val="H. Netzübergänge"/>
      <sheetName val="I. Erläuterungen"/>
    </sheetNames>
    <sheetDataSet>
      <sheetData sheetId="0" refreshError="1"/>
      <sheetData sheetId="1" refreshError="1"/>
      <sheetData sheetId="2" refreshError="1">
        <row r="3">
          <cell r="B3" t="str">
            <v>Bitte wählen</v>
          </cell>
        </row>
        <row r="4">
          <cell r="B4" t="str">
            <v>24/7 Netze GmbH (Mannheim)</v>
          </cell>
        </row>
        <row r="5">
          <cell r="B5" t="str">
            <v>24/7 Netze GmbH (Offenbach)</v>
          </cell>
        </row>
        <row r="6">
          <cell r="B6" t="str">
            <v>abita Energie Otterberg GmbH</v>
          </cell>
        </row>
        <row r="7">
          <cell r="B7" t="str">
            <v>AggerService GmbH</v>
          </cell>
        </row>
        <row r="8">
          <cell r="B8" t="str">
            <v>Albstadtwerke GmbH</v>
          </cell>
        </row>
        <row r="9">
          <cell r="B9" t="str">
            <v>Albwerk GmbH &amp; Co. KG</v>
          </cell>
        </row>
        <row r="10">
          <cell r="B10" t="str">
            <v>AllgäuNetz GmbH &amp; Co. KG</v>
          </cell>
        </row>
        <row r="11">
          <cell r="B11" t="str">
            <v>AlzChem Trostberg GmbH</v>
          </cell>
        </row>
        <row r="12">
          <cell r="B12" t="str">
            <v>Amprion GmbH</v>
          </cell>
        </row>
        <row r="13">
          <cell r="B13" t="str">
            <v>Angelika von Stetten Elektrizitätswerk Stettengut</v>
          </cell>
        </row>
        <row r="14">
          <cell r="B14" t="str">
            <v>Aschaffenburger Versorgungs GmbH</v>
          </cell>
        </row>
        <row r="15">
          <cell r="B15" t="str">
            <v>AVU Netz GmbH</v>
          </cell>
        </row>
        <row r="16">
          <cell r="B16" t="str">
            <v>Axima GmbH (Netz Großdubrau)</v>
          </cell>
        </row>
        <row r="17">
          <cell r="B17" t="str">
            <v>Axima GmbH (Netz Klingenberg)</v>
          </cell>
        </row>
        <row r="18">
          <cell r="B18" t="str">
            <v>Axima GmbH (Netz Radeberg)</v>
          </cell>
        </row>
        <row r="19">
          <cell r="B19" t="str">
            <v>Bad Honnef AG</v>
          </cell>
        </row>
        <row r="20">
          <cell r="B20" t="str">
            <v>badenova-Netz GmbH</v>
          </cell>
        </row>
        <row r="21">
          <cell r="B21" t="str">
            <v>Bauer Elektrounternehmen GmbH &amp; Co. KG</v>
          </cell>
        </row>
        <row r="22">
          <cell r="B22" t="str">
            <v>BEW Bayreuther Energie- und Wasserversorgungs GmbH</v>
          </cell>
        </row>
        <row r="23">
          <cell r="B23" t="str">
            <v>BEW Netze GmbH</v>
          </cell>
        </row>
        <row r="24">
          <cell r="B24" t="str">
            <v>Bezirksverband Kraftwerk Köhlgartenwiese</v>
          </cell>
        </row>
        <row r="25">
          <cell r="B25" t="str">
            <v>Blomberger Versorgungsbetriebe GmbH</v>
          </cell>
        </row>
        <row r="26">
          <cell r="B26" t="str">
            <v>Bocholter Energie- und Wasserversorgung GmbH</v>
          </cell>
        </row>
        <row r="27">
          <cell r="B27" t="str">
            <v>Bröltaler Elektrizitätsgenossenschaft eG</v>
          </cell>
        </row>
        <row r="28">
          <cell r="B28" t="str">
            <v>BS ENERGY NETZ GmbH</v>
          </cell>
        </row>
        <row r="29">
          <cell r="B29" t="str">
            <v>BTB Netz GmbH Berlin</v>
          </cell>
        </row>
        <row r="30">
          <cell r="B30" t="str">
            <v>BTT Bauteam Tretzel GmbH</v>
          </cell>
        </row>
        <row r="31">
          <cell r="B31" t="str">
            <v>Cramer Mühle KG</v>
          </cell>
        </row>
        <row r="32">
          <cell r="B32" t="str">
            <v>Dessauer Stromversorgung GmbH</v>
          </cell>
        </row>
        <row r="33">
          <cell r="B33" t="str">
            <v>Donau-Stadtwerke Dillingen-Lauingen</v>
          </cell>
        </row>
        <row r="34">
          <cell r="B34" t="str">
            <v>Dortmunder Energie- und Wasserversorgung - Netz GmbH</v>
          </cell>
        </row>
        <row r="35">
          <cell r="B35" t="str">
            <v>DREWAG NETZ GmbH</v>
          </cell>
        </row>
        <row r="36">
          <cell r="B36" t="str">
            <v>E.ON Avacon AG</v>
          </cell>
        </row>
        <row r="37">
          <cell r="B37" t="str">
            <v>E.ON Avacon AG (Netzbereich Sachsen Anhalt)</v>
          </cell>
        </row>
        <row r="38">
          <cell r="B38" t="str">
            <v>E.ON Bayern AG</v>
          </cell>
        </row>
        <row r="39">
          <cell r="B39" t="str">
            <v>E.ON edis AG</v>
          </cell>
        </row>
        <row r="40">
          <cell r="B40" t="str">
            <v>E.ON Hanse AG</v>
          </cell>
        </row>
        <row r="41">
          <cell r="B41" t="str">
            <v>E.ON Mitte AG</v>
          </cell>
        </row>
        <row r="42">
          <cell r="B42" t="str">
            <v>E.ON Mitte AG (Stadt Gelnhausen)</v>
          </cell>
        </row>
        <row r="43">
          <cell r="B43" t="str">
            <v>E.ON Netz GmbH</v>
          </cell>
        </row>
        <row r="44">
          <cell r="B44" t="str">
            <v>E.ON Westfalen Weser AG</v>
          </cell>
        </row>
        <row r="45">
          <cell r="B45" t="str">
            <v>e.wa riss Netze GmbH</v>
          </cell>
        </row>
        <row r="46">
          <cell r="B46" t="str">
            <v>EGC Energie- und Gebäude- technik Control GmbH &amp; Co. KG</v>
          </cell>
        </row>
        <row r="47">
          <cell r="B47" t="str">
            <v>EGF Netz GmbH</v>
          </cell>
        </row>
        <row r="48">
          <cell r="B48" t="str">
            <v>EGH Elektrizitäts-Genossenschaft Hauingen e.G.</v>
          </cell>
        </row>
        <row r="49">
          <cell r="B49" t="str">
            <v>EGT Energie GmbH</v>
          </cell>
        </row>
        <row r="50">
          <cell r="B50" t="str">
            <v>Ehinger Energie Wendelin Maunz GmbH</v>
          </cell>
        </row>
        <row r="51">
          <cell r="B51" t="str">
            <v>Eichenmüller GmbH &amp; Co. KG</v>
          </cell>
        </row>
        <row r="52">
          <cell r="B52" t="str">
            <v>Eichsfelder Energie- und Wasserversorgungsgesellschaft mbH</v>
          </cell>
        </row>
        <row r="53">
          <cell r="B53" t="str">
            <v>ELE Verteilnetz GmbH</v>
          </cell>
        </row>
        <row r="54">
          <cell r="B54" t="str">
            <v>Elektra Genossenschaft Pinzberg e.G.</v>
          </cell>
        </row>
        <row r="55">
          <cell r="B55" t="str">
            <v>Elektra-Genossenschaft Effeltrich eG</v>
          </cell>
        </row>
        <row r="56">
          <cell r="B56" t="str">
            <v>Elektrizitäts- und Wasserversorgungsgenossenschaft Vagen  eG</v>
          </cell>
        </row>
        <row r="57">
          <cell r="B57" t="str">
            <v>Elektrizitätsgenossenschaft Bierenbachtal eG</v>
          </cell>
        </row>
        <row r="58">
          <cell r="B58" t="str">
            <v>Elektrizitätsgenossenschaft Dirmstein eG</v>
          </cell>
        </row>
        <row r="59">
          <cell r="B59" t="str">
            <v>Elektrizitätsgenossenschaft Engelsberg eG</v>
          </cell>
        </row>
        <row r="60">
          <cell r="B60" t="str">
            <v>Elektrizitätsgenossenschaft für Wittmund eG</v>
          </cell>
        </row>
        <row r="61">
          <cell r="B61" t="str">
            <v>Elektrizitätsgenossenschaft Hasbergen eG</v>
          </cell>
        </row>
        <row r="62">
          <cell r="B62" t="str">
            <v>Elektrizitätsgenossenschaft Karlstein eG</v>
          </cell>
        </row>
        <row r="63">
          <cell r="B63" t="str">
            <v>Elektrizitätsgenossenschaft Nordhalben und Umgebung eG</v>
          </cell>
        </row>
        <row r="64">
          <cell r="B64" t="str">
            <v>Elektrizitätsgenossenschaft Oesterweg eG</v>
          </cell>
        </row>
        <row r="65">
          <cell r="B65" t="str">
            <v>Elektrizitätsgenossenschaft Ohlstadt e.G.</v>
          </cell>
        </row>
        <row r="66">
          <cell r="B66" t="str">
            <v>Elektrizitätsgenossenschaft Rettenberg eG</v>
          </cell>
        </row>
        <row r="67">
          <cell r="B67" t="str">
            <v>Elektrizitäts-Genossenschaft Röthenbach eG</v>
          </cell>
        </row>
        <row r="68">
          <cell r="B68" t="str">
            <v>Elektrizitätsgenossenschaft Schlachters e.G.</v>
          </cell>
        </row>
        <row r="69">
          <cell r="B69" t="str">
            <v>Elektrizitäts-Genossenschaft Schonstett eG</v>
          </cell>
        </row>
        <row r="70">
          <cell r="B70" t="str">
            <v>Elektrizitäts-Genossenschaft Tacherting-Feichten eG</v>
          </cell>
        </row>
        <row r="71">
          <cell r="B71" t="str">
            <v>Elektrizitätsgenossenschaft Unterneukirchen eG</v>
          </cell>
        </row>
        <row r="72">
          <cell r="B72" t="str">
            <v>Elektrizitätsgenossenschaft Vogling &amp; Angrenzer eG</v>
          </cell>
        </row>
        <row r="73">
          <cell r="B73" t="str">
            <v>Elektrizitätsgenossenschaft Wolkersdorf und Umgebung eG</v>
          </cell>
        </row>
        <row r="74">
          <cell r="B74" t="str">
            <v>Elektrizitätsgesellschaft Levern eG</v>
          </cell>
        </row>
        <row r="75">
          <cell r="B75" t="str">
            <v>Elektrizitätsvereinigung Böbing eG (EVB eG)</v>
          </cell>
        </row>
        <row r="76">
          <cell r="B76" t="str">
            <v>Elektrizitäts-VersorgungsGenossenschaft Perlesreut eG</v>
          </cell>
        </row>
        <row r="77">
          <cell r="B77" t="str">
            <v>Elektrizitätsversorgungsgesellschaft Velten mbH</v>
          </cell>
        </row>
        <row r="78">
          <cell r="B78" t="str">
            <v>Elektrizitätsversorgungsuntern. (EVU) der Ortsgemeinde Gerolsheim</v>
          </cell>
        </row>
        <row r="79">
          <cell r="B79" t="str">
            <v>Elektrizitätsversorgungsuntern. (EVU) der Ortsgemeinde Obrigheim</v>
          </cell>
        </row>
        <row r="80">
          <cell r="B80" t="str">
            <v>Elektrizitätsversorgungsunternehmen der Ortsgemeinde Waldsee</v>
          </cell>
        </row>
        <row r="81">
          <cell r="B81" t="str">
            <v>Elektrizitätswerk Bruchmühlbach-Miesau</v>
          </cell>
        </row>
        <row r="82">
          <cell r="B82" t="str">
            <v>Elektrizitätswerk Dahlenburg AG</v>
          </cell>
        </row>
        <row r="83">
          <cell r="B83" t="str">
            <v>Elektrizitätswerk Dahner Felsenland</v>
          </cell>
        </row>
        <row r="84">
          <cell r="B84" t="str">
            <v>Elektrizitätswerk der Ortsgemeinde Ramsen</v>
          </cell>
        </row>
        <row r="85">
          <cell r="B85" t="str">
            <v>Elektrizitätswerk der Verbandsgemeinde Eisenberg</v>
          </cell>
        </row>
        <row r="86">
          <cell r="B86" t="str">
            <v>Elektrizitätswerk des Kantons Schaffhausen AG</v>
          </cell>
        </row>
        <row r="87">
          <cell r="B87" t="str">
            <v>Elektrizitätswerk Dießen Stadler GmbH</v>
          </cell>
        </row>
        <row r="88">
          <cell r="B88" t="str">
            <v>Elektrizitätswerk Döllerer &amp; Greimel Netz OHG</v>
          </cell>
        </row>
        <row r="89">
          <cell r="B89" t="str">
            <v>Elektrizitätswerk Geiger</v>
          </cell>
        </row>
        <row r="90">
          <cell r="B90" t="str">
            <v>Elektrizitätswerk Georg Grandl</v>
          </cell>
        </row>
        <row r="91">
          <cell r="B91" t="str">
            <v>Elektrizitätswerk Goldbach-Hösbach GmbH &amp; Co. KG</v>
          </cell>
        </row>
        <row r="92">
          <cell r="B92" t="str">
            <v>Elektrizitätswerk Heinrich Schirmer</v>
          </cell>
        </row>
        <row r="93">
          <cell r="B93" t="str">
            <v>Elektrizitätswerk Hindelang eG</v>
          </cell>
        </row>
        <row r="94">
          <cell r="B94" t="str">
            <v>Elektrizitätswerk Huber OHG</v>
          </cell>
        </row>
        <row r="95">
          <cell r="B95" t="str">
            <v>Elektrizitätswerk Kandern Bissinger GmbH</v>
          </cell>
        </row>
        <row r="96">
          <cell r="B96" t="str">
            <v>Elektrizitätswerk Leitlein GmbH &amp; Co. KG</v>
          </cell>
        </row>
        <row r="97">
          <cell r="B97" t="str">
            <v>Elektrizitätswerk Mainbernheim GmbH</v>
          </cell>
        </row>
        <row r="98">
          <cell r="B98" t="str">
            <v>Elektrizitätswerk Markelsheim Inh. Karl Kuhn</v>
          </cell>
        </row>
        <row r="99">
          <cell r="B99" t="str">
            <v>Elektrizitätswerk Max Peissker</v>
          </cell>
        </row>
        <row r="100">
          <cell r="B100" t="str">
            <v>Elektrizitätswerk Mittelbaden Netzbetriebsgesellschaft mbH</v>
          </cell>
        </row>
        <row r="101">
          <cell r="B101" t="str">
            <v>Elektrizitätswerk Oberwössen e.G.</v>
          </cell>
        </row>
        <row r="102">
          <cell r="B102" t="str">
            <v>Elektrizitätswerk Ottenhöfen Moser OHG</v>
          </cell>
        </row>
        <row r="103">
          <cell r="B103" t="str">
            <v>Elektrizitäts-Werk Ottersberg</v>
          </cell>
        </row>
        <row r="104">
          <cell r="B104" t="str">
            <v>Elektrizitätswerk Richard Ley Inh. Hans Henning Ley e. K.</v>
          </cell>
        </row>
        <row r="105">
          <cell r="B105" t="str">
            <v>Elektrizitätswerk Rohmund GmbH</v>
          </cell>
        </row>
        <row r="106">
          <cell r="B106" t="str">
            <v>Elektrizitätswerk Rosenmühle e.K.</v>
          </cell>
        </row>
        <row r="107">
          <cell r="B107" t="str">
            <v>Elektrizitätswerk Satrup, Heinrich N. Clausen GmbH &amp; Co. KG</v>
          </cell>
        </row>
        <row r="108">
          <cell r="B108" t="str">
            <v>Elektrizitätswerk Schweiger OHG</v>
          </cell>
        </row>
        <row r="109">
          <cell r="B109" t="str">
            <v>Elektrizitätswerk Simbach GmbH</v>
          </cell>
        </row>
        <row r="110">
          <cell r="B110" t="str">
            <v>Elektrizitätswerk Späth Anton</v>
          </cell>
        </row>
        <row r="111">
          <cell r="B111" t="str">
            <v>Elektrizitätswerk Stern KG Bad Endorf</v>
          </cell>
        </row>
        <row r="112">
          <cell r="B112" t="str">
            <v>Elektrizitätswerk Tegernsee Carl Miller KG</v>
          </cell>
        </row>
        <row r="113">
          <cell r="B113" t="str">
            <v>Elektrizitätswerk Wanfried von Scharfenberg KG</v>
          </cell>
        </row>
        <row r="114">
          <cell r="B114" t="str">
            <v>Elektrizitätswerk Weißenhorn AG</v>
          </cell>
        </row>
        <row r="115">
          <cell r="B115" t="str">
            <v>Elektrizitätswerk Wendelsteinbahn GmbH</v>
          </cell>
        </row>
        <row r="116">
          <cell r="B116" t="str">
            <v>Elektrizitätswerk Wennenmühle Schörger KG</v>
          </cell>
        </row>
        <row r="117">
          <cell r="B117" t="str">
            <v>Elektrizitätswerk Wörth a. d. Donau Rupert Heider &amp; Co. KG</v>
          </cell>
        </row>
        <row r="118">
          <cell r="B118" t="str">
            <v>Elektrizitätswerke Reutte GmbH &amp; Co. KG</v>
          </cell>
        </row>
        <row r="119">
          <cell r="B119" t="str">
            <v>Elektrizitätswerke Schönau Netze GmbH</v>
          </cell>
        </row>
        <row r="120">
          <cell r="B120" t="str">
            <v>Elektroenergieversorgung Cottbus GmbH</v>
          </cell>
        </row>
        <row r="121">
          <cell r="B121" t="str">
            <v>Elektro-Trück GmbH</v>
          </cell>
        </row>
        <row r="122">
          <cell r="B122" t="str">
            <v>Elektroversorgungsverein Winterborn</v>
          </cell>
        </row>
        <row r="123">
          <cell r="B123" t="str">
            <v>EMB Energieversorgung Miltenberg- Bürgstadt GmbH &amp; Co. KG</v>
          </cell>
        </row>
        <row r="124">
          <cell r="B124" t="str">
            <v>ENA Energienetze Apolda GmbH</v>
          </cell>
        </row>
        <row r="125">
          <cell r="B125" t="str">
            <v>EnBW Regional AG</v>
          </cell>
        </row>
        <row r="126">
          <cell r="B126" t="str">
            <v>EnBW Transportnetze AG</v>
          </cell>
        </row>
        <row r="127">
          <cell r="B127" t="str">
            <v>enercity Netzgesellschaft mbH</v>
          </cell>
        </row>
        <row r="128">
          <cell r="B128" t="str">
            <v>eneREGIO GmbH</v>
          </cell>
        </row>
        <row r="129">
          <cell r="B129" t="str">
            <v>Energie AG Iserlohn-Menden</v>
          </cell>
        </row>
        <row r="130">
          <cell r="B130" t="str">
            <v>Energie Calw GmbH</v>
          </cell>
        </row>
        <row r="131">
          <cell r="B131" t="str">
            <v>Energie Direkt GmbH</v>
          </cell>
        </row>
        <row r="132">
          <cell r="B132" t="str">
            <v>Energie- und Bäderbetrieb -Elektrizitätswerk-</v>
          </cell>
        </row>
        <row r="133">
          <cell r="B133" t="str">
            <v>Energie und Versorgung Butzbach GmbH</v>
          </cell>
        </row>
        <row r="134">
          <cell r="B134" t="str">
            <v>Energie und Wasser Potsdam GmbH</v>
          </cell>
        </row>
        <row r="135">
          <cell r="B135" t="str">
            <v>energie- und wassergesellschaft mbh</v>
          </cell>
        </row>
        <row r="136">
          <cell r="B136" t="str">
            <v>Energie und Wasserversorgung Aktiengesellschaft Kamenz</v>
          </cell>
        </row>
        <row r="137">
          <cell r="B137" t="str">
            <v>Energie- und Wasserversorgung Altenburg GmbH</v>
          </cell>
        </row>
        <row r="138">
          <cell r="B138" t="str">
            <v>Energie- und Wasserversorgung Bruchsal GmbH</v>
          </cell>
        </row>
        <row r="139">
          <cell r="B139" t="str">
            <v>Energie- und Wasserversorgung Hamm GmbH</v>
          </cell>
        </row>
        <row r="140">
          <cell r="B140" t="str">
            <v>Energie- und Wasserversorgung Kirchzarten GmbH</v>
          </cell>
        </row>
        <row r="141">
          <cell r="B141" t="str">
            <v>Energie- und Wasserversorgung Rheine GmbH</v>
          </cell>
        </row>
        <row r="142">
          <cell r="B142" t="str">
            <v>Energie- und Wasserwerke Bautzen GmbH</v>
          </cell>
        </row>
        <row r="143">
          <cell r="B143" t="str">
            <v>Energie Waldeck-Frankenberg GmbH</v>
          </cell>
        </row>
        <row r="144">
          <cell r="B144" t="str">
            <v>Energiedienst Netze GmbH</v>
          </cell>
        </row>
        <row r="145">
          <cell r="B145" t="str">
            <v>Energie-Gesellschaft Unterkirnach mbH</v>
          </cell>
        </row>
        <row r="146">
          <cell r="B146" t="str">
            <v>Energienetze Bayern GmbH (Buching-Trauchgau)</v>
          </cell>
        </row>
        <row r="147">
          <cell r="B147" t="str">
            <v>Energienetze Bayern GmbH (Germering)</v>
          </cell>
        </row>
        <row r="148">
          <cell r="B148" t="str">
            <v>Energienetze Bayern GmbH (Marktredwitz)</v>
          </cell>
        </row>
        <row r="149">
          <cell r="B149" t="str">
            <v>Energienetze Bayern GmbH (Ruhpolding)</v>
          </cell>
        </row>
        <row r="150">
          <cell r="B150" t="str">
            <v>Energienetze Schwarza GmbH (ENS)</v>
          </cell>
        </row>
        <row r="151">
          <cell r="B151" t="str">
            <v>EnergieSüdwest Netz GmbH</v>
          </cell>
        </row>
        <row r="152">
          <cell r="B152" t="str">
            <v>Energieverbund Gierstädt GmbH</v>
          </cell>
        </row>
        <row r="153">
          <cell r="B153" t="str">
            <v>Energieversorgung A9 Mitte GmbH &amp; Co. KG</v>
          </cell>
        </row>
        <row r="154">
          <cell r="B154" t="str">
            <v>Energieversorgung Alzenau GmbH</v>
          </cell>
        </row>
        <row r="155">
          <cell r="B155" t="str">
            <v>Energieversorgung Beckum GmbH &amp; Co. KG</v>
          </cell>
        </row>
        <row r="156">
          <cell r="B156" t="str">
            <v>Energieversorgung Gemünden GmbH</v>
          </cell>
        </row>
        <row r="157">
          <cell r="B157" t="str">
            <v>Energieversorgung Halle Netz GmbH</v>
          </cell>
        </row>
        <row r="158">
          <cell r="B158" t="str">
            <v>Energieversorgung Inselsberg GmbH</v>
          </cell>
        </row>
        <row r="159">
          <cell r="B159" t="str">
            <v>Energieversorgung Josef Schmid</v>
          </cell>
        </row>
        <row r="160">
          <cell r="B160" t="str">
            <v>Energieversorgung Limburg GmbH</v>
          </cell>
        </row>
        <row r="161">
          <cell r="B161" t="str">
            <v>Energieversorgung Lohr-Karlstadt und Umgebung GmbH &amp; Co. KG</v>
          </cell>
        </row>
        <row r="162">
          <cell r="B162" t="str">
            <v>Energieversorgung Nordhausen Netz GmbH</v>
          </cell>
        </row>
        <row r="163">
          <cell r="B163" t="str">
            <v>Energieversorgung Oberes Wiesental GmbH</v>
          </cell>
        </row>
        <row r="164">
          <cell r="B164" t="str">
            <v>Energieversorgung Oelde GmbH</v>
          </cell>
        </row>
        <row r="165">
          <cell r="B165" t="str">
            <v>Energieversorgung Ottobrunn GmbH</v>
          </cell>
        </row>
        <row r="166">
          <cell r="B166" t="str">
            <v>Energieversorgung Rottenburg am Neckar GmbH</v>
          </cell>
        </row>
        <row r="167">
          <cell r="B167" t="str">
            <v>Energieversorgung Selb-Marktredwitz GmbH</v>
          </cell>
        </row>
        <row r="168">
          <cell r="B168" t="str">
            <v>Energieversorgung Südbaar GmbH</v>
          </cell>
        </row>
        <row r="169">
          <cell r="B169" t="str">
            <v>Energieversorgung Sylt GmbH</v>
          </cell>
        </row>
        <row r="170">
          <cell r="B170" t="str">
            <v>Energieversorgung Trossingen GmbH</v>
          </cell>
        </row>
        <row r="171">
          <cell r="B171" t="str">
            <v>Energiewerke der Gemeinde Lottstetten</v>
          </cell>
        </row>
        <row r="172">
          <cell r="B172" t="str">
            <v>Energiewerke Zeulenroda GmbH</v>
          </cell>
        </row>
        <row r="173">
          <cell r="B173" t="str">
            <v>energis-Netzgesellschaft mbH</v>
          </cell>
        </row>
        <row r="174">
          <cell r="B174" t="str">
            <v>EnRM - Energienetze Rhein-Main GmbH</v>
          </cell>
        </row>
        <row r="175">
          <cell r="B175" t="str">
            <v>ENRO Ludwigsfelde Netz GmbH</v>
          </cell>
        </row>
        <row r="176">
          <cell r="B176" t="str">
            <v>ENRW Energieversorgung Rottweil GmbH &amp; Co. KG</v>
          </cell>
        </row>
        <row r="177">
          <cell r="B177" t="str">
            <v>ENSO Netz GmbH</v>
          </cell>
        </row>
        <row r="178">
          <cell r="B178" t="str">
            <v>envia Verteilnetz GmbH</v>
          </cell>
        </row>
        <row r="179">
          <cell r="B179" t="str">
            <v>ENWG Energienetze Weimar GmbH &amp; Co. KG</v>
          </cell>
        </row>
        <row r="180">
          <cell r="B180" t="str">
            <v>enwor - energie &amp; wasser vor ort GmbH</v>
          </cell>
        </row>
        <row r="181">
          <cell r="B181" t="str">
            <v>Erlanger Stadtwerke AG</v>
          </cell>
        </row>
        <row r="182">
          <cell r="B182" t="str">
            <v>ESWE Netz GmbH</v>
          </cell>
        </row>
        <row r="183">
          <cell r="B183" t="str">
            <v>EUROENERGIE AG</v>
          </cell>
        </row>
        <row r="184">
          <cell r="B184" t="str">
            <v>Eurogate Technical Services GmbH</v>
          </cell>
        </row>
        <row r="185">
          <cell r="B185" t="str">
            <v>EVB Netze GmbH</v>
          </cell>
        </row>
        <row r="186">
          <cell r="B186" t="str">
            <v>EVI Energieversorgung Hildesheim GmbH &amp; Co. KG</v>
          </cell>
        </row>
        <row r="187">
          <cell r="B187" t="str">
            <v>EVI Energieversorgung Ihmert GmbH &amp; Co. KG</v>
          </cell>
        </row>
        <row r="188">
          <cell r="B188" t="str">
            <v>EVM Netz GmbH</v>
          </cell>
        </row>
        <row r="189">
          <cell r="B189" t="str">
            <v>evo Energie-Netz GmbH</v>
          </cell>
        </row>
        <row r="190">
          <cell r="B190" t="str">
            <v>EVR Netze GmbH</v>
          </cell>
        </row>
        <row r="191">
          <cell r="B191" t="str">
            <v>EVU der Ortsgemeinde Otterstadt</v>
          </cell>
        </row>
        <row r="192">
          <cell r="B192" t="str">
            <v>EVU der Ortsgemeinde Rheinzabern</v>
          </cell>
        </row>
        <row r="193">
          <cell r="B193" t="str">
            <v>EVU Gochsheim</v>
          </cell>
        </row>
        <row r="194">
          <cell r="B194" t="str">
            <v>EVU Markt Kipfenberg</v>
          </cell>
        </row>
        <row r="195">
          <cell r="B195" t="str">
            <v>EVU Weilerbach</v>
          </cell>
        </row>
        <row r="196">
          <cell r="B196" t="str">
            <v>EVU-Winden</v>
          </cell>
        </row>
        <row r="197">
          <cell r="B197" t="str">
            <v>EWE NETZ GmbH</v>
          </cell>
        </row>
        <row r="198">
          <cell r="B198" t="str">
            <v>E-Werk C. Ensinger Inh. Johanna Ensinger</v>
          </cell>
        </row>
        <row r="199">
          <cell r="B199" t="str">
            <v>E-Werk der Gemeinde Wattenheim</v>
          </cell>
        </row>
        <row r="200">
          <cell r="B200" t="str">
            <v>E-Werk Meckenheim/Pfalz</v>
          </cell>
        </row>
        <row r="201">
          <cell r="B201" t="str">
            <v>e-werk Reinbek-Wentorf GmbH</v>
          </cell>
        </row>
        <row r="202">
          <cell r="B202" t="str">
            <v>E-Werk Rohrdorf Josef Haimmerer</v>
          </cell>
        </row>
        <row r="203">
          <cell r="B203" t="str">
            <v>E-Werk Rupert Buchauer</v>
          </cell>
        </row>
        <row r="204">
          <cell r="B204" t="str">
            <v>E-Werke Haniel Haimhausen OHG</v>
          </cell>
        </row>
        <row r="205">
          <cell r="B205" t="str">
            <v>EWG Energie- und Wasserversorgungs- GmbH</v>
          </cell>
        </row>
        <row r="206">
          <cell r="B206" t="str">
            <v>EWR Netz GmbH</v>
          </cell>
        </row>
        <row r="207">
          <cell r="B207" t="str">
            <v>EWR Netz GmbH</v>
          </cell>
        </row>
        <row r="208">
          <cell r="B208" t="str">
            <v>EWR Netze GmbH</v>
          </cell>
        </row>
        <row r="209">
          <cell r="B209" t="str">
            <v>ews-Netz GmbH</v>
          </cell>
        </row>
        <row r="210">
          <cell r="B210" t="str">
            <v>EZV Energie- und Service GmbH &amp; Co. KG Untermain</v>
          </cell>
        </row>
        <row r="211">
          <cell r="B211" t="str">
            <v>F. X. Mittermaier &amp; Söhne GmbH &amp; Co. KG</v>
          </cell>
        </row>
        <row r="212">
          <cell r="B212" t="str">
            <v>Fährhafen Sassnitz GmbH</v>
          </cell>
        </row>
        <row r="213">
          <cell r="B213" t="str">
            <v>FairEnergie GmbH</v>
          </cell>
        </row>
        <row r="214">
          <cell r="B214" t="str">
            <v>Feuchter Gemeindewerke GmbH</v>
          </cell>
        </row>
        <row r="215">
          <cell r="B215" t="str">
            <v>Fischer Georg e.K.</v>
          </cell>
        </row>
        <row r="216">
          <cell r="B216" t="str">
            <v>Fischereihafen-Betriebs- gesellschaft mbH</v>
          </cell>
        </row>
        <row r="217">
          <cell r="B217" t="str">
            <v>Freiberger Stromversorgung GmbH</v>
          </cell>
        </row>
        <row r="218">
          <cell r="B218" t="str">
            <v>Freisinger Stadtwerke Versorgungs-GmbH</v>
          </cell>
        </row>
        <row r="219">
          <cell r="B219" t="str">
            <v>FREITALER STROM+GAS GMBH</v>
          </cell>
        </row>
        <row r="220">
          <cell r="B220" t="str">
            <v>Freudenberg Service KG</v>
          </cell>
        </row>
        <row r="221">
          <cell r="B221" t="str">
            <v>Fürstl. Waldburg-Zeil´sche Hauptverwaltung</v>
          </cell>
        </row>
        <row r="222">
          <cell r="B222" t="str">
            <v>Fürstlich Fugger von Glött´sches Elektrizitätswerk</v>
          </cell>
        </row>
        <row r="223">
          <cell r="B223" t="str">
            <v>Gammertinger Energie- und Wasserversorgung GmbH</v>
          </cell>
        </row>
        <row r="224">
          <cell r="B224" t="str">
            <v>Gasversorgung Rüsselsheim GmbH (seit 2010 Energieversorgung Rüsselsheim GmbH)</v>
          </cell>
        </row>
        <row r="225">
          <cell r="B225" t="str">
            <v>Gebr. Heinzelmann, Stromhandel + Vertrieb GmbH &amp; Co. KG</v>
          </cell>
        </row>
        <row r="226">
          <cell r="B226" t="str">
            <v>Gebrüder Eirich GmbH &amp; Co. KG - Elektrizitätswerk -</v>
          </cell>
        </row>
        <row r="227">
          <cell r="B227" t="str">
            <v>Gebrüder Miller, Elektrizitäts- versorgung GmbH &amp; Co. KG</v>
          </cell>
        </row>
        <row r="228">
          <cell r="B228" t="str">
            <v>Gemeinde Glattbach</v>
          </cell>
        </row>
        <row r="229">
          <cell r="B229" t="str">
            <v>Gemeinde Hemhofen</v>
          </cell>
        </row>
        <row r="230">
          <cell r="B230" t="str">
            <v>Gemeinde Heroldsbach - Stromversorgung -</v>
          </cell>
        </row>
        <row r="231">
          <cell r="B231" t="str">
            <v>Gemeinde Langenpreising - EVU Langenpreising</v>
          </cell>
        </row>
        <row r="232">
          <cell r="B232" t="str">
            <v>Gemeinde-Elektrizitäts- und Wasserwerk Burtenbach</v>
          </cell>
        </row>
        <row r="233">
          <cell r="B233" t="str">
            <v>Gemeindewerk Fußgönheim -EVU-</v>
          </cell>
        </row>
        <row r="234">
          <cell r="B234" t="str">
            <v>Gemeindewerk Krickenbach - Elektroversorgung -</v>
          </cell>
        </row>
        <row r="235">
          <cell r="B235" t="str">
            <v>Gemeindewerk Stelzenberg -Elektroversorgung-</v>
          </cell>
        </row>
        <row r="236">
          <cell r="B236" t="str">
            <v>Gemeindewerke Baiersbronn</v>
          </cell>
        </row>
        <row r="237">
          <cell r="B237" t="str">
            <v>Gemeindewerke Bayerisch Gmain</v>
          </cell>
        </row>
        <row r="238">
          <cell r="B238" t="str">
            <v>Gemeindewerke Bobenheim- Roxheim GmbH</v>
          </cell>
        </row>
        <row r="239">
          <cell r="B239" t="str">
            <v>Gemeindewerke Bovenden</v>
          </cell>
        </row>
        <row r="240">
          <cell r="B240" t="str">
            <v>Gemeindewerke Budenheim -Anstalt des öffentlichen Rechts-</v>
          </cell>
        </row>
        <row r="241">
          <cell r="B241" t="str">
            <v>Gemeindewerke Cadolzburg</v>
          </cell>
        </row>
        <row r="242">
          <cell r="B242" t="str">
            <v>Gemeindewerke der Gemeinde Hohentengen am Hochrhein</v>
          </cell>
        </row>
        <row r="243">
          <cell r="B243" t="str">
            <v>Gemeindewerke Dudenhofen</v>
          </cell>
        </row>
        <row r="244">
          <cell r="B244" t="str">
            <v>Gemeindewerke Ebersdorf</v>
          </cell>
        </row>
        <row r="245">
          <cell r="B245" t="str">
            <v>Gemeindewerke Enkenbach-Alsenborn Betriebszweig Elektrizitätsvers.</v>
          </cell>
        </row>
        <row r="246">
          <cell r="B246" t="str">
            <v>Gemeindewerke Frammersbach</v>
          </cell>
        </row>
        <row r="247">
          <cell r="B247" t="str">
            <v>Gemeindewerke Gangkofen</v>
          </cell>
        </row>
        <row r="248">
          <cell r="B248" t="str">
            <v>Gemeindewerke Garmisch-Partenkirchen</v>
          </cell>
        </row>
        <row r="249">
          <cell r="B249" t="str">
            <v>Gemeindewerke Georgensgmünd</v>
          </cell>
        </row>
        <row r="250">
          <cell r="B250" t="str">
            <v>Gemeindewerke Grefrath GmbH</v>
          </cell>
        </row>
        <row r="251">
          <cell r="B251" t="str">
            <v>Gemeindewerke Großkrotzenburg GmbH</v>
          </cell>
        </row>
        <row r="252">
          <cell r="B252" t="str">
            <v>Gemeindewerke Gundelfingen GmbH</v>
          </cell>
        </row>
        <row r="253">
          <cell r="B253" t="str">
            <v>Gemeindewerke Halstenbek</v>
          </cell>
        </row>
        <row r="254">
          <cell r="B254" t="str">
            <v>Gemeindewerke Hardt</v>
          </cell>
        </row>
        <row r="255">
          <cell r="B255" t="str">
            <v>Gemeindewerke Haßloch GmbH</v>
          </cell>
        </row>
        <row r="256">
          <cell r="B256" t="str">
            <v>Gemeindewerke Heikendorf GmbH</v>
          </cell>
        </row>
        <row r="257">
          <cell r="B257" t="str">
            <v>Gemeindewerke Herxheim</v>
          </cell>
        </row>
        <row r="258">
          <cell r="B258" t="str">
            <v>Gemeindewerke Hettenleidelheim E- und Gas-Werk</v>
          </cell>
        </row>
        <row r="259">
          <cell r="B259" t="str">
            <v>Gemeindewerke Holzkirchen GmbH</v>
          </cell>
        </row>
        <row r="260">
          <cell r="B260" t="str">
            <v>Gemeindewerke Hördt</v>
          </cell>
        </row>
        <row r="261">
          <cell r="B261" t="str">
            <v>Gemeindewerke Kahl Versorgungsgesellschaft mbH</v>
          </cell>
        </row>
        <row r="262">
          <cell r="B262" t="str">
            <v>Gemeindewerke Kiefersfelden</v>
          </cell>
        </row>
        <row r="263">
          <cell r="B263" t="str">
            <v>Gemeindewerke Kirkel GmbH</v>
          </cell>
        </row>
        <row r="264">
          <cell r="B264" t="str">
            <v>Gemeindewerke Klettgau</v>
          </cell>
        </row>
        <row r="265">
          <cell r="B265" t="str">
            <v>Gemeindewerke Krauchenwies - Stromversorgung -</v>
          </cell>
        </row>
        <row r="266">
          <cell r="B266" t="str">
            <v>Gemeindewerke Lambsheim - Elektrizitätsversorgung</v>
          </cell>
        </row>
        <row r="267">
          <cell r="B267" t="str">
            <v>Gemeindewerke Leck-Netz GmbH</v>
          </cell>
        </row>
        <row r="268">
          <cell r="B268" t="str">
            <v>Gemeindewerke Lilienthal GmbH</v>
          </cell>
        </row>
        <row r="269">
          <cell r="B269" t="str">
            <v>Gemeindewerke Markt Lichtenau</v>
          </cell>
        </row>
        <row r="270">
          <cell r="B270" t="str">
            <v>Gemeindewerke Neuendettelsau</v>
          </cell>
        </row>
        <row r="271">
          <cell r="B271" t="str">
            <v>Gemeindewerke Niedermohr c/o Stadtwerke Ramstein-Msb. GmbH</v>
          </cell>
        </row>
        <row r="272">
          <cell r="B272" t="str">
            <v>Gemeindewerke Niefern-Öschelbronn</v>
          </cell>
        </row>
        <row r="273">
          <cell r="B273" t="str">
            <v>Gemeindewerke Nüdlingen</v>
          </cell>
        </row>
        <row r="274">
          <cell r="B274" t="str">
            <v>Gemeindewerke Nümbrecht GmbH</v>
          </cell>
        </row>
        <row r="275">
          <cell r="B275" t="str">
            <v>Gemeindewerke Oberaudorf</v>
          </cell>
        </row>
        <row r="276">
          <cell r="B276" t="str">
            <v>Gemeindewerke Partenstein</v>
          </cell>
        </row>
        <row r="277">
          <cell r="B277" t="str">
            <v>Gemeindewerke Peißenberg</v>
          </cell>
        </row>
        <row r="278">
          <cell r="B278" t="str">
            <v>Gemeindewerke Pleinfeld</v>
          </cell>
        </row>
        <row r="279">
          <cell r="B279" t="str">
            <v>Gemeindewerke Ritterhude GmbH</v>
          </cell>
        </row>
        <row r="280">
          <cell r="B280" t="str">
            <v>Gemeindewerke Rückersdorf</v>
          </cell>
        </row>
        <row r="281">
          <cell r="B281" t="str">
            <v>Gemeindewerke Rülzheim</v>
          </cell>
        </row>
        <row r="282">
          <cell r="B282" t="str">
            <v>Gemeindewerke Schönkirchen GmbH</v>
          </cell>
        </row>
        <row r="283">
          <cell r="B283" t="str">
            <v>Gemeindewerke Schutterwald</v>
          </cell>
        </row>
        <row r="284">
          <cell r="B284" t="str">
            <v>Gemeindewerke Schwarzenbruck GmbH</v>
          </cell>
        </row>
        <row r="285">
          <cell r="B285" t="str">
            <v>Gemeindewerke Sinzheim</v>
          </cell>
        </row>
        <row r="286">
          <cell r="B286" t="str">
            <v>Gemeindewerke Steinhagen GmbH</v>
          </cell>
        </row>
        <row r="287">
          <cell r="B287" t="str">
            <v>Gemeindewerke Steißlingen</v>
          </cell>
        </row>
        <row r="288">
          <cell r="B288" t="str">
            <v>Gemeindewerke Waging a. See</v>
          </cell>
        </row>
        <row r="289">
          <cell r="B289" t="str">
            <v>Gemeindewerke Waldfischbach-Burgalben</v>
          </cell>
        </row>
        <row r="290">
          <cell r="B290" t="str">
            <v>Gemeindewerke Weidenthal</v>
          </cell>
        </row>
        <row r="291">
          <cell r="B291" t="str">
            <v>Gemeindewerke Wendelstein</v>
          </cell>
        </row>
        <row r="292">
          <cell r="B292" t="str">
            <v>Gemeindewerke Wickede (Ruhr) GmbH</v>
          </cell>
        </row>
        <row r="293">
          <cell r="B293" t="str">
            <v>Gemeindewerke Wildeck</v>
          </cell>
        </row>
        <row r="294">
          <cell r="B294" t="str">
            <v>Gemeindewerke Wilhermsdorf</v>
          </cell>
        </row>
        <row r="295">
          <cell r="B295" t="str">
            <v>Gemeindliche Werke Hengersberg</v>
          </cell>
        </row>
        <row r="296">
          <cell r="B296" t="str">
            <v>gemeinsames Kommunalunternehmen oberes Egertal</v>
          </cell>
        </row>
        <row r="297">
          <cell r="B297" t="str">
            <v>GeraNetz GmbH</v>
          </cell>
        </row>
        <row r="298">
          <cell r="B298" t="str">
            <v>GETEC net GmbH</v>
          </cell>
        </row>
        <row r="299">
          <cell r="B299" t="str">
            <v>GETEC net GmbH (Am Klostergarten)</v>
          </cell>
        </row>
        <row r="300">
          <cell r="B300" t="str">
            <v>GETEC net GmbH (Ausbesserungswerk)</v>
          </cell>
        </row>
        <row r="301">
          <cell r="B301" t="str">
            <v>GETEC net GmbH (Bad Soden)</v>
          </cell>
        </row>
        <row r="302">
          <cell r="B302" t="str">
            <v>GETEC net GmbH (Blomenburg Selent)</v>
          </cell>
        </row>
        <row r="303">
          <cell r="B303" t="str">
            <v>GETEC net GmbH (Bürogebäude Rathausplatz)</v>
          </cell>
        </row>
        <row r="304">
          <cell r="B304" t="str">
            <v>GETEC net GmbH (Bürohaus Kerpener Straße)</v>
          </cell>
        </row>
        <row r="305">
          <cell r="B305" t="str">
            <v>GETEC net GmbH (City-Center-Raschplatz)</v>
          </cell>
        </row>
        <row r="306">
          <cell r="B306" t="str">
            <v>GETEC net GmbH (City-Park-Center)</v>
          </cell>
        </row>
        <row r="307">
          <cell r="B307" t="str">
            <v>GETEC net GmbH (Coesterweg Soest)</v>
          </cell>
        </row>
        <row r="308">
          <cell r="B308" t="str">
            <v>GETEC net GmbH (Cronstetten-Haus)</v>
          </cell>
        </row>
        <row r="309">
          <cell r="B309" t="str">
            <v>GETEC net GmbH (Düsseldorf Arcaden)</v>
          </cell>
        </row>
        <row r="310">
          <cell r="B310" t="str">
            <v>GETEC net GmbH (Einkaufs- und Kinocenter)</v>
          </cell>
        </row>
        <row r="311">
          <cell r="B311" t="str">
            <v>GETEC net GmbH (Ernst-August-Carree)</v>
          </cell>
        </row>
        <row r="312">
          <cell r="B312" t="str">
            <v>GETEC net GmbH (Ernst-August-Galerie)</v>
          </cell>
        </row>
        <row r="313">
          <cell r="B313" t="str">
            <v>GETEC net GmbH (Essen Bredeney)</v>
          </cell>
        </row>
        <row r="314">
          <cell r="B314" t="str">
            <v>GETEC net GmbH (Fachmarkzentrum Soltau)</v>
          </cell>
        </row>
        <row r="315">
          <cell r="B315" t="str">
            <v>GETEC net GmbH (FMZ Hagemeyer)</v>
          </cell>
        </row>
        <row r="316">
          <cell r="B316" t="str">
            <v>GETEC net GmbH (Franken-Center)</v>
          </cell>
        </row>
        <row r="317">
          <cell r="B317" t="str">
            <v>GETEC net GmbH (Gewerbegebiet Gothaer Str./Brandenburger Str.)</v>
          </cell>
        </row>
        <row r="318">
          <cell r="B318" t="str">
            <v>GETEC net GmbH (Gewerbegebiet Tilsiter Straße)</v>
          </cell>
        </row>
        <row r="319">
          <cell r="B319" t="str">
            <v>GETEC net GmbH (Gewerbepark Etzdorf)</v>
          </cell>
        </row>
        <row r="320">
          <cell r="B320" t="str">
            <v>GETEC net GmbH (Gewerbepark Paradiesstr.)</v>
          </cell>
        </row>
        <row r="321">
          <cell r="B321" t="str">
            <v>GETEC net GmbH (Gewerbepark Ronnenberg)</v>
          </cell>
        </row>
        <row r="322">
          <cell r="B322" t="str">
            <v>GETEC net GmbH (Größenlüder)</v>
          </cell>
        </row>
        <row r="323">
          <cell r="B323" t="str">
            <v>GETEC net GmbH (Hegelforum)</v>
          </cell>
        </row>
        <row r="324">
          <cell r="B324" t="str">
            <v>GETEC net GmbH (Heide)</v>
          </cell>
        </row>
        <row r="325">
          <cell r="B325" t="str">
            <v>GETEC net GmbH (Horster Viereck)</v>
          </cell>
        </row>
        <row r="326">
          <cell r="B326" t="str">
            <v>GETEC net GmbH (Klein Berkel)</v>
          </cell>
        </row>
        <row r="327">
          <cell r="B327" t="str">
            <v>GETEC net GmbH (Landeszahnärztekammer Hessen)</v>
          </cell>
        </row>
        <row r="328">
          <cell r="B328" t="str">
            <v>GETEC net GmbH (Le Byro)</v>
          </cell>
        </row>
        <row r="329">
          <cell r="B329" t="str">
            <v>GETEC net GmbH (Loop5 Shopping Center)</v>
          </cell>
        </row>
        <row r="330">
          <cell r="B330" t="str">
            <v>GETEC net GmbH (market Einkaufzentrum)</v>
          </cell>
        </row>
        <row r="331">
          <cell r="B331" t="str">
            <v>GETEC net GmbH (MIRA, STZ Nordheide)</v>
          </cell>
        </row>
        <row r="332">
          <cell r="B332" t="str">
            <v>GETEC net GmbH (Museumsmeile)</v>
          </cell>
        </row>
        <row r="333">
          <cell r="B333" t="str">
            <v>GETEC net GmbH (Neue Strandpromenade)</v>
          </cell>
        </row>
        <row r="334">
          <cell r="B334" t="str">
            <v>GETEC net GmbH (Osthafen, BEHALA)</v>
          </cell>
        </row>
        <row r="335">
          <cell r="B335" t="str">
            <v>GETEC net GmbH (Otto-Hirsch-Center)</v>
          </cell>
        </row>
        <row r="336">
          <cell r="B336" t="str">
            <v>GETEC net GmbH (REWE Biebertal)</v>
          </cell>
        </row>
        <row r="337">
          <cell r="B337" t="str">
            <v>GETEC net GmbH (Rhein-Galerie)</v>
          </cell>
        </row>
        <row r="338">
          <cell r="B338" t="str">
            <v>GETEC net GmbH (Sachsenpark FMZ 1)</v>
          </cell>
        </row>
        <row r="339">
          <cell r="B339" t="str">
            <v>GETEC net GmbH (Sachsenpark FMZ 2)</v>
          </cell>
        </row>
        <row r="340">
          <cell r="B340" t="str">
            <v>GETEC net GmbH (Stad-Galerie)</v>
          </cell>
        </row>
        <row r="341">
          <cell r="B341" t="str">
            <v>GETEC net GmbH (Sterkrader Tor)</v>
          </cell>
        </row>
        <row r="342">
          <cell r="B342" t="str">
            <v>GETEC net GmbH (Teilestraße)</v>
          </cell>
        </row>
        <row r="343">
          <cell r="B343" t="str">
            <v>GETEC net GmbH (Westend Ottensen)</v>
          </cell>
        </row>
        <row r="344">
          <cell r="B344" t="str">
            <v>Getreidemühle Zwiefalten eG</v>
          </cell>
        </row>
        <row r="345">
          <cell r="B345" t="str">
            <v>GEW Wilhelmshaven GmbH</v>
          </cell>
        </row>
        <row r="346">
          <cell r="B346" t="str">
            <v>Gewerbepark Nürnberg-Feucht Versorgungs- u. Abwasserents. GmbH</v>
          </cell>
        </row>
        <row r="347">
          <cell r="B347" t="str">
            <v>GGEW, Gruppen-Gas- und Elektrizitätswerk Bergstraße AG</v>
          </cell>
        </row>
        <row r="348">
          <cell r="B348" t="str">
            <v>Greizer Energienetze GmbH</v>
          </cell>
        </row>
        <row r="349">
          <cell r="B349" t="str">
            <v>GWE-energis Netzgesellschaft mbH &amp; Co. KG</v>
          </cell>
        </row>
        <row r="350">
          <cell r="B350" t="str">
            <v>GWS Netz GmbH</v>
          </cell>
        </row>
        <row r="351">
          <cell r="B351" t="str">
            <v>GWS Stadtwerke Hameln GmbH</v>
          </cell>
        </row>
        <row r="352">
          <cell r="B352" t="str">
            <v>Haid-Energie Wasser &amp; Strom GmbH</v>
          </cell>
        </row>
        <row r="353">
          <cell r="B353" t="str">
            <v>Halberstadtwerke GmbH</v>
          </cell>
        </row>
        <row r="354">
          <cell r="B354" t="str">
            <v>Harz Energie Netz GmbH</v>
          </cell>
        </row>
        <row r="355">
          <cell r="B355" t="str">
            <v>Havelstrom Zehdenick GmbH</v>
          </cell>
        </row>
        <row r="356">
          <cell r="B356" t="str">
            <v>HDRegioNet GmbH</v>
          </cell>
        </row>
        <row r="357">
          <cell r="B357" t="str">
            <v>Hellenstein-Energie-Logistik GmbH</v>
          </cell>
        </row>
        <row r="358">
          <cell r="B358" t="str">
            <v>Hermann Geuder Elektrizitätswerk</v>
          </cell>
        </row>
        <row r="359">
          <cell r="B359" t="str">
            <v>Hertener Stadtwerke GmbH</v>
          </cell>
        </row>
        <row r="360">
          <cell r="B360" t="str">
            <v>Herzo Werke GmbH</v>
          </cell>
        </row>
        <row r="361">
          <cell r="B361" t="str">
            <v>HEW HofEnergie+Wasser GmbH</v>
          </cell>
        </row>
        <row r="362">
          <cell r="B362" t="str">
            <v>HEWA, Hersbrucker Energie- und Wasserversorgung GmbH</v>
          </cell>
        </row>
        <row r="363">
          <cell r="B363" t="str">
            <v>HSN Magdeburg GmbH</v>
          </cell>
        </row>
        <row r="364">
          <cell r="B364" t="str">
            <v>Industriepark LH Verteilnetz GmbH</v>
          </cell>
        </row>
        <row r="365">
          <cell r="B365" t="str">
            <v>infra fürth gmbh</v>
          </cell>
        </row>
        <row r="366">
          <cell r="B366" t="str">
            <v>Infracor GmbH</v>
          </cell>
        </row>
        <row r="367">
          <cell r="B367" t="str">
            <v>InfraServ GmbH &amp; Co. Wiesbaden KG</v>
          </cell>
        </row>
        <row r="368">
          <cell r="B368" t="str">
            <v>Infrastrukturbetrieb der Stadt Arneburg</v>
          </cell>
        </row>
        <row r="369">
          <cell r="B369" t="str">
            <v>INNOVATHERM Ges. zur innovativen Nutzung von Brennstoffen mbH</v>
          </cell>
        </row>
        <row r="370">
          <cell r="B370" t="str">
            <v>Johann B. Schmid GmbH</v>
          </cell>
        </row>
        <row r="371">
          <cell r="B371" t="str">
            <v>Karl Stengle GmbH &amp; Co KG</v>
          </cell>
        </row>
        <row r="372">
          <cell r="B372" t="str">
            <v>Karwendel Energie und Wasser GmbH</v>
          </cell>
        </row>
        <row r="373">
          <cell r="B373" t="str">
            <v>KBG Kraftstrom-Bezugsgenossenschaft Homberg eG</v>
          </cell>
        </row>
        <row r="374">
          <cell r="B374" t="str">
            <v>KEVAG Verteilnetz GmbH</v>
          </cell>
        </row>
        <row r="375">
          <cell r="B375" t="str">
            <v>KEW Kommunale Energie- und Wasserversorgung AG</v>
          </cell>
        </row>
        <row r="376">
          <cell r="B376" t="str">
            <v>KommEnergie GmbH</v>
          </cell>
        </row>
        <row r="377">
          <cell r="B377" t="str">
            <v>Kommunale Energieversorgung GmbH Eisenhüttenstadt</v>
          </cell>
        </row>
        <row r="378">
          <cell r="B378" t="str">
            <v>Kommunale Netzgesellschaft Südwest mbH (Gemeindewerke Hütschenhausen)</v>
          </cell>
        </row>
        <row r="379">
          <cell r="B379" t="str">
            <v>Kommunale Netzgesellschaft Südwest mbH (Gemeindewerke Münchweiler a.d. Rodalb)</v>
          </cell>
        </row>
        <row r="380">
          <cell r="B380" t="str">
            <v>Kommunale Netzgesellschaft Südwest mbH (Stadtwerke Kusel GmbH)</v>
          </cell>
        </row>
        <row r="381">
          <cell r="B381" t="str">
            <v>Kommunale Netzgesellschaft Südwest mbH (Stadtwerke Ramstein-Miesenbach GmbH)</v>
          </cell>
        </row>
        <row r="382">
          <cell r="B382" t="str">
            <v>Kommunale Netzgesellschaft Südwest mbH (Technische Werke Kaiserslautern Versorgungs-AG)</v>
          </cell>
        </row>
        <row r="383">
          <cell r="B383" t="str">
            <v>Kommunale Netzgesellschaft Südwest mbH (Technische Werke Ludwigshafen AG)</v>
          </cell>
        </row>
        <row r="384">
          <cell r="B384" t="str">
            <v>Kraftwerk Bleckede Ludolf Stamer GmbH</v>
          </cell>
        </row>
        <row r="385">
          <cell r="B385" t="str">
            <v>Kraftwerk Farchant A. Poettinger &amp; Co. KG</v>
          </cell>
        </row>
        <row r="386">
          <cell r="B386" t="str">
            <v>Kreis-Energie-Verteilnetz GmbH</v>
          </cell>
        </row>
        <row r="387">
          <cell r="B387" t="str">
            <v>Kreiswerke Main-Kinzig GmbH</v>
          </cell>
        </row>
        <row r="388">
          <cell r="B388" t="str">
            <v>KWH Netz GmbH</v>
          </cell>
        </row>
        <row r="389">
          <cell r="B389" t="str">
            <v>LEW Verteilnetz GmbH</v>
          </cell>
        </row>
        <row r="390">
          <cell r="B390" t="str">
            <v>Licht- und Kraftwerke Helmbrechts GmbH</v>
          </cell>
        </row>
        <row r="391">
          <cell r="B391" t="str">
            <v>Licht- und Kraftwerke Sonneberg GmbH</v>
          </cell>
        </row>
        <row r="392">
          <cell r="B392" t="str">
            <v>Licht-, Kraft- und Wasserwerke Kitzingen GmbH</v>
          </cell>
        </row>
        <row r="393">
          <cell r="B393" t="str">
            <v>Lister- und Lennekraftwerke GmbH</v>
          </cell>
        </row>
        <row r="394">
          <cell r="B394" t="str">
            <v>LSW Netz GmbH</v>
          </cell>
        </row>
        <row r="395">
          <cell r="B395" t="str">
            <v>Mainfranken Netze GmbH</v>
          </cell>
        </row>
        <row r="396">
          <cell r="B396" t="str">
            <v>Maintal-Werke-GmbH</v>
          </cell>
        </row>
        <row r="397">
          <cell r="B397" t="str">
            <v>Markt Egloffstein</v>
          </cell>
        </row>
        <row r="398">
          <cell r="B398" t="str">
            <v>Markt Lam -Gemeindewerke-</v>
          </cell>
        </row>
        <row r="399">
          <cell r="B399" t="str">
            <v>Markt Obernbreit</v>
          </cell>
        </row>
        <row r="400">
          <cell r="B400" t="str">
            <v>Markt Obernzell Elektrizitäts- versorgungsunternehmen</v>
          </cell>
        </row>
        <row r="401">
          <cell r="B401" t="str">
            <v>Markt Stammbach -Gemeindewerke-</v>
          </cell>
        </row>
        <row r="402">
          <cell r="B402" t="str">
            <v>Markt Stockstadt - Gemeindewerke -</v>
          </cell>
        </row>
        <row r="403">
          <cell r="B403" t="str">
            <v>Markt Thüngen Gemeindewerke - Stromversorgung -</v>
          </cell>
        </row>
        <row r="404">
          <cell r="B404" t="str">
            <v>Markt Zellingen -Versorgungsbetriebe-</v>
          </cell>
        </row>
        <row r="405">
          <cell r="B405" t="str">
            <v>MEGA Monheimer Elektrizitäts- und Gasversorgung GmbH</v>
          </cell>
        </row>
        <row r="406">
          <cell r="B406" t="str">
            <v>Meißener Stadtwerke GmbH</v>
          </cell>
        </row>
        <row r="407">
          <cell r="B407" t="str">
            <v>Mittelhessen Netz GmbH</v>
          </cell>
        </row>
        <row r="408">
          <cell r="B408" t="str">
            <v>Mondi Raubling GmbH</v>
          </cell>
        </row>
        <row r="409">
          <cell r="B409" t="str">
            <v>Müller - Mühle KG</v>
          </cell>
        </row>
        <row r="410">
          <cell r="B410" t="str">
            <v>MVE Eurokom GmbH</v>
          </cell>
        </row>
        <row r="411">
          <cell r="B411" t="str">
            <v>MVE Eurokom GmbH (Connecta)</v>
          </cell>
        </row>
        <row r="412">
          <cell r="B412" t="str">
            <v>N-ERGIE Netz GmbH</v>
          </cell>
        </row>
        <row r="413">
          <cell r="B413" t="str">
            <v>Netz Mittleres Ruhrgebiet GmbH (Stadtwerke Bochum)</v>
          </cell>
        </row>
        <row r="414">
          <cell r="B414" t="str">
            <v>Netz Mittleres Ruhrgebiet GmbH (Stadtwerke Herne)</v>
          </cell>
        </row>
        <row r="415">
          <cell r="B415" t="str">
            <v>Netz Mittleres Ruhrgebiet GmbH (Stadtwerke Witten)</v>
          </cell>
        </row>
        <row r="416">
          <cell r="B416" t="str">
            <v>Netz Veltheim GmbH</v>
          </cell>
        </row>
        <row r="417">
          <cell r="B417" t="str">
            <v>Netzgesellschaft Heilbronn Franken mbH</v>
          </cell>
        </row>
        <row r="418">
          <cell r="B418" t="str">
            <v>Netzgesellschaft Lübbecke mbH</v>
          </cell>
        </row>
        <row r="419">
          <cell r="B419" t="str">
            <v>Netzgesellschaft mbH Chemnitz</v>
          </cell>
        </row>
        <row r="420">
          <cell r="B420" t="str">
            <v>Netzgesellschaft Ostwürttemberg GmbH</v>
          </cell>
        </row>
        <row r="421">
          <cell r="B421" t="str">
            <v>Netzgesellschaft Schwerin mbH</v>
          </cell>
        </row>
        <row r="422">
          <cell r="B422" t="str">
            <v>Netzwerke Merzig GmbH</v>
          </cell>
        </row>
        <row r="423">
          <cell r="B423" t="str">
            <v>Netzwerke Saarlouis GmbH</v>
          </cell>
        </row>
        <row r="424">
          <cell r="B424" t="str">
            <v>Netzwerke Wadern GmbH</v>
          </cell>
        </row>
        <row r="425">
          <cell r="B425" t="str">
            <v>Neubrandenburger Stadtwerke GmbH</v>
          </cell>
        </row>
        <row r="426">
          <cell r="B426" t="str">
            <v>NEW Netz GmbH</v>
          </cell>
        </row>
        <row r="427">
          <cell r="B427" t="str">
            <v>Niederrheinwerke Netz GmbH</v>
          </cell>
        </row>
        <row r="428">
          <cell r="B428" t="str">
            <v>Niederrheinwerke Netz GmbH (Netzbereich Tönisvorst)</v>
          </cell>
        </row>
        <row r="429">
          <cell r="B429" t="str">
            <v>Niedersachsen Ports GmbH &amp; Co. KG</v>
          </cell>
        </row>
        <row r="430">
          <cell r="B430" t="str">
            <v>NRM Netzdienste Rhein-Main GmbH</v>
          </cell>
        </row>
        <row r="431">
          <cell r="B431" t="str">
            <v>NRM Netzdienste Rhein-Main GmbH (Hanau)</v>
          </cell>
        </row>
        <row r="432">
          <cell r="B432" t="str">
            <v>NUON Energie und Service GmbH (Industrienetz Düren)</v>
          </cell>
        </row>
        <row r="433">
          <cell r="B433" t="str">
            <v>NUON Energie und Service GmbH (Industrienetz Oberbruch)</v>
          </cell>
        </row>
        <row r="434">
          <cell r="B434" t="str">
            <v>NUON Heinsberg AG</v>
          </cell>
        </row>
        <row r="435">
          <cell r="B435" t="str">
            <v>nvb Nordhorner Versorgungsbetriebe GmbH</v>
          </cell>
        </row>
        <row r="436">
          <cell r="B436" t="str">
            <v>NWS Netzwerke Saarwellingen GmbH</v>
          </cell>
        </row>
        <row r="437">
          <cell r="B437" t="str">
            <v>ovag Netz AG</v>
          </cell>
        </row>
        <row r="438">
          <cell r="B438" t="str">
            <v>P. und M. Rothmoser GmbH &amp; Co. KG</v>
          </cell>
        </row>
        <row r="439">
          <cell r="B439" t="str">
            <v>Peißenberger Kraftwerksgesellschaft mbH</v>
          </cell>
        </row>
        <row r="440">
          <cell r="B440" t="str">
            <v>Pfalzwerke Netzgesellschaft mbH</v>
          </cell>
        </row>
        <row r="441">
          <cell r="B441" t="str">
            <v>Pfeifer &amp; Langen Kommanditgesellschaft</v>
          </cell>
        </row>
        <row r="442">
          <cell r="B442" t="str">
            <v>Philipp Maier jun. Berneck, Inhaber Wilhelm Kempf Erben</v>
          </cell>
        </row>
        <row r="443">
          <cell r="B443" t="str">
            <v>PVU Energienetze GmbH</v>
          </cell>
        </row>
        <row r="444">
          <cell r="B444" t="str">
            <v>Raiffeisenbank Greding- Thalmässing eG</v>
          </cell>
        </row>
        <row r="445">
          <cell r="B445" t="str">
            <v>REDINET GmbH</v>
          </cell>
        </row>
        <row r="446">
          <cell r="B446" t="str">
            <v>Regionalwerk Bodensee GmbH &amp; Co. KG</v>
          </cell>
        </row>
        <row r="447">
          <cell r="B447" t="str">
            <v>regionetz GmbH</v>
          </cell>
        </row>
        <row r="448">
          <cell r="B448" t="str">
            <v>REWAG Netz GmbH</v>
          </cell>
        </row>
        <row r="449">
          <cell r="B449" t="str">
            <v>Rheinhessische Energie- und Wasserversorgungs- GmbH</v>
          </cell>
        </row>
        <row r="450">
          <cell r="B450" t="str">
            <v>Rheinische NETZ Gesellschaft mbH (Stadtgebiet Bergisch-Gladbach (BELKAW))</v>
          </cell>
        </row>
        <row r="451">
          <cell r="B451" t="str">
            <v>Rheinische NETZ Gesellschaft mbH (Stadtgebiet Dormagen (evd))</v>
          </cell>
        </row>
        <row r="452">
          <cell r="B452" t="str">
            <v>Rheinische NETZ Gesellschaft mbH (Stadtgebiet Köln (RE))</v>
          </cell>
        </row>
        <row r="453">
          <cell r="B453" t="str">
            <v>Rheinische NETZ Gesellschaft mbH (Stadtgebiet Leverkusen (EVL))</v>
          </cell>
        </row>
        <row r="454">
          <cell r="B454" t="str">
            <v>Richard Westenthanner</v>
          </cell>
        </row>
        <row r="455">
          <cell r="B455" t="str">
            <v>RWE Rhein-Ruhr Verteilnetz GmbH</v>
          </cell>
        </row>
        <row r="456">
          <cell r="B456" t="str">
            <v>RWE Westfalen-Weser-Ems Verteilnetz GmbH</v>
          </cell>
        </row>
        <row r="457">
          <cell r="B457" t="str">
            <v>Schauer Johann</v>
          </cell>
        </row>
        <row r="458">
          <cell r="B458" t="str">
            <v>Schleswiger Stadtwerke GmbH</v>
          </cell>
        </row>
        <row r="459">
          <cell r="B459" t="str">
            <v>Schleswig-Holstein Netz AG</v>
          </cell>
        </row>
        <row r="460">
          <cell r="B460" t="str">
            <v>SEW Stromversorgungs-GmbH</v>
          </cell>
        </row>
        <row r="461">
          <cell r="B461" t="str">
            <v>SEWAG Netze GmbH</v>
          </cell>
        </row>
        <row r="462">
          <cell r="B462" t="str">
            <v>Siegfried Bachmeier Elektrizitätswerk</v>
          </cell>
        </row>
        <row r="463">
          <cell r="B463" t="str">
            <v>Sömmerdaer Energieversorgung GmbH</v>
          </cell>
        </row>
        <row r="464">
          <cell r="B464" t="str">
            <v>SSW Netz GmbH</v>
          </cell>
        </row>
        <row r="465">
          <cell r="B465" t="str">
            <v>Stadt Hollfeld</v>
          </cell>
        </row>
        <row r="466">
          <cell r="B466" t="str">
            <v>Stadt Langenzenn - Stadtwerke -</v>
          </cell>
        </row>
        <row r="467">
          <cell r="B467" t="str">
            <v>Stadt Röttingen, E-Werk</v>
          </cell>
        </row>
        <row r="468">
          <cell r="B468" t="str">
            <v>Stadt- und Überlandwerke GmbH Luckau-Lübbenau</v>
          </cell>
        </row>
        <row r="469">
          <cell r="B469" t="str">
            <v>Städtische Betriebswerke Luckenwalde GmbH</v>
          </cell>
        </row>
        <row r="470">
          <cell r="B470" t="str">
            <v>Städtische Werke Aktiengesellschaft</v>
          </cell>
        </row>
        <row r="471">
          <cell r="B471" t="str">
            <v>Städtische Werke Borna Netz GmbH</v>
          </cell>
        </row>
        <row r="472">
          <cell r="B472" t="str">
            <v>Städtische Werke Rothenburg o.d.T.</v>
          </cell>
        </row>
        <row r="473">
          <cell r="B473" t="str">
            <v>Städtische Werke Spremberg (Lausitz) GmbH</v>
          </cell>
        </row>
        <row r="474">
          <cell r="B474" t="str">
            <v>Stadtnetze Barmstedt GmbH</v>
          </cell>
        </row>
        <row r="475">
          <cell r="B475" t="str">
            <v>Stadtwerk Haßfurt GmbH</v>
          </cell>
        </row>
        <row r="476">
          <cell r="B476" t="str">
            <v>Stadtwerk Külsheim GmbH</v>
          </cell>
        </row>
        <row r="477">
          <cell r="B477" t="str">
            <v>Stadtwerk Tauberfranken GmbH</v>
          </cell>
        </row>
        <row r="478">
          <cell r="B478" t="str">
            <v>Stadtwerke Aalen GmbH</v>
          </cell>
        </row>
        <row r="479">
          <cell r="B479" t="str">
            <v>Stadtwerke Achim AG</v>
          </cell>
        </row>
        <row r="480">
          <cell r="B480" t="str">
            <v>Stadtwerke Ahaus GmbH</v>
          </cell>
        </row>
        <row r="481">
          <cell r="B481" t="str">
            <v>Stadtwerke Ahlen Netz GmbH</v>
          </cell>
        </row>
        <row r="482">
          <cell r="B482" t="str">
            <v>Stadtwerke Altdorf GmbH</v>
          </cell>
        </row>
        <row r="483">
          <cell r="B483" t="str">
            <v>Stadtwerke Altensteig Strom-Wasser-Wärme</v>
          </cell>
        </row>
        <row r="484">
          <cell r="B484" t="str">
            <v>Stadtwerke Amberg Versorgungs GmbH</v>
          </cell>
        </row>
        <row r="485">
          <cell r="B485" t="str">
            <v>Stadtwerke Annaberg- Buchholz Netz GmbH</v>
          </cell>
        </row>
        <row r="486">
          <cell r="B486" t="str">
            <v>Stadtwerke Annweiler am Trifels</v>
          </cell>
        </row>
        <row r="487">
          <cell r="B487" t="str">
            <v>Stadtwerke Ansbach GmbH</v>
          </cell>
        </row>
        <row r="488">
          <cell r="B488" t="str">
            <v>Stadtwerke Arnstadt Netz GmbH</v>
          </cell>
        </row>
        <row r="489">
          <cell r="B489" t="str">
            <v>Stadtwerke Aschersleben Netz GmbH</v>
          </cell>
        </row>
        <row r="490">
          <cell r="B490" t="str">
            <v>Stadtwerke Attendorn GmbH</v>
          </cell>
        </row>
        <row r="491">
          <cell r="B491" t="str">
            <v>Stadtwerke Aue GmbH</v>
          </cell>
        </row>
        <row r="492">
          <cell r="B492" t="str">
            <v>Stadtwerke Augsburg Netze GmbH</v>
          </cell>
        </row>
        <row r="493">
          <cell r="B493" t="str">
            <v>Stadtwerke Bad Aibling</v>
          </cell>
        </row>
        <row r="494">
          <cell r="B494" t="str">
            <v>Stadtwerke Bad Bergzabern GmbH</v>
          </cell>
        </row>
        <row r="495">
          <cell r="B495" t="str">
            <v>Stadtwerke Bad Bramstedt Netz GmbH</v>
          </cell>
        </row>
        <row r="496">
          <cell r="B496" t="str">
            <v>Stadtwerke Bad Brückenau GmbH</v>
          </cell>
        </row>
        <row r="497">
          <cell r="B497" t="str">
            <v>Stadtwerke Bad Dürkheim GmbH</v>
          </cell>
        </row>
        <row r="498">
          <cell r="B498" t="str">
            <v>Stadtwerke Bad Harzburg GmbH</v>
          </cell>
        </row>
        <row r="499">
          <cell r="B499" t="str">
            <v>Stadtwerke Bad Herrenalb GmbH</v>
          </cell>
        </row>
        <row r="500">
          <cell r="B500" t="str">
            <v>Stadtwerke Bad Hersfeld GmbH</v>
          </cell>
        </row>
        <row r="501">
          <cell r="B501" t="str">
            <v>Stadtwerke Bad Kissingen GmbH</v>
          </cell>
        </row>
        <row r="502">
          <cell r="B502" t="str">
            <v>Stadtwerke Bad Langensalza Netz GmbH</v>
          </cell>
        </row>
        <row r="503">
          <cell r="B503" t="str">
            <v>Stadtwerke Bad Lauterberg im Harz GmbH</v>
          </cell>
        </row>
        <row r="504">
          <cell r="B504" t="str">
            <v>Stadtwerke Bad Nauheim GmbH</v>
          </cell>
        </row>
        <row r="505">
          <cell r="B505" t="str">
            <v>Stadtwerke Bad Neustadt a. d. Saale</v>
          </cell>
        </row>
        <row r="506">
          <cell r="B506" t="str">
            <v>Stadtwerke Bad Pyrmont Energie und Verkehrs GmbH</v>
          </cell>
        </row>
        <row r="507">
          <cell r="B507" t="str">
            <v>Stadtwerke Bad Reichenhall</v>
          </cell>
        </row>
        <row r="508">
          <cell r="B508" t="str">
            <v>Stadtwerke Bad Rodach</v>
          </cell>
        </row>
        <row r="509">
          <cell r="B509" t="str">
            <v>Stadtwerke Bad Sachsa GmbH</v>
          </cell>
        </row>
        <row r="510">
          <cell r="B510" t="str">
            <v>Stadtwerke Bad Säckingen GmbH</v>
          </cell>
        </row>
        <row r="511">
          <cell r="B511" t="str">
            <v>Stadtwerke Bad Salzdetfurth GmbH</v>
          </cell>
        </row>
        <row r="512">
          <cell r="B512" t="str">
            <v>Stadtwerke Bad Salzuflen GmbH</v>
          </cell>
        </row>
        <row r="513">
          <cell r="B513" t="str">
            <v>Stadtwerke Bad Saulgau</v>
          </cell>
        </row>
        <row r="514">
          <cell r="B514" t="str">
            <v>Stadtwerke Bad Sooden-Allendorf</v>
          </cell>
        </row>
        <row r="515">
          <cell r="B515" t="str">
            <v>Stadtwerke Bad Tölz GmbH</v>
          </cell>
        </row>
        <row r="516">
          <cell r="B516" t="str">
            <v>Stadtwerke Bad Vilbel GmbH</v>
          </cell>
        </row>
        <row r="517">
          <cell r="B517" t="str">
            <v>Stadtwerke Bad Wildbad GmbH &amp; Co. KG</v>
          </cell>
        </row>
        <row r="518">
          <cell r="B518" t="str">
            <v>Stadtwerke Bad Windsheim</v>
          </cell>
        </row>
        <row r="519">
          <cell r="B519" t="str">
            <v>Stadtwerke Bad Wörishofen</v>
          </cell>
        </row>
        <row r="520">
          <cell r="B520" t="str">
            <v>Stadtwerke Baden-Baden</v>
          </cell>
        </row>
        <row r="521">
          <cell r="B521" t="str">
            <v>Stadtwerke Baiersdorf</v>
          </cell>
        </row>
        <row r="522">
          <cell r="B522" t="str">
            <v>Stadtwerke Balingen</v>
          </cell>
        </row>
        <row r="523">
          <cell r="B523" t="str">
            <v>Stadtwerke Bamberg Energie- und Wasserversorgungs GmbH</v>
          </cell>
        </row>
        <row r="524">
          <cell r="B524" t="str">
            <v>Stadtwerke Bebra GmbH</v>
          </cell>
        </row>
        <row r="525">
          <cell r="B525" t="str">
            <v>Stadtwerke Bernau GmbH</v>
          </cell>
        </row>
        <row r="526">
          <cell r="B526" t="str">
            <v>Stadtwerke Bernburg GmbH</v>
          </cell>
        </row>
        <row r="527">
          <cell r="B527" t="str">
            <v>Stadtwerke Beverungen</v>
          </cell>
        </row>
        <row r="528">
          <cell r="B528" t="str">
            <v>Stadtwerke Bexbach GmbH</v>
          </cell>
        </row>
        <row r="529">
          <cell r="B529" t="str">
            <v>Stadtwerke Bielefeld Netz GmbH</v>
          </cell>
        </row>
        <row r="530">
          <cell r="B530" t="str">
            <v>Stadtwerke Bielefeld Netz GmbH (Netzgebiet Werther)</v>
          </cell>
        </row>
        <row r="531">
          <cell r="B531" t="str">
            <v>Stadtwerke Bietigheim-Bissingen GmbH</v>
          </cell>
        </row>
        <row r="532">
          <cell r="B532" t="str">
            <v>Stadtwerke Blankenburg GmbH</v>
          </cell>
        </row>
        <row r="533">
          <cell r="B533" t="str">
            <v>Stadtwerke Bliestal GmbH</v>
          </cell>
        </row>
        <row r="534">
          <cell r="B534" t="str">
            <v>Stadtwerke Bogen GmbH</v>
          </cell>
        </row>
        <row r="535">
          <cell r="B535" t="str">
            <v>Stadtwerke Böhmetal GmbH</v>
          </cell>
        </row>
        <row r="536">
          <cell r="B536" t="str">
            <v>Stadtwerke Borgentreich</v>
          </cell>
        </row>
        <row r="537">
          <cell r="B537" t="str">
            <v>Stadtwerke Borken/Westf. GmbH</v>
          </cell>
        </row>
        <row r="538">
          <cell r="B538" t="str">
            <v>Stadtwerke Bramsche GmbH</v>
          </cell>
        </row>
        <row r="539">
          <cell r="B539" t="str">
            <v>Stadtwerke Brandenburg an der Havel GmbH</v>
          </cell>
        </row>
        <row r="540">
          <cell r="B540" t="str">
            <v>Stadtwerke Bräunlingen</v>
          </cell>
        </row>
        <row r="541">
          <cell r="B541" t="str">
            <v>Stadtwerke Bredstedt - Netz GmbH</v>
          </cell>
        </row>
        <row r="542">
          <cell r="B542" t="str">
            <v>Stadtwerke Bretten GmbH</v>
          </cell>
        </row>
        <row r="543">
          <cell r="B543" t="str">
            <v>Stadtwerke Brühl GmbH</v>
          </cell>
        </row>
        <row r="544">
          <cell r="B544" t="str">
            <v>Stadtwerke Buchen GmbH &amp; Co KG</v>
          </cell>
        </row>
        <row r="545">
          <cell r="B545" t="str">
            <v>Stadtwerke Buchholz in der Nordheide GmbH</v>
          </cell>
        </row>
        <row r="546">
          <cell r="B546" t="str">
            <v>Stadtwerke Bühl GmbH</v>
          </cell>
        </row>
        <row r="547">
          <cell r="B547" t="str">
            <v>Stadtwerke Burg Energienetze GmbH</v>
          </cell>
        </row>
        <row r="548">
          <cell r="B548" t="str">
            <v>Stadtwerke Burgbernheim</v>
          </cell>
        </row>
        <row r="549">
          <cell r="B549" t="str">
            <v>Stadtwerke Burgdorf Netz GmbH</v>
          </cell>
        </row>
        <row r="550">
          <cell r="B550" t="str">
            <v>Stadtwerke Buxtehude GmbH</v>
          </cell>
        </row>
        <row r="551">
          <cell r="B551" t="str">
            <v>Stadtwerke Cham GmbH</v>
          </cell>
        </row>
        <row r="552">
          <cell r="B552" t="str">
            <v>Stadtwerke Clausthal- Zellerfeld GmbH</v>
          </cell>
        </row>
        <row r="553">
          <cell r="B553" t="str">
            <v>Stadtwerke Coesfeld GmbH</v>
          </cell>
        </row>
        <row r="554">
          <cell r="B554" t="str">
            <v>Stadtwerke Crailsheim GmbH</v>
          </cell>
        </row>
        <row r="555">
          <cell r="B555" t="str">
            <v>Stadtwerke Dachau</v>
          </cell>
        </row>
        <row r="556">
          <cell r="B556" t="str">
            <v>Stadtwerke Deggendorf GmbH</v>
          </cell>
        </row>
        <row r="557">
          <cell r="B557" t="str">
            <v>Stadtwerke Deidesheim GmbH</v>
          </cell>
        </row>
        <row r="558">
          <cell r="B558" t="str">
            <v>Stadtwerke Detmold GmbH</v>
          </cell>
        </row>
        <row r="559">
          <cell r="B559" t="str">
            <v>Stadtwerke Dettelbach</v>
          </cell>
        </row>
        <row r="560">
          <cell r="B560" t="str">
            <v>Stadtwerke Dillingen/Saar Netzgesellschaft mbH</v>
          </cell>
        </row>
        <row r="561">
          <cell r="B561" t="str">
            <v>Stadtwerke Dingolfing</v>
          </cell>
        </row>
        <row r="562">
          <cell r="B562" t="str">
            <v>Stadtwerke Dinkelsbühl</v>
          </cell>
        </row>
        <row r="563">
          <cell r="B563" t="str">
            <v>Stadtwerke Dinslaken GmbH</v>
          </cell>
        </row>
        <row r="564">
          <cell r="B564" t="str">
            <v>Stadtwerke Döbeln GmbH</v>
          </cell>
        </row>
        <row r="565">
          <cell r="B565" t="str">
            <v>Stadtwerke Dorfen GmbH</v>
          </cell>
        </row>
        <row r="566">
          <cell r="B566" t="str">
            <v>Stadtwerke Dreieich GmbH</v>
          </cell>
        </row>
        <row r="567">
          <cell r="B567" t="str">
            <v>Stadtwerke Duisburg Netzgesellschaft mbH</v>
          </cell>
        </row>
        <row r="568">
          <cell r="B568" t="str">
            <v>Stadtwerke Dülmen GmbH</v>
          </cell>
        </row>
        <row r="569">
          <cell r="B569" t="str">
            <v>Stadtwerke Düsseldorf Netz GmbH</v>
          </cell>
        </row>
        <row r="570">
          <cell r="B570" t="str">
            <v>Stadtwerke Eberbach</v>
          </cell>
        </row>
        <row r="571">
          <cell r="B571" t="str">
            <v>Stadtwerke Ebermannstadt Versorgungsbetriebe GmbH</v>
          </cell>
        </row>
        <row r="572">
          <cell r="B572" t="str">
            <v>Stadtwerke Eckernförde GmbH</v>
          </cell>
        </row>
        <row r="573">
          <cell r="B573" t="str">
            <v>Stadtwerke Eichstätt Versorgungs-GmbH</v>
          </cell>
        </row>
        <row r="574">
          <cell r="B574" t="str">
            <v>Stadtwerke Eilenburg GmbH</v>
          </cell>
        </row>
        <row r="575">
          <cell r="B575" t="str">
            <v>Stadtwerke Einbeck GmbH</v>
          </cell>
        </row>
        <row r="576">
          <cell r="B576" t="str">
            <v>Stadtwerke Eisenberg GmbH</v>
          </cell>
        </row>
        <row r="577">
          <cell r="B577" t="str">
            <v>Stadtwerke Elbtal GmbH</v>
          </cell>
        </row>
        <row r="578">
          <cell r="B578" t="str">
            <v>Stadtwerke Elmshorn</v>
          </cell>
        </row>
        <row r="579">
          <cell r="B579" t="str">
            <v>Stadtwerke Elzach</v>
          </cell>
        </row>
        <row r="580">
          <cell r="B580" t="str">
            <v>Stadtwerke Emden GmbH</v>
          </cell>
        </row>
        <row r="581">
          <cell r="B581" t="str">
            <v>Stadtwerke Emmendingen GmbH</v>
          </cell>
        </row>
        <row r="582">
          <cell r="B582" t="str">
            <v>Stadtwerke Emmerich GmbH</v>
          </cell>
        </row>
        <row r="583">
          <cell r="B583" t="str">
            <v>Stadtwerke Emsdetten GmbH</v>
          </cell>
        </row>
        <row r="584">
          <cell r="B584" t="str">
            <v>Stadtwerke Engen GmbH</v>
          </cell>
        </row>
        <row r="585">
          <cell r="B585" t="str">
            <v>Stadtwerke Erkrath GmbH</v>
          </cell>
        </row>
        <row r="586">
          <cell r="B586" t="str">
            <v>Stadtwerke Eschwege GmbH</v>
          </cell>
        </row>
        <row r="587">
          <cell r="B587" t="str">
            <v>Stadtwerke ETO GmbH &amp; Co. KG</v>
          </cell>
        </row>
        <row r="588">
          <cell r="B588" t="str">
            <v>Stadtwerke Ettlingen GmbH</v>
          </cell>
        </row>
        <row r="589">
          <cell r="B589" t="str">
            <v>Stadtwerke Eutin GmbH</v>
          </cell>
        </row>
        <row r="590">
          <cell r="B590" t="str">
            <v>Stadtwerke EVB Huntetal GmbH</v>
          </cell>
        </row>
        <row r="591">
          <cell r="B591" t="str">
            <v>Stadtwerke Fellbach GmbH</v>
          </cell>
        </row>
        <row r="592">
          <cell r="B592" t="str">
            <v>Stadtwerke Feuchtwangen</v>
          </cell>
        </row>
        <row r="593">
          <cell r="B593" t="str">
            <v>Stadtwerke Finsterwalde GmbH</v>
          </cell>
        </row>
        <row r="594">
          <cell r="B594" t="str">
            <v>Stadtwerke Flensburg GmbH</v>
          </cell>
        </row>
        <row r="595">
          <cell r="B595" t="str">
            <v>Stadtwerke Forchheim</v>
          </cell>
        </row>
        <row r="596">
          <cell r="B596" t="str">
            <v>Stadtwerke Forst GmbH</v>
          </cell>
        </row>
        <row r="597">
          <cell r="B597" t="str">
            <v>Stadtwerke Frankenthal GmbH</v>
          </cell>
        </row>
        <row r="598">
          <cell r="B598" t="str">
            <v>Stadtwerke Frankfurt (Oder) Netzgesellschaft mbH</v>
          </cell>
        </row>
        <row r="599">
          <cell r="B599" t="str">
            <v>Stadtwerke Freudenstadt GmbH &amp; Co. KG</v>
          </cell>
        </row>
        <row r="600">
          <cell r="B600" t="str">
            <v>Stadtwerke Fürstenfeldbruck GmbH</v>
          </cell>
        </row>
        <row r="601">
          <cell r="B601" t="str">
            <v>Stadtwerke Furth im Wald GmbH &amp; Co. KG</v>
          </cell>
        </row>
        <row r="602">
          <cell r="B602" t="str">
            <v>Stadtwerke Gaggenau</v>
          </cell>
        </row>
        <row r="603">
          <cell r="B603" t="str">
            <v>Stadtwerke Geesthacht GmbH</v>
          </cell>
        </row>
        <row r="604">
          <cell r="B604" t="str">
            <v>Stadtwerke Geldern Netz GmbH</v>
          </cell>
        </row>
        <row r="605">
          <cell r="B605" t="str">
            <v>Stadtwerke Gengenbach</v>
          </cell>
        </row>
        <row r="606">
          <cell r="B606" t="str">
            <v>Stadtwerke Georgsmarienhütte Netz GmbH</v>
          </cell>
        </row>
        <row r="607">
          <cell r="B607" t="str">
            <v>Stadtwerke Germersheim GmbH</v>
          </cell>
        </row>
        <row r="608">
          <cell r="B608" t="str">
            <v>Stadtwerke Glauchau Dienstleistungsgesellschaft mbH</v>
          </cell>
        </row>
        <row r="609">
          <cell r="B609" t="str">
            <v>Stadtwerke Glückstadt GmbH</v>
          </cell>
        </row>
        <row r="610">
          <cell r="B610" t="str">
            <v>Stadtwerke GmbH Kirchheimbolanden</v>
          </cell>
        </row>
        <row r="611">
          <cell r="B611" t="str">
            <v>Stadtwerke Goch GmbH</v>
          </cell>
        </row>
        <row r="612">
          <cell r="B612" t="str">
            <v>Stadtwerke Görlitz AG</v>
          </cell>
        </row>
        <row r="613">
          <cell r="B613" t="str">
            <v>Stadtwerke Gotha Netz GmbH</v>
          </cell>
        </row>
        <row r="614">
          <cell r="B614" t="str">
            <v>Stadtwerke Greven GmbH</v>
          </cell>
        </row>
        <row r="615">
          <cell r="B615" t="str">
            <v>Stadtwerke Grevesmühlen GmbH</v>
          </cell>
        </row>
        <row r="616">
          <cell r="B616" t="str">
            <v>Stadtwerke Gronau GmbH</v>
          </cell>
        </row>
        <row r="617">
          <cell r="B617" t="str">
            <v>Stadtwerke Groß-Gerau Versorgungs GmbH</v>
          </cell>
        </row>
        <row r="618">
          <cell r="B618" t="str">
            <v>Stadtwerke Grünstadt GmbH</v>
          </cell>
        </row>
        <row r="619">
          <cell r="B619" t="str">
            <v>Stadtwerke Gunzenhausen GmbH</v>
          </cell>
        </row>
        <row r="620">
          <cell r="B620" t="str">
            <v>Stadtwerke Güstrow GmbH</v>
          </cell>
        </row>
        <row r="621">
          <cell r="B621" t="str">
            <v>Stadtwerke Gütersloh GmbH</v>
          </cell>
        </row>
        <row r="622">
          <cell r="B622" t="str">
            <v>Stadtwerke Hagenow GmbH</v>
          </cell>
        </row>
        <row r="623">
          <cell r="B623" t="str">
            <v>Stadtwerke Haiger</v>
          </cell>
        </row>
        <row r="624">
          <cell r="B624" t="str">
            <v>Stadtwerke Haldensleben GmbH</v>
          </cell>
        </row>
        <row r="625">
          <cell r="B625" t="str">
            <v>Stadtwerke Haltern am See GmbH</v>
          </cell>
        </row>
        <row r="626">
          <cell r="B626" t="str">
            <v>Stadtwerke Hammelburg GmbH</v>
          </cell>
        </row>
        <row r="627">
          <cell r="B627" t="str">
            <v>Stadtwerke Haslach</v>
          </cell>
        </row>
        <row r="628">
          <cell r="B628" t="str">
            <v>Stadtwerke Hattersheim am Main</v>
          </cell>
        </row>
        <row r="629">
          <cell r="B629" t="str">
            <v>Stadtwerke Havelberg GmbH</v>
          </cell>
        </row>
        <row r="630">
          <cell r="B630" t="str">
            <v>Stadtwerke Heide Netz GmbH</v>
          </cell>
        </row>
        <row r="631">
          <cell r="B631" t="str">
            <v>Stadtwerke Heiligenstadt GmbH</v>
          </cell>
        </row>
        <row r="632">
          <cell r="B632" t="str">
            <v>Stadtwerke Heilsbronn</v>
          </cell>
        </row>
        <row r="633">
          <cell r="B633" t="str">
            <v>Stadtwerke Hemau</v>
          </cell>
        </row>
        <row r="634">
          <cell r="B634" t="str">
            <v>Stadtwerke Herborn GmbH</v>
          </cell>
        </row>
        <row r="635">
          <cell r="B635" t="str">
            <v>Stadtwerke Hilden GmbH</v>
          </cell>
        </row>
        <row r="636">
          <cell r="B636" t="str">
            <v>Stadtwerke Hockenheim</v>
          </cell>
        </row>
        <row r="637">
          <cell r="B637" t="str">
            <v>Stadtwerke Homburg GmbH</v>
          </cell>
        </row>
        <row r="638">
          <cell r="B638" t="str">
            <v>Stadtwerke Hüfingen</v>
          </cell>
        </row>
        <row r="639">
          <cell r="B639" t="str">
            <v>Stadtwerke Hünfeld GmbH</v>
          </cell>
        </row>
        <row r="640">
          <cell r="B640" t="str">
            <v>Stadtwerke Husum Netz GmbH</v>
          </cell>
        </row>
        <row r="641">
          <cell r="B641" t="str">
            <v>Stadtwerke Ilmenau GmbH</v>
          </cell>
        </row>
        <row r="642">
          <cell r="B642" t="str">
            <v>Stadtwerke Ingolstadt GmbH</v>
          </cell>
        </row>
        <row r="643">
          <cell r="B643" t="str">
            <v>Stadtwerke Iserlohn GmbH</v>
          </cell>
        </row>
        <row r="644">
          <cell r="B644" t="str">
            <v>Stadtwerke Itzehoe GmbH</v>
          </cell>
        </row>
        <row r="645">
          <cell r="B645" t="str">
            <v>Stadtwerke Jena-Pößneck GmbH</v>
          </cell>
        </row>
        <row r="646">
          <cell r="B646" t="str">
            <v>Stadtwerke Jülich GmbH</v>
          </cell>
        </row>
        <row r="647">
          <cell r="B647" t="str">
            <v>Stadtwerke Karlsruhe Netze GmbH</v>
          </cell>
        </row>
        <row r="648">
          <cell r="B648" t="str">
            <v>STADTWERKE KELHEIM GmbH &amp; Co. KG</v>
          </cell>
        </row>
        <row r="649">
          <cell r="B649" t="str">
            <v>Stadtwerke Kempen GmbH</v>
          </cell>
        </row>
        <row r="650">
          <cell r="B650" t="str">
            <v>Stadtwerke Kiel Netz GmbH</v>
          </cell>
        </row>
        <row r="651">
          <cell r="B651" t="str">
            <v>Stadtwerke Kleve GmbH</v>
          </cell>
        </row>
        <row r="652">
          <cell r="B652" t="str">
            <v>Stadtwerke Klingenberg a. Main</v>
          </cell>
        </row>
        <row r="653">
          <cell r="B653" t="str">
            <v>Stadtwerke Konstanz GmbH</v>
          </cell>
        </row>
        <row r="654">
          <cell r="B654" t="str">
            <v>Stadtwerke Lambrecht (Pfalz) GmbH</v>
          </cell>
        </row>
        <row r="655">
          <cell r="B655" t="str">
            <v>Stadtwerke Landau a.d. Isar</v>
          </cell>
        </row>
        <row r="656">
          <cell r="B656" t="str">
            <v>Stadtwerke Landshut</v>
          </cell>
        </row>
        <row r="657">
          <cell r="B657" t="str">
            <v>Stadtwerke Langen GmbH</v>
          </cell>
        </row>
        <row r="658">
          <cell r="B658" t="str">
            <v>Stadtwerke Laufenburg</v>
          </cell>
        </row>
        <row r="659">
          <cell r="B659" t="str">
            <v>Stadtwerke Lauterbach GmbH</v>
          </cell>
        </row>
        <row r="660">
          <cell r="B660" t="str">
            <v>Stadtwerke Leipzig Netz GmbH</v>
          </cell>
        </row>
        <row r="661">
          <cell r="B661" t="str">
            <v>Stadtwerke Lemgo GmbH</v>
          </cell>
        </row>
        <row r="662">
          <cell r="B662" t="str">
            <v>Stadtwerke Leutershausen</v>
          </cell>
        </row>
        <row r="663">
          <cell r="B663" t="str">
            <v>Stadtwerke Lindau (B) GmbH &amp; Co. KG</v>
          </cell>
        </row>
        <row r="664">
          <cell r="B664" t="str">
            <v>Stadtwerke Lingen GmbH</v>
          </cell>
        </row>
        <row r="665">
          <cell r="B665" t="str">
            <v>Stadtwerke Lippstadt GmbH</v>
          </cell>
        </row>
        <row r="666">
          <cell r="B666" t="str">
            <v>Stadtwerke Löbau GmbH</v>
          </cell>
        </row>
        <row r="667">
          <cell r="B667" t="str">
            <v>Stadtwerke Löffingen</v>
          </cell>
        </row>
        <row r="668">
          <cell r="B668" t="str">
            <v>Stadtwerke Lübeck Netz GmbH</v>
          </cell>
        </row>
        <row r="669">
          <cell r="B669" t="str">
            <v>Stadtwerke Lübz GmbH</v>
          </cell>
        </row>
        <row r="670">
          <cell r="B670" t="str">
            <v>Stadtwerke Ludwigsburg- Kornwestheim GmbH</v>
          </cell>
        </row>
        <row r="671">
          <cell r="B671" t="str">
            <v>Stadtwerke Ludwigsfelde GmbH</v>
          </cell>
        </row>
        <row r="672">
          <cell r="B672" t="str">
            <v>Stadtwerke Ludwigslust-Grabow GmbH</v>
          </cell>
        </row>
        <row r="673">
          <cell r="B673" t="str">
            <v>Stadtwerke Lünen GmbH</v>
          </cell>
        </row>
        <row r="674">
          <cell r="B674" t="str">
            <v>Stadtwerke Lutherstadt Eisleben GmbH</v>
          </cell>
        </row>
        <row r="675">
          <cell r="B675" t="str">
            <v>Stadtwerke Lutherstadt Wittenberg GmbH</v>
          </cell>
        </row>
        <row r="676">
          <cell r="B676" t="str">
            <v>Stadtwerke Malchow</v>
          </cell>
        </row>
        <row r="677">
          <cell r="B677" t="str">
            <v>Stadtwerke Marburg GmbH</v>
          </cell>
        </row>
        <row r="678">
          <cell r="B678" t="str">
            <v>Stadtwerke Meerane GmbH</v>
          </cell>
        </row>
        <row r="679">
          <cell r="B679" t="str">
            <v>Stadtwerke Meiningen GmbH</v>
          </cell>
        </row>
        <row r="680">
          <cell r="B680" t="str">
            <v>Stadtwerke Menden GmbH</v>
          </cell>
        </row>
        <row r="681">
          <cell r="B681" t="str">
            <v>Stadtwerke Mengen</v>
          </cell>
        </row>
        <row r="682">
          <cell r="B682" t="str">
            <v>Stadtwerke Merseburg GmbH</v>
          </cell>
        </row>
        <row r="683">
          <cell r="B683" t="str">
            <v>Stadtwerke Mosbach GmbH</v>
          </cell>
        </row>
        <row r="684">
          <cell r="B684" t="str">
            <v>Stadtwerke Mössingen</v>
          </cell>
        </row>
        <row r="685">
          <cell r="B685" t="str">
            <v>Stadtwerke Mühlacker GmbH</v>
          </cell>
        </row>
        <row r="686">
          <cell r="B686" t="str">
            <v>Stadtwerke Mühldorf a. Inn GmbH &amp; Co. KG</v>
          </cell>
        </row>
        <row r="687">
          <cell r="B687" t="str">
            <v>Stadtwerke Mühlhausen Netz GmbH</v>
          </cell>
        </row>
        <row r="688">
          <cell r="B688" t="str">
            <v>Stadtwerke Mühlheim am Main GmbH</v>
          </cell>
        </row>
        <row r="689">
          <cell r="B689" t="str">
            <v>Stadtwerke Münchberg</v>
          </cell>
        </row>
        <row r="690">
          <cell r="B690" t="str">
            <v>Stadtwerke Münster Netzgesellschaft mbH</v>
          </cell>
        </row>
        <row r="691">
          <cell r="B691" t="str">
            <v>Stadtwerke Munster-Bispingen GmbH</v>
          </cell>
        </row>
        <row r="692">
          <cell r="B692" t="str">
            <v>Stadtwerke Nettetal GmbH</v>
          </cell>
        </row>
        <row r="693">
          <cell r="B693" t="str">
            <v>Stadtwerke Neuburg a. d. Donau</v>
          </cell>
        </row>
        <row r="694">
          <cell r="B694" t="str">
            <v>Stadtwerke Neuffen AG</v>
          </cell>
        </row>
        <row r="695">
          <cell r="B695" t="str">
            <v>Stadtwerke Neu-Isenburg GmbH</v>
          </cell>
        </row>
        <row r="696">
          <cell r="B696" t="str">
            <v>Stadtwerke Neumarkt i. d. OPf.</v>
          </cell>
        </row>
        <row r="697">
          <cell r="B697" t="str">
            <v>Stadtwerke Neunburg v. Wald Strom GmbH</v>
          </cell>
        </row>
        <row r="698">
          <cell r="B698" t="str">
            <v>Stadtwerke Neuruppin GmbH</v>
          </cell>
        </row>
        <row r="699">
          <cell r="B699" t="str">
            <v>Stadtwerke Neustadt a. d. Donau</v>
          </cell>
        </row>
        <row r="700">
          <cell r="B700" t="str">
            <v>Stadtwerke Neustadt a. Rbge. GmbH &amp; Co. KG</v>
          </cell>
        </row>
        <row r="701">
          <cell r="B701" t="str">
            <v>Stadtwerke Neustadt a.d. Aisch GmbH</v>
          </cell>
        </row>
        <row r="702">
          <cell r="B702" t="str">
            <v>Stadtwerke Neustadt an der Orla GmbH</v>
          </cell>
        </row>
        <row r="703">
          <cell r="B703" t="str">
            <v>Stadtwerke Neustadt an der Weinstraße GmbH</v>
          </cell>
        </row>
        <row r="704">
          <cell r="B704" t="str">
            <v>Stadtwerke Neustadt in Holstein</v>
          </cell>
        </row>
        <row r="705">
          <cell r="B705" t="str">
            <v>Stadtwerke Neustrelitz GmbH</v>
          </cell>
        </row>
        <row r="706">
          <cell r="B706" t="str">
            <v>Stadtwerke Neuwied GmbH</v>
          </cell>
        </row>
        <row r="707">
          <cell r="B707" t="str">
            <v>Stadtwerke Niebüll - Netz GmbH</v>
          </cell>
        </row>
        <row r="708">
          <cell r="B708" t="str">
            <v>Stadtwerke Niesky GmbH</v>
          </cell>
        </row>
        <row r="709">
          <cell r="B709" t="str">
            <v>Stadtwerke Norderstedt</v>
          </cell>
        </row>
        <row r="710">
          <cell r="B710" t="str">
            <v>Stadtwerke Nordseeheilbad Borkum GmbH</v>
          </cell>
        </row>
        <row r="711">
          <cell r="B711" t="str">
            <v>Stadtwerke Northeim GmbH</v>
          </cell>
        </row>
        <row r="712">
          <cell r="B712" t="str">
            <v>Stadtwerke Nortorf</v>
          </cell>
        </row>
        <row r="713">
          <cell r="B713" t="str">
            <v>Stadtwerke Nürtingen GmbH</v>
          </cell>
        </row>
        <row r="714">
          <cell r="B714" t="str">
            <v>Stadtwerke Oberkirch GmbH</v>
          </cell>
        </row>
        <row r="715">
          <cell r="B715" t="str">
            <v>Stadtwerke Ochtrup</v>
          </cell>
        </row>
        <row r="716">
          <cell r="B716" t="str">
            <v>Stadtwerke Oelsnitz (Vogtl.) GmbH</v>
          </cell>
        </row>
        <row r="717">
          <cell r="B717" t="str">
            <v>Stadtwerke Oerlinghausen GmbH</v>
          </cell>
        </row>
        <row r="718">
          <cell r="B718" t="str">
            <v>Stadtwerke Olbernhau GmbH</v>
          </cell>
        </row>
        <row r="719">
          <cell r="B719" t="str">
            <v>Stadtwerke Olpe GmbH</v>
          </cell>
        </row>
        <row r="720">
          <cell r="B720" t="str">
            <v>Stadtwerke Oranienburg GmbH</v>
          </cell>
        </row>
        <row r="721">
          <cell r="B721" t="str">
            <v>Stadtwerke Osnabrück AG</v>
          </cell>
        </row>
        <row r="722">
          <cell r="B722" t="str">
            <v>Stadtwerke Osterholz-Scharmbeck GmbH</v>
          </cell>
        </row>
        <row r="723">
          <cell r="B723" t="str">
            <v>Stadtwerke Pappenheim</v>
          </cell>
        </row>
        <row r="724">
          <cell r="B724" t="str">
            <v>Stadtwerke Parchim GmbH</v>
          </cell>
        </row>
        <row r="725">
          <cell r="B725" t="str">
            <v>Stadtwerke Pasewalk GmbH</v>
          </cell>
        </row>
        <row r="726">
          <cell r="B726" t="str">
            <v>Stadtwerke Passau GmbH</v>
          </cell>
        </row>
        <row r="727">
          <cell r="B727" t="str">
            <v>Stadtwerke Peine GmbH</v>
          </cell>
        </row>
        <row r="728">
          <cell r="B728" t="str">
            <v>Stadtwerke Pfarrkirchen</v>
          </cell>
        </row>
        <row r="729">
          <cell r="B729" t="str">
            <v>Stadtwerke Pfullendorf</v>
          </cell>
        </row>
        <row r="730">
          <cell r="B730" t="str">
            <v>Stadtwerke Pinneberg GmbH</v>
          </cell>
        </row>
        <row r="731">
          <cell r="B731" t="str">
            <v>Stadtwerke Pirmasens Versorgungs GmbH</v>
          </cell>
        </row>
        <row r="732">
          <cell r="B732" t="str">
            <v>Stadtwerke Plattling</v>
          </cell>
        </row>
        <row r="733">
          <cell r="B733" t="str">
            <v>Stadtwerke Pritzwalk GmbH</v>
          </cell>
        </row>
        <row r="734">
          <cell r="B734" t="str">
            <v>Stadtwerke Quedlinburg GmbH</v>
          </cell>
        </row>
        <row r="735">
          <cell r="B735" t="str">
            <v>Stadtwerke Quickborn GmbH</v>
          </cell>
        </row>
        <row r="736">
          <cell r="B736" t="str">
            <v>Stadtwerke Radevormwald GmbH</v>
          </cell>
        </row>
        <row r="737">
          <cell r="B737" t="str">
            <v>Stadtwerke Radolfzell GmbH</v>
          </cell>
        </row>
        <row r="738">
          <cell r="B738" t="str">
            <v>Stadtwerke Ratingen GmbH</v>
          </cell>
        </row>
        <row r="739">
          <cell r="B739" t="str">
            <v>Stadtwerke Reichenbach/Vogtl. GmbH</v>
          </cell>
        </row>
        <row r="740">
          <cell r="B740" t="str">
            <v>Stadtwerke Rendsburg GmbH</v>
          </cell>
        </row>
        <row r="741">
          <cell r="B741" t="str">
            <v>Stadtwerke Rhede GmbH</v>
          </cell>
        </row>
        <row r="742">
          <cell r="B742" t="str">
            <v>Stadtwerke Riesa GmbH</v>
          </cell>
        </row>
        <row r="743">
          <cell r="B743" t="str">
            <v>Stadtwerke Rinteln GmbH</v>
          </cell>
        </row>
        <row r="744">
          <cell r="B744" t="str">
            <v>Stadtwerke Rosenheim Netze GmbH</v>
          </cell>
        </row>
        <row r="745">
          <cell r="B745" t="str">
            <v>Stadtwerke Rostock Netzgesellschaft mbH</v>
          </cell>
        </row>
        <row r="746">
          <cell r="B746" t="str">
            <v>Stadtwerke Rotenburg (Wümme) GmbH</v>
          </cell>
        </row>
        <row r="747">
          <cell r="B747" t="str">
            <v>Stadtwerke Roth</v>
          </cell>
        </row>
        <row r="748">
          <cell r="B748" t="str">
            <v>Stadtwerke Röthenbach a.d. Pegnitz GmbH</v>
          </cell>
        </row>
        <row r="749">
          <cell r="B749" t="str">
            <v>Stadtwerke Saalfeld Netz GmbH</v>
          </cell>
        </row>
        <row r="750">
          <cell r="B750" t="str">
            <v>Stadtwerke Saarbrücken AG</v>
          </cell>
        </row>
        <row r="751">
          <cell r="B751" t="str">
            <v>Stadtwerke Sangerhausen GmbH</v>
          </cell>
        </row>
        <row r="752">
          <cell r="B752" t="str">
            <v>Stadtwerke Schaumburg-Lippe GmbH</v>
          </cell>
        </row>
        <row r="753">
          <cell r="B753" t="str">
            <v>Stadtwerke Scheinfeld</v>
          </cell>
        </row>
        <row r="754">
          <cell r="B754" t="str">
            <v>Stadtwerke Schifferstadt</v>
          </cell>
        </row>
        <row r="755">
          <cell r="B755" t="str">
            <v>Stadtwerke Schkeuditz GmbH</v>
          </cell>
        </row>
        <row r="756">
          <cell r="B756" t="str">
            <v>Stadtwerke Schlitz</v>
          </cell>
        </row>
        <row r="757">
          <cell r="B757" t="str">
            <v>Stadtwerke Schneeberg Netz GmbH</v>
          </cell>
        </row>
        <row r="758">
          <cell r="B758" t="str">
            <v>Stadtwerke Schneverdingen GmbH</v>
          </cell>
        </row>
        <row r="759">
          <cell r="B759" t="str">
            <v>Stadtwerke Schorndorf GmbH</v>
          </cell>
        </row>
        <row r="760">
          <cell r="B760" t="str">
            <v>Stadtwerke Schramberg GmbH &amp; Co. KG</v>
          </cell>
        </row>
        <row r="761">
          <cell r="B761" t="str">
            <v>Stadtwerke Schüttorf GmbH</v>
          </cell>
        </row>
        <row r="762">
          <cell r="B762" t="str">
            <v>Stadtwerke Schwabach GmbH</v>
          </cell>
        </row>
        <row r="763">
          <cell r="B763" t="str">
            <v>Stadtwerke Schwäbisch Gmünd GmbH</v>
          </cell>
        </row>
        <row r="764">
          <cell r="B764" t="str">
            <v>Stadtwerke Schwäbisch Hall GmbH</v>
          </cell>
        </row>
        <row r="765">
          <cell r="B765" t="str">
            <v>Stadtwerke Schwarzenberg GmbH</v>
          </cell>
        </row>
        <row r="766">
          <cell r="B766" t="str">
            <v>Stadtwerke Schwedt GmbH</v>
          </cell>
        </row>
        <row r="767">
          <cell r="B767" t="str">
            <v>Stadtwerke Schweinfurt GmbH</v>
          </cell>
        </row>
        <row r="768">
          <cell r="B768" t="str">
            <v>Stadtwerke Schwentinental GmbH</v>
          </cell>
        </row>
        <row r="769">
          <cell r="B769" t="str">
            <v>Stadtwerke Schwerte GmbH</v>
          </cell>
        </row>
        <row r="770">
          <cell r="B770" t="str">
            <v>Stadtwerke Senftenberg GmbH</v>
          </cell>
        </row>
        <row r="771">
          <cell r="B771" t="str">
            <v>Stadtwerke Sigmaringen</v>
          </cell>
        </row>
        <row r="772">
          <cell r="B772" t="str">
            <v>Stadtwerke Sindelfingen GmbH</v>
          </cell>
        </row>
        <row r="773">
          <cell r="B773" t="str">
            <v>Stadtwerke Solingen Netz GmbH</v>
          </cell>
        </row>
        <row r="774">
          <cell r="B774" t="str">
            <v>Stadtwerke Soltau GmbH</v>
          </cell>
        </row>
        <row r="775">
          <cell r="B775" t="str">
            <v>Stadtwerke Sondershausen Netz GmbH</v>
          </cell>
        </row>
        <row r="776">
          <cell r="B776" t="str">
            <v>Stadtwerke Speyer GmbH</v>
          </cell>
        </row>
        <row r="777">
          <cell r="B777" t="str">
            <v>Stadtwerke Springe GmbH</v>
          </cell>
        </row>
        <row r="778">
          <cell r="B778" t="str">
            <v>Stadtwerke St. Ingbert GmbH</v>
          </cell>
        </row>
        <row r="779">
          <cell r="B779" t="str">
            <v>Stadtwerke Stade GmbH</v>
          </cell>
        </row>
        <row r="780">
          <cell r="B780" t="str">
            <v>Stadtwerke Stadtroda GmbH</v>
          </cell>
        </row>
        <row r="781">
          <cell r="B781" t="str">
            <v>Stadtwerke Staßfurt GmbH</v>
          </cell>
        </row>
        <row r="782">
          <cell r="B782" t="str">
            <v>Stadtwerke Stein GmbH &amp; Co. KG</v>
          </cell>
        </row>
        <row r="783">
          <cell r="B783" t="str">
            <v>Stadtwerke Steinheim GmbH</v>
          </cell>
        </row>
        <row r="784">
          <cell r="B784" t="str">
            <v>Stadtwerke Stendal GmbH - Altm. Gas-, Wasser-u.Elektrizitätswerke</v>
          </cell>
        </row>
        <row r="785">
          <cell r="B785" t="str">
            <v>Stadtwerke Stockach GmbH</v>
          </cell>
        </row>
        <row r="786">
          <cell r="B786" t="str">
            <v>Stadtwerke Straubing Strom und Gasgesellschaft mbH</v>
          </cell>
        </row>
        <row r="787">
          <cell r="B787" t="str">
            <v>Stadtwerke Strausberg GmbH</v>
          </cell>
        </row>
        <row r="788">
          <cell r="B788" t="str">
            <v>Stadtwerke Suhl/Zella-Mehlis Netz GmbH</v>
          </cell>
        </row>
        <row r="789">
          <cell r="B789" t="str">
            <v>Stadtwerke Sulzbach/Saar GmbH</v>
          </cell>
        </row>
        <row r="790">
          <cell r="B790" t="str">
            <v>Stadtwerke Teterow GmbH</v>
          </cell>
        </row>
        <row r="791">
          <cell r="B791" t="str">
            <v>Stadtwerke Tirschenreuth</v>
          </cell>
        </row>
        <row r="792">
          <cell r="B792" t="str">
            <v>Stadtwerke Torgau GmbH</v>
          </cell>
        </row>
        <row r="793">
          <cell r="B793" t="str">
            <v>Stadtwerke Tornesch-Netz GmbH</v>
          </cell>
        </row>
        <row r="794">
          <cell r="B794" t="str">
            <v>Stadtwerke Traunstein GmbH &amp; Co. KG</v>
          </cell>
        </row>
        <row r="795">
          <cell r="B795" t="str">
            <v>Stadtwerke Treuchtlingen</v>
          </cell>
        </row>
        <row r="796">
          <cell r="B796" t="str">
            <v>Stadtwerke Trier Versorgungs-GmbH</v>
          </cell>
        </row>
        <row r="797">
          <cell r="B797" t="str">
            <v>Stadtwerke Troisdorf Netz GmbH</v>
          </cell>
        </row>
        <row r="798">
          <cell r="B798" t="str">
            <v>Stadtwerke Trostberg Stromversorgung GmbH</v>
          </cell>
        </row>
        <row r="799">
          <cell r="B799" t="str">
            <v>Stadtwerke Tübingen GmbH</v>
          </cell>
        </row>
        <row r="800">
          <cell r="B800" t="str">
            <v>Stadtwerke Tuttlingen GmbH</v>
          </cell>
        </row>
        <row r="801">
          <cell r="B801" t="str">
            <v>Stadtwerke Überlingen GmbH</v>
          </cell>
        </row>
        <row r="802">
          <cell r="B802" t="str">
            <v>Stadtwerke Uelzen GmbH</v>
          </cell>
        </row>
        <row r="803">
          <cell r="B803" t="str">
            <v>Stadtwerke Uffenheim</v>
          </cell>
        </row>
        <row r="804">
          <cell r="B804" t="str">
            <v>Stadtwerke Unna GmbH</v>
          </cell>
        </row>
        <row r="805">
          <cell r="B805" t="str">
            <v>Stadtwerke Uslar GmbH</v>
          </cell>
        </row>
        <row r="806">
          <cell r="B806" t="str">
            <v>Stadtwerke Verden GmbH</v>
          </cell>
        </row>
        <row r="807">
          <cell r="B807" t="str">
            <v>Stadtwerke Viernheim Netz GmbH</v>
          </cell>
        </row>
        <row r="808">
          <cell r="B808" t="str">
            <v>Stadtwerke Villingen-Schwenningen GmbH</v>
          </cell>
        </row>
        <row r="809">
          <cell r="B809" t="str">
            <v>Stadtwerke Vilsbiburg</v>
          </cell>
        </row>
        <row r="810">
          <cell r="B810" t="str">
            <v>Stadtwerke Vilshofen GmbH</v>
          </cell>
        </row>
        <row r="811">
          <cell r="B811" t="str">
            <v>Stadtwerke Völklingen Netz GmbH</v>
          </cell>
        </row>
        <row r="812">
          <cell r="B812" t="str">
            <v>Stadtwerke Wachenheim</v>
          </cell>
        </row>
        <row r="813">
          <cell r="B813" t="str">
            <v>Stadtwerke Waiblingen GmbH</v>
          </cell>
        </row>
        <row r="814">
          <cell r="B814" t="str">
            <v>Stadtwerke Waldkirch GmbH</v>
          </cell>
        </row>
        <row r="815">
          <cell r="B815" t="str">
            <v>Stadtwerke Waldkirchen</v>
          </cell>
        </row>
        <row r="816">
          <cell r="B816" t="str">
            <v>Stadtwerke Waldkraiburg GmbH</v>
          </cell>
        </row>
        <row r="817">
          <cell r="B817" t="str">
            <v>Stadtwerke Waldmünchen</v>
          </cell>
        </row>
        <row r="818">
          <cell r="B818" t="str">
            <v>Stadtwerke Waldshut-Tiengen GmbH</v>
          </cell>
        </row>
        <row r="819">
          <cell r="B819" t="str">
            <v>Stadtwerke Walldorf GmbH</v>
          </cell>
        </row>
        <row r="820">
          <cell r="B820" t="str">
            <v>Stadtwerke Walldürn GmbH</v>
          </cell>
        </row>
        <row r="821">
          <cell r="B821" t="str">
            <v>Stadtwerke Warburg GmbH</v>
          </cell>
        </row>
        <row r="822">
          <cell r="B822" t="str">
            <v>Stadtwerke Waren GmbH</v>
          </cell>
        </row>
        <row r="823">
          <cell r="B823" t="str">
            <v>Stadtwerke Wasserburg a. Inn</v>
          </cell>
        </row>
        <row r="824">
          <cell r="B824" t="str">
            <v>Stadtwerke Wedel GmbH</v>
          </cell>
        </row>
        <row r="825">
          <cell r="B825" t="str">
            <v>Stadtwerke Weilburg GmbH</v>
          </cell>
        </row>
        <row r="826">
          <cell r="B826" t="str">
            <v>Stadtwerke Weinheim GmbH</v>
          </cell>
        </row>
        <row r="827">
          <cell r="B827" t="str">
            <v>Stadtwerke Weißenburg GmbH</v>
          </cell>
        </row>
        <row r="828">
          <cell r="B828" t="str">
            <v>Stadtwerke Weißenfels Energienetze GmbH</v>
          </cell>
        </row>
        <row r="829">
          <cell r="B829" t="str">
            <v>Stadtwerke Weißwasser GmbH</v>
          </cell>
        </row>
        <row r="830">
          <cell r="B830" t="str">
            <v>Stadtwerke Werdau GmbH</v>
          </cell>
        </row>
        <row r="831">
          <cell r="B831" t="str">
            <v>Stadtwerke Werl GmbH</v>
          </cell>
        </row>
        <row r="832">
          <cell r="B832" t="str">
            <v>Stadtwerke Wernigerode GmbH</v>
          </cell>
        </row>
        <row r="833">
          <cell r="B833" t="str">
            <v>Stadtwerke Wertheim GmbH</v>
          </cell>
        </row>
        <row r="834">
          <cell r="B834" t="str">
            <v>Stadtwerke Willich GmbH</v>
          </cell>
        </row>
        <row r="835">
          <cell r="B835" t="str">
            <v>Stadtwerke Wilster</v>
          </cell>
        </row>
        <row r="836">
          <cell r="B836" t="str">
            <v>Stadtwerke Windsbach</v>
          </cell>
        </row>
        <row r="837">
          <cell r="B837" t="str">
            <v>Stadtwerke Winsen (Luhe) GmbH</v>
          </cell>
        </row>
        <row r="838">
          <cell r="B838" t="str">
            <v>Stadtwerke Wismar Netz GmbH</v>
          </cell>
        </row>
        <row r="839">
          <cell r="B839" t="str">
            <v>Stadtwerke Wittenberge GmbH</v>
          </cell>
        </row>
        <row r="840">
          <cell r="B840" t="str">
            <v>Stadtwerke Witzenhausen GmbH</v>
          </cell>
        </row>
        <row r="841">
          <cell r="B841" t="str">
            <v>Stadtwerke Wolfen Netz GmbH</v>
          </cell>
        </row>
        <row r="842">
          <cell r="B842" t="str">
            <v>Stadtwerke Wolfenbüttel GmbH</v>
          </cell>
        </row>
        <row r="843">
          <cell r="B843" t="str">
            <v>Stadtwerke Wolfhagen GmbH</v>
          </cell>
        </row>
        <row r="844">
          <cell r="B844" t="str">
            <v>Stadtwerke Wolmirstedt GmbH</v>
          </cell>
        </row>
        <row r="845">
          <cell r="B845" t="str">
            <v>Stadtwerke Zeil</v>
          </cell>
        </row>
        <row r="846">
          <cell r="B846" t="str">
            <v>Stadtwerke Zeven GmbH</v>
          </cell>
        </row>
        <row r="847">
          <cell r="B847" t="str">
            <v>Stadtwerke Zirndorf GmbH</v>
          </cell>
        </row>
        <row r="848">
          <cell r="B848" t="str">
            <v>Stadtwerke Zittau GmbH</v>
          </cell>
        </row>
        <row r="849">
          <cell r="B849" t="str">
            <v>Stadtwerke Zweibrücken GmbH</v>
          </cell>
        </row>
        <row r="850">
          <cell r="B850" t="str">
            <v>Stadtwerke Zwiesel</v>
          </cell>
        </row>
        <row r="851">
          <cell r="B851" t="str">
            <v>Stadtwerkeverbund Hellweg-Lippe Netz GmbH &amp; Co. KG (seit 2010 Energie- und Wasserversorgung Hamm GmbH)</v>
          </cell>
        </row>
        <row r="852">
          <cell r="B852" t="str">
            <v>Stadtwerkeverbund Hellweg-Lippe Netz GmbH &amp; Co. KG (seit 2010 GSW Gemeinschftsstadtwerke GmbH Kamen Bönen Bergkamen)</v>
          </cell>
        </row>
        <row r="853">
          <cell r="B853" t="str">
            <v>Stadtwerkeverbund Hellweg-Lippe Netz GmbH &amp; Co. KG (seit 2010 Stadtwerke Fröndenberg GmbH)</v>
          </cell>
        </row>
        <row r="854">
          <cell r="B854" t="str">
            <v>Stadtwerkeverbund Hellweg-Lippe Netz GmbH &amp; Co. KG (seit 2010 Stadtwerke Soest GmbH)</v>
          </cell>
        </row>
        <row r="855">
          <cell r="B855" t="str">
            <v>Stahlwerk Annahütte Max Aicher GmbH &amp; Co. KG</v>
          </cell>
        </row>
        <row r="856">
          <cell r="B856" t="str">
            <v>star.Energiewerke GmbH &amp; Co. KG</v>
          </cell>
        </row>
        <row r="857">
          <cell r="B857" t="str">
            <v>STAWAG Netz GmbH</v>
          </cell>
        </row>
        <row r="858">
          <cell r="B858" t="str">
            <v>Strom- und Gasversorgung Versmold GmbH</v>
          </cell>
        </row>
        <row r="859">
          <cell r="B859" t="str">
            <v>Strom- und Wasserversorgung der Gemeinde Jestetten</v>
          </cell>
        </row>
        <row r="860">
          <cell r="B860" t="str">
            <v>Strombezugsgenossenschaft Saig eG</v>
          </cell>
        </row>
        <row r="861">
          <cell r="B861" t="str">
            <v>Stromkontor Rostock GmbH</v>
          </cell>
        </row>
        <row r="862">
          <cell r="B862" t="str">
            <v>Stromversorgung Angermünde GmbH</v>
          </cell>
        </row>
        <row r="863">
          <cell r="B863" t="str">
            <v>Stromversorgung Greifswald GmbH</v>
          </cell>
        </row>
        <row r="864">
          <cell r="B864" t="str">
            <v>Stromversorgung Inzell eG</v>
          </cell>
        </row>
        <row r="865">
          <cell r="B865" t="str">
            <v>Stromversorgung Neunkirchen GmbH</v>
          </cell>
        </row>
        <row r="866">
          <cell r="B866" t="str">
            <v>Stromversorgung Pirna GmbH</v>
          </cell>
        </row>
        <row r="867">
          <cell r="B867" t="str">
            <v>Stromversorgung Röttenbach</v>
          </cell>
        </row>
        <row r="868">
          <cell r="B868" t="str">
            <v>Stromversorgung Schierling eG</v>
          </cell>
        </row>
        <row r="869">
          <cell r="B869" t="str">
            <v>Stromversorgung Seebruck eG</v>
          </cell>
        </row>
        <row r="870">
          <cell r="B870" t="str">
            <v>Stromversorgung Stadtwerke Garbsen GmbH &amp; Co.</v>
          </cell>
        </row>
        <row r="871">
          <cell r="B871" t="str">
            <v>Stromversorgung Sulz am Neckar GmbH</v>
          </cell>
        </row>
        <row r="872">
          <cell r="B872" t="str">
            <v>Stromversorgung von Berg GmbH</v>
          </cell>
        </row>
        <row r="873">
          <cell r="B873" t="str">
            <v>Stromversorgung Zerbst GmbH &amp; Co. KG</v>
          </cell>
        </row>
        <row r="874">
          <cell r="B874" t="str">
            <v>strotög GmbH Strom für Töging</v>
          </cell>
        </row>
        <row r="875">
          <cell r="B875" t="str">
            <v>StWL Städtische Werke Lauf a.d. Pegnitz GmbH</v>
          </cell>
        </row>
        <row r="876">
          <cell r="B876" t="str">
            <v>SÜC Energie und H²O GmbH</v>
          </cell>
        </row>
        <row r="877">
          <cell r="B877" t="str">
            <v>Süwag Netz GmbH</v>
          </cell>
        </row>
        <row r="878">
          <cell r="B878" t="str">
            <v>SVH Stromversorgung Haar GmbH</v>
          </cell>
        </row>
        <row r="879">
          <cell r="B879" t="str">
            <v>SVI - Stromversorgung Ismaning GmbH</v>
          </cell>
        </row>
        <row r="880">
          <cell r="B880" t="str">
            <v>SVO Netz GmbH</v>
          </cell>
        </row>
        <row r="881">
          <cell r="B881" t="str">
            <v>SVS-Versorgungsbetriebe GmbH</v>
          </cell>
        </row>
        <row r="882">
          <cell r="B882" t="str">
            <v>SWB EnergieNetze GmbH</v>
          </cell>
        </row>
        <row r="883">
          <cell r="B883" t="str">
            <v>swb Netze Bremerhaven GmbH &amp; Co. KG</v>
          </cell>
        </row>
        <row r="884">
          <cell r="B884" t="str">
            <v>swb Netze GmbH &amp; Co. KG</v>
          </cell>
        </row>
        <row r="885">
          <cell r="B885" t="str">
            <v>SWB Stadtwerke Biedenkopf GmbH</v>
          </cell>
        </row>
        <row r="886">
          <cell r="B886" t="str">
            <v>SWE Netz GmbH</v>
          </cell>
        </row>
        <row r="887">
          <cell r="B887" t="str">
            <v>SWH Stadtwerke Heidelberg Netze und Umwelt GmbH</v>
          </cell>
        </row>
        <row r="888">
          <cell r="B888" t="str">
            <v>SWL Übertragungsnetz- gesellschaft mbH</v>
          </cell>
        </row>
        <row r="889">
          <cell r="B889" t="str">
            <v>SWL Verteilungsnetzgesellschaft mbH</v>
          </cell>
        </row>
        <row r="890">
          <cell r="B890" t="str">
            <v>SWL-energis Netzgesellschaft mbH &amp; Co. KG</v>
          </cell>
        </row>
        <row r="891">
          <cell r="B891" t="str">
            <v>SWM Infrastruktur GmbH</v>
          </cell>
        </row>
        <row r="892">
          <cell r="B892" t="str">
            <v>SWM Netze GmbH</v>
          </cell>
        </row>
        <row r="893">
          <cell r="B893" t="str">
            <v>SWN Stadtwerke Neumünster GmbH</v>
          </cell>
        </row>
        <row r="894">
          <cell r="B894" t="str">
            <v>SWN Stadtwerke Neustadt GmbH</v>
          </cell>
        </row>
        <row r="895">
          <cell r="B895" t="str">
            <v>SWP Stadtwerke Pforzheim GmbH &amp; Co. KG</v>
          </cell>
        </row>
        <row r="896">
          <cell r="B896" t="str">
            <v>SWR Energie GmbH</v>
          </cell>
        </row>
        <row r="897">
          <cell r="B897" t="str">
            <v>SWS Netze GmbH (Netz Barth)</v>
          </cell>
        </row>
        <row r="898">
          <cell r="B898" t="str">
            <v>SWS Netze GmbH (Netz Stralsund)</v>
          </cell>
        </row>
        <row r="899">
          <cell r="B899" t="str">
            <v>SWS Stadtwerke Schönebeck GmbH</v>
          </cell>
        </row>
        <row r="900">
          <cell r="B900" t="str">
            <v>SWU Netze GmbH</v>
          </cell>
        </row>
        <row r="901">
          <cell r="B901" t="str">
            <v>SWW Wunsiedel GmbH</v>
          </cell>
        </row>
        <row r="902">
          <cell r="B902" t="str">
            <v>T.W.O Technische Werke Osning GmbH</v>
          </cell>
        </row>
        <row r="903">
          <cell r="B903" t="str">
            <v>Technische Werke Friedrichshafen GmbH</v>
          </cell>
        </row>
        <row r="904">
          <cell r="B904" t="str">
            <v>Technische Werke Naumburg GmbH</v>
          </cell>
        </row>
        <row r="905">
          <cell r="B905" t="str">
            <v>TEN Thüringer Energienetze GmbH</v>
          </cell>
        </row>
        <row r="906">
          <cell r="B906" t="str">
            <v>Teutoburger Energie Netzwerk eG</v>
          </cell>
        </row>
        <row r="907">
          <cell r="B907" t="str">
            <v>Thüga Energienetze GmbH</v>
          </cell>
        </row>
        <row r="908">
          <cell r="B908" t="str">
            <v>transpower stromübertragungs gmbh</v>
          </cell>
        </row>
        <row r="909">
          <cell r="B909" t="str">
            <v>TWD Netz GmbH</v>
          </cell>
        </row>
        <row r="910">
          <cell r="B910" t="str">
            <v>TWL-Verteilnetz GmbH</v>
          </cell>
        </row>
        <row r="911">
          <cell r="B911" t="str">
            <v>TWS Netz GmbH</v>
          </cell>
        </row>
        <row r="912">
          <cell r="B912" t="str">
            <v>Überlandwerk Eppler GmbH</v>
          </cell>
        </row>
        <row r="913">
          <cell r="B913" t="str">
            <v>Überlandwerk Erding GmbH &amp; Co. KG</v>
          </cell>
        </row>
        <row r="914">
          <cell r="B914" t="str">
            <v>Überlandwerk Leinetal GmbH</v>
          </cell>
        </row>
        <row r="915">
          <cell r="B915" t="str">
            <v>Überlandwerk Rhön GmbH</v>
          </cell>
        </row>
        <row r="916">
          <cell r="B916" t="str">
            <v>Überlandzentrale Wörth/l.- Altheim AG</v>
          </cell>
        </row>
        <row r="917">
          <cell r="B917" t="str">
            <v>Unterfränkische Überlandzentrale eG</v>
          </cell>
        </row>
        <row r="918">
          <cell r="B918" t="str">
            <v>Utility Service Center Mainfrankenpark GmbH</v>
          </cell>
        </row>
        <row r="919">
          <cell r="B919" t="str">
            <v>ÜWAG Netz GmbH</v>
          </cell>
        </row>
        <row r="920">
          <cell r="B920" t="str">
            <v>ÜWS Netz GmbH</v>
          </cell>
        </row>
        <row r="921">
          <cell r="B921" t="str">
            <v>Vattenfall Europe Distribution Berlin GmbH</v>
          </cell>
        </row>
        <row r="922">
          <cell r="B922" t="str">
            <v>Vattenfall Europe Distribution Hamburg GmbH</v>
          </cell>
        </row>
        <row r="923">
          <cell r="B923" t="str">
            <v>Vattenfall Europe Transmission GmbH</v>
          </cell>
        </row>
        <row r="924">
          <cell r="B924" t="str">
            <v>Velberter Netz GmbH</v>
          </cell>
        </row>
        <row r="925">
          <cell r="B925" t="str">
            <v>Verbandsgemeindewerk Dannstadt-Schauernheim</v>
          </cell>
        </row>
        <row r="926">
          <cell r="B926" t="str">
            <v>Verbandsgemeindewerke Hochspeyer</v>
          </cell>
        </row>
        <row r="927">
          <cell r="B927" t="str">
            <v>Vereinigte Wertach- Elektrizitätswerke GmbH</v>
          </cell>
        </row>
        <row r="928">
          <cell r="B928" t="str">
            <v>Versorgungsbetrieb Waldbüttelbrunn GmbH</v>
          </cell>
        </row>
        <row r="929">
          <cell r="B929" t="str">
            <v>Versorgungsbetriebe Bordesholm GmbH</v>
          </cell>
        </row>
        <row r="930">
          <cell r="B930" t="str">
            <v>VersorgungsBetriebe Elbe GmbH (Versorgungsgebiet Boizenburg/Elbe)</v>
          </cell>
        </row>
        <row r="931">
          <cell r="B931" t="str">
            <v>VersorgungsBetriebe Elbe GmbH (Versorgungsgebiet Lauenburg/Elbe)</v>
          </cell>
        </row>
        <row r="932">
          <cell r="B932" t="str">
            <v>Versorgungsbetriebe Hann. Münden GmbH</v>
          </cell>
        </row>
        <row r="933">
          <cell r="B933" t="str">
            <v>Versorgungsbetriebe Helgoland GmbH</v>
          </cell>
        </row>
        <row r="934">
          <cell r="B934" t="str">
            <v>Versorgungsbetriebe Hoyerswerda GmbH</v>
          </cell>
        </row>
        <row r="935">
          <cell r="B935" t="str">
            <v>Versorgungsbetriebe Kronshagen GmbH</v>
          </cell>
        </row>
        <row r="936">
          <cell r="B936" t="str">
            <v>Verteilnetzbetreiber (VNB) Rhein-Main-Neckar GmbH &amp; Co. KG</v>
          </cell>
        </row>
        <row r="937">
          <cell r="B937" t="str">
            <v>Vorarlberger Kraftwerke AG</v>
          </cell>
        </row>
        <row r="938">
          <cell r="B938" t="str">
            <v>VSE Verteilnetz GmbH</v>
          </cell>
        </row>
        <row r="939">
          <cell r="B939" t="str">
            <v>VSG-Netz GmbH</v>
          </cell>
        </row>
        <row r="940">
          <cell r="B940" t="str">
            <v>VSW Netz GmbH</v>
          </cell>
        </row>
        <row r="941">
          <cell r="B941" t="str">
            <v>VW Kraftwerk GmbH</v>
          </cell>
        </row>
        <row r="942">
          <cell r="B942" t="str">
            <v>Walter Ingenieure GmbH</v>
          </cell>
        </row>
        <row r="943">
          <cell r="B943" t="str">
            <v>Weißachtal-Kraftwerke eG</v>
          </cell>
        </row>
        <row r="944">
          <cell r="B944" t="str">
            <v>WEMAG Netz GmbH</v>
          </cell>
        </row>
        <row r="945">
          <cell r="B945" t="str">
            <v>Wirtschaftsbetriebe der Stadt Norden GmbH</v>
          </cell>
        </row>
        <row r="946">
          <cell r="B946" t="str">
            <v>Wirtschaftsbetriebe Norderney GmbH</v>
          </cell>
        </row>
        <row r="947">
          <cell r="B947" t="str">
            <v>WSW Netz GmbH</v>
          </cell>
        </row>
        <row r="948">
          <cell r="B948" t="str">
            <v>WVG - Warsteiner Verbundgesellschaft mbH</v>
          </cell>
        </row>
        <row r="949">
          <cell r="B949" t="str">
            <v>Ziegler GmbH &amp; Co. KG (Netz-Betrieb)</v>
          </cell>
        </row>
        <row r="950">
          <cell r="B950" t="str">
            <v>Zwickauer Energieversorgung GmbH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Hinweise"/>
      <sheetName val="Zuordnung"/>
      <sheetName val="SYS"/>
      <sheetName val="GD_SAV"/>
      <sheetName val="GD_ND"/>
      <sheetName val="GD_Briefe"/>
      <sheetName val="GD_DB-Werte"/>
      <sheetName val="Listen"/>
      <sheetName val="Ausfüllhilfe"/>
      <sheetName val="A_Stammdaten"/>
      <sheetName val="B_KKAuf"/>
      <sheetName val="D_SAV"/>
      <sheetName val="D1_BKZ_NAKB_SoPo"/>
      <sheetName val="D2_WAV"/>
      <sheetName val="Plausi_AKHK"/>
      <sheetName val="Plausi_AKHK_je_NetzID"/>
      <sheetName val="Plausi_ND"/>
      <sheetName val="B1_SAV"/>
      <sheetName val="B2_BKZ"/>
      <sheetName val="B3_WAV"/>
      <sheetName val="KKAuf"/>
      <sheetName val="A1_KKAuf"/>
      <sheetName val="A2_SAV"/>
    </sheetNames>
    <sheetDataSet>
      <sheetData sheetId="0" refreshError="1"/>
      <sheetData sheetId="1" refreshError="1"/>
      <sheetData sheetId="2" refreshError="1">
        <row r="5">
          <cell r="A5">
            <v>1</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Listen"/>
      <sheetName val="Changelog"/>
      <sheetName val="A. Allgemeine Informationen"/>
      <sheetName val="A2. Bilanz"/>
      <sheetName val="A3. GuV"/>
      <sheetName val="A4. Anlagenspiegel"/>
      <sheetName val="A5. Energiefluss"/>
      <sheetName val="E1.a. Erzielb. Erlöse"/>
      <sheetName val="E1.b. Umsatzerlöse Details"/>
      <sheetName val="E2. vorgelagerte Netzkosten"/>
      <sheetName val="E3. dezentrale Einspeisung"/>
      <sheetName val="E4.a. MSB (inkl. Messung)"/>
      <sheetName val="E4.b. Beteiligung iMSys"/>
      <sheetName val="E5. Investmaßnahmen"/>
      <sheetName val="E6. fin.Ausgl."/>
      <sheetName val="E7. BKZ_NAB_IZ"/>
      <sheetName val="E8. KKAuf_Berechnung"/>
      <sheetName val="E8.a. KKAuf_SAV"/>
      <sheetName val="E8.b. KKAuf_BKZ_NAB_IZ"/>
      <sheetName val="E8.c. KKAuf_WAV"/>
      <sheetName val="E9. ÜNB_Spezifika"/>
      <sheetName val="E9.a. Regelleistung"/>
      <sheetName val="E9.b. Netzverluste"/>
      <sheetName val="E9.c. Redispatch"/>
      <sheetName val="E9.d. Nutzen statt Abregeln"/>
      <sheetName val="E9.e. Schwarzstart"/>
      <sheetName val="E10. Sonstiges"/>
      <sheetName val="F. Zusammenfassung"/>
      <sheetName val="G. Auflösung RegKto"/>
      <sheetName val="H. Erläuterungen"/>
    </sheetNames>
    <sheetDataSet>
      <sheetData sheetId="0"/>
      <sheetData sheetId="1">
        <row r="3">
          <cell r="AB3">
            <v>2022</v>
          </cell>
          <cell r="AC3">
            <v>5.0700000000000002E-2</v>
          </cell>
          <cell r="AD3">
            <v>1.7100000000000001E-2</v>
          </cell>
          <cell r="AE3">
            <v>3.0540000000000001E-2</v>
          </cell>
        </row>
        <row r="4">
          <cell r="AB4">
            <v>2023</v>
          </cell>
          <cell r="AC4">
            <v>5.0700000000000002E-2</v>
          </cell>
          <cell r="AD4">
            <v>1.7100000000000001E-2</v>
          </cell>
          <cell r="AE4">
            <v>3.0540000000000001E-2</v>
          </cell>
        </row>
        <row r="5">
          <cell r="AB5">
            <v>2024</v>
          </cell>
          <cell r="AC5">
            <v>6.93E-2</v>
          </cell>
          <cell r="AD5">
            <v>3.8699999999999998E-2</v>
          </cell>
          <cell r="AE5">
            <v>5.0939999999999999E-2</v>
          </cell>
        </row>
        <row r="6">
          <cell r="AB6">
            <v>2025</v>
          </cell>
          <cell r="AC6"/>
          <cell r="AD6"/>
          <cell r="AE6" t="str">
            <v/>
          </cell>
        </row>
        <row r="7">
          <cell r="AB7">
            <v>2026</v>
          </cell>
          <cell r="AC7"/>
          <cell r="AD7"/>
          <cell r="AE7" t="str">
            <v/>
          </cell>
        </row>
        <row r="8">
          <cell r="AB8">
            <v>2027</v>
          </cell>
          <cell r="AC8"/>
          <cell r="AD8"/>
          <cell r="AE8" t="str">
            <v/>
          </cell>
        </row>
        <row r="9">
          <cell r="AB9">
            <v>2028</v>
          </cell>
          <cell r="AC9"/>
          <cell r="AD9"/>
          <cell r="AE9" t="str">
            <v/>
          </cell>
        </row>
      </sheetData>
      <sheetData sheetId="2"/>
      <sheetData sheetId="3">
        <row r="15">
          <cell r="C15">
            <v>2024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
      <sheetName val="A0_Deckblatt"/>
      <sheetName val="A1_Erlösobergrenze"/>
      <sheetName val="A2_Aufwandsparameter"/>
      <sheetName val="A3"/>
      <sheetName val="A4"/>
      <sheetName val="A5"/>
      <sheetName val="A6_Anpassung EK-Verzinsung"/>
      <sheetName val="A7_Anerkennungsfähige PS"/>
      <sheetName val="A8"/>
      <sheetName val="A9_Härtefall"/>
      <sheetName val="Leistung (Anlage 4)"/>
      <sheetName val="Listen"/>
    </sheetNames>
    <sheetDataSet>
      <sheetData sheetId="0" refreshError="1"/>
      <sheetData sheetId="1" refreshError="1"/>
      <sheetData sheetId="2" refreshError="1"/>
      <sheetData sheetId="3" refreshError="1">
        <row r="23">
          <cell r="Z23">
            <v>251538.01690000002</v>
          </cell>
          <cell r="AD23">
            <v>11489.580999999998</v>
          </cell>
          <cell r="AH23">
            <v>627094.27899999998</v>
          </cell>
          <cell r="AL23">
            <v>368536.70400000003</v>
          </cell>
        </row>
        <row r="24">
          <cell r="Z24">
            <v>279772.56170000002</v>
          </cell>
          <cell r="AD24">
            <v>7270.2359999999999</v>
          </cell>
          <cell r="AH24">
            <v>2134418.0311000003</v>
          </cell>
          <cell r="AL24">
            <v>301892.61090000003</v>
          </cell>
        </row>
        <row r="28">
          <cell r="Z28">
            <v>1746193.3106921418</v>
          </cell>
          <cell r="AD28">
            <v>244135.88486209977</v>
          </cell>
          <cell r="AH28">
            <v>9449922.4397242013</v>
          </cell>
          <cell r="AL28">
            <v>4042760.0358609278</v>
          </cell>
        </row>
        <row r="109">
          <cell r="Z109">
            <v>0</v>
          </cell>
          <cell r="AD109">
            <v>0</v>
          </cell>
          <cell r="AH109">
            <v>0</v>
          </cell>
          <cell r="AL109">
            <v>0</v>
          </cell>
        </row>
        <row r="110">
          <cell r="Z110">
            <v>0</v>
          </cell>
          <cell r="AD110">
            <v>0</v>
          </cell>
          <cell r="AH110">
            <v>10624439.350000001</v>
          </cell>
          <cell r="AL110">
            <v>0</v>
          </cell>
        </row>
        <row r="131">
          <cell r="Z131">
            <v>0</v>
          </cell>
          <cell r="AD131">
            <v>0</v>
          </cell>
          <cell r="AH131">
            <v>0</v>
          </cell>
          <cell r="AL131">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YS_EWFEinlesen"/>
      <sheetName val="SYS_EWFManipulation"/>
      <sheetName val="SYS_BabManipulation"/>
      <sheetName val="SYS_Daten"/>
      <sheetName val="Cockpit"/>
      <sheetName val="B. BAB 2004"/>
      <sheetName val="B. BAB 2006"/>
      <sheetName val="Abgefragte Werte ARZ"/>
      <sheetName val="Datenbank_EOG"/>
      <sheetName val="Definitionen"/>
      <sheetName val="Anlagengruppen"/>
      <sheetName val="EWF_Antrag_2009"/>
      <sheetName val="A."/>
      <sheetName val="B."/>
      <sheetName val="C."/>
      <sheetName val="D."/>
      <sheetName val="E."/>
      <sheetName val="F."/>
      <sheetName val="G."/>
      <sheetName val="A. 2009"/>
      <sheetName val="B. 2009"/>
      <sheetName val="Plausibilität_Parameter 2009"/>
      <sheetName val="weitere Kostenprüfung 2009"/>
      <sheetName val="Erheblichkeit dieses Netz 2009"/>
      <sheetName val="Erheblichkeit alle Netze 2009"/>
      <sheetName val="Ergebnis_EWF 2009"/>
      <sheetName val="Plausi_B.-Blatt"/>
      <sheetName val="Hilfstabelle AP"/>
      <sheetName val="Konsistenz"/>
      <sheetName val="originäre Werte ARZ"/>
      <sheetName val="Plausi_Schwellenwertdaten"/>
      <sheetName val="Plausibilität_Parameter"/>
      <sheetName val="Plausi_E.-Blatt"/>
      <sheetName val="Plausibilität_Kosten"/>
      <sheetName val="OPEX-Betrachtung"/>
      <sheetName val="weitere Kostenprüfung"/>
      <sheetName val="Erheblichkeitspr. dieses Netzes"/>
      <sheetName val="Erheblichkeitspr. alle Netze"/>
      <sheetName val="K"/>
      <sheetName val="K_NEU"/>
      <sheetName val="Ergebnis_EWF"/>
      <sheetName val="Protokoll"/>
      <sheetName val="EOt mit NB-EWF"/>
      <sheetName val="EOt mit NB-Par. + Gewicht."/>
      <sheetName val="EWF-Betrag_alt_neu"/>
      <sheetName val="A1. Beantragter EWF"/>
      <sheetName val="A2. Erheblichkeitspr. -optional"/>
      <sheetName val="A2a. Erh.pr. alle Netze-option."/>
      <sheetName val="A3. Kostenpr. Erweit. -optional"/>
      <sheetName val="OPEX CAPEX"/>
      <sheetName val="A4. Anpassung EOt"/>
      <sheetName val="A5. Bestimmung Erweiterungsf."/>
      <sheetName val="A6. Ermittl. Gewicht. -optional"/>
      <sheetName val="A7. Teilnet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B4" t="str">
            <v>Grundstücke</v>
          </cell>
        </row>
        <row r="5">
          <cell r="B5" t="str">
            <v>Grundstücksanlagen, Bauten für Transportwesen</v>
          </cell>
        </row>
        <row r="6">
          <cell r="B6" t="str">
            <v>Betriebsgebäude</v>
          </cell>
        </row>
        <row r="7">
          <cell r="B7" t="str">
            <v>Verwaltungsgebäude</v>
          </cell>
        </row>
        <row r="8">
          <cell r="B8" t="str">
            <v>Gleisanlagen, Eisenbahnwagen</v>
          </cell>
        </row>
        <row r="9">
          <cell r="B9" t="str">
            <v>Geschäftsausstattung (ohne EDV, Werkzeuge/Geräte); Vermittlungseinrichtungen</v>
          </cell>
        </row>
        <row r="10">
          <cell r="B10" t="str">
            <v>Werkzeuge/ Geräte</v>
          </cell>
        </row>
        <row r="11">
          <cell r="B11" t="str">
            <v>Lagereinrichtung</v>
          </cell>
        </row>
        <row r="12">
          <cell r="B12" t="str">
            <v>Hardware</v>
          </cell>
        </row>
        <row r="13">
          <cell r="B13" t="str">
            <v>Software</v>
          </cell>
        </row>
        <row r="14">
          <cell r="B14" t="str">
            <v>Leichtfahrzeuge</v>
          </cell>
        </row>
        <row r="15">
          <cell r="B15" t="str">
            <v>Schwerfahrzeuge</v>
          </cell>
        </row>
        <row r="16">
          <cell r="B16" t="str">
            <v>Freileitungen 110-380kV</v>
          </cell>
        </row>
        <row r="17">
          <cell r="B17" t="str">
            <v>Kabel 220 kV</v>
          </cell>
        </row>
        <row r="18">
          <cell r="B18" t="str">
            <v>Kabel 110 kV</v>
          </cell>
        </row>
        <row r="19">
          <cell r="B19" t="str">
            <v>Stationseinrichtungen und Hilfsanlagen inklusive Trafo und Schalter</v>
          </cell>
        </row>
        <row r="20">
          <cell r="B20" t="str">
            <v>Schutz-, Mess- und Überspannungsschutzeinrichtungen, Fernsteuer-, Fernmelde-, Fernmess- und Automatikanlagen sowie Rundsteuerungsanlagen einschließlich Kopplungs-, Trafo- und Schaltanlagen</v>
          </cell>
        </row>
        <row r="21">
          <cell r="B21" t="str">
            <v>Sonstiges</v>
          </cell>
        </row>
        <row r="22">
          <cell r="B22" t="str">
            <v>Kabel Mittelspannungsnetz</v>
          </cell>
        </row>
        <row r="23">
          <cell r="B23" t="str">
            <v>Freileitungen Mittelspannungsnetz</v>
          </cell>
        </row>
        <row r="24">
          <cell r="B24" t="str">
            <v>Kabel 1 kV</v>
          </cell>
        </row>
        <row r="25">
          <cell r="B25" t="str">
            <v>Freileitungen 1 kV</v>
          </cell>
        </row>
        <row r="26">
          <cell r="B26" t="str">
            <v>380/220/110/30/10 kV-Stationen</v>
          </cell>
        </row>
        <row r="27">
          <cell r="B27" t="str">
            <v>Hauptverteilerstationen</v>
          </cell>
        </row>
        <row r="28">
          <cell r="B28" t="str">
            <v>Ortsnetzstationen</v>
          </cell>
        </row>
        <row r="29">
          <cell r="B29" t="str">
            <v>Kundenstationen</v>
          </cell>
        </row>
        <row r="30">
          <cell r="B30" t="str">
            <v>Stationsgebäude</v>
          </cell>
        </row>
        <row r="31">
          <cell r="B31" t="str">
            <v>Allgemeine Stationseinrichtungen, Hilfsanlagen</v>
          </cell>
        </row>
        <row r="32">
          <cell r="B32" t="str">
            <v>ortsfeste Hebezeuge und Lastenaufzüge einschließlich Laufschienen, Außenbeleuchtung in Umspann- und Schaltanlagen</v>
          </cell>
        </row>
        <row r="33">
          <cell r="B33" t="str">
            <v>Schalteinrichtungen</v>
          </cell>
        </row>
        <row r="34">
          <cell r="B34" t="str">
            <v>Rundsteuer-, Fernsteuer-, Fernmelde-, Fernmess-, Automatikanlagen, Strom- und Spannungswandler, Netzschutzeinrichtungen</v>
          </cell>
        </row>
        <row r="35">
          <cell r="B35" t="str">
            <v>Kabel Abnehmeranschlüsse</v>
          </cell>
        </row>
        <row r="36">
          <cell r="B36" t="str">
            <v>Freileitungen Abnehmeranschlüsse</v>
          </cell>
        </row>
        <row r="37">
          <cell r="B37" t="str">
            <v>Ortsnetz-Transformatoren, Kabelverteilerschränke</v>
          </cell>
        </row>
        <row r="38">
          <cell r="B38" t="str">
            <v>Zähler, Messeinrichtungen, Uhren, TFR-Empfänger</v>
          </cell>
        </row>
        <row r="39">
          <cell r="B39" t="str">
            <v>Fernsprechleitungen</v>
          </cell>
        </row>
        <row r="40">
          <cell r="B40" t="str">
            <v>Fahrbare Stromaggregate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lage 1"/>
      <sheetName val="Anlage 2"/>
      <sheetName val="Anlage 3"/>
      <sheetName val="Prüfnotizen"/>
      <sheetName val="P1_A_Stammdaten"/>
      <sheetName val="P2.1_D_SAV"/>
      <sheetName val="P2.2_SAV_Pivot"/>
      <sheetName val="D1_Anl_Spiegel"/>
      <sheetName val="P3_D2_BKZ_NAKB_SoPo"/>
      <sheetName val="P4_D3_WAV"/>
      <sheetName val="P5_B_KKAuf"/>
      <sheetName val="E_Erläuterung"/>
      <sheetName val="D4_Zuordnung_HGB"/>
      <sheetName val="Listen"/>
    </sheetNames>
    <sheetDataSet>
      <sheetData sheetId="0">
        <row r="5">
          <cell r="D5">
            <v>659949.75559043046</v>
          </cell>
        </row>
      </sheetData>
      <sheetData sheetId="1"/>
      <sheetData sheetId="2"/>
      <sheetData sheetId="3"/>
      <sheetData sheetId="4"/>
      <sheetData sheetId="5"/>
      <sheetData sheetId="6"/>
      <sheetData sheetId="7"/>
      <sheetData sheetId="8"/>
      <sheetData sheetId="9"/>
      <sheetData sheetId="10"/>
      <sheetData sheetId="11"/>
      <sheetData sheetId="12"/>
      <sheetData sheetId="13">
        <row r="2">
          <cell r="D2">
            <v>2023</v>
          </cell>
        </row>
        <row r="3">
          <cell r="D3">
            <v>2024</v>
          </cell>
        </row>
        <row r="4">
          <cell r="D4">
            <v>2025</v>
          </cell>
        </row>
        <row r="5">
          <cell r="D5">
            <v>2026</v>
          </cell>
        </row>
        <row r="6">
          <cell r="D6">
            <v>2027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GD"/>
      <sheetName val="GD_DB"/>
      <sheetName val="GD_DB_vorgelNB"/>
      <sheetName val="Suchtabelle vorgel. NB"/>
      <sheetName val="PüS08-Daten"/>
      <sheetName val="PüS08-Daten_ungeprüft"/>
      <sheetName val="Ausfüllhilfe"/>
      <sheetName val="Verzinsung"/>
      <sheetName val="A."/>
      <sheetName val="A1."/>
      <sheetName val="A2."/>
      <sheetName val="A3."/>
      <sheetName val="E1."/>
      <sheetName val="E2."/>
      <sheetName val="E3."/>
      <sheetName val="E4."/>
      <sheetName val="F."/>
      <sheetName val="NB-Liste"/>
      <sheetName val="NB-Suchliste"/>
      <sheetName val="Zeitpunkt vorgel. NB"/>
      <sheetName val="A1_Plausibilisierung"/>
      <sheetName val="E1_Durchrechnung"/>
      <sheetName val="vorgel. NB VGL"/>
      <sheetName val="E2_Durchrechnung"/>
      <sheetName val="E3_Durchrechnung"/>
      <sheetName val="E4_Durchrechnung"/>
      <sheetName val="E5_Sonstiges"/>
      <sheetName val="A1. Ergebnis_Gesamt"/>
      <sheetName val="A2. Ergebnis_RegKo"/>
      <sheetName val="A3. Ergebnisübersicht"/>
      <sheetName val="A4. Messung_MSB"/>
      <sheetName val="Protoko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C3" t="str">
            <v>Kostenveränderung Messung / MSB
- BNetzA -</v>
          </cell>
        </row>
        <row r="4">
          <cell r="C4">
            <v>0</v>
          </cell>
        </row>
        <row r="6">
          <cell r="U6" t="str">
            <v xml:space="preserve"> Messung</v>
          </cell>
          <cell r="W6" t="str">
            <v>MSB</v>
          </cell>
        </row>
        <row r="7">
          <cell r="C7" t="str">
            <v>Anfangs-
bestand
(Ist-Menge)
01.01.2009
- BNetzA -</v>
          </cell>
          <cell r="E7" t="str">
            <v>End-
bestand
(Ist-Menge)
31.12.2009
- BNetzA -</v>
          </cell>
          <cell r="L7" t="str">
            <v>Anfangs-
bestand         
(Ist-Menge)
01.01.2009
- BNetzA -</v>
          </cell>
          <cell r="N7" t="str">
            <v>End-
bestand
(Ist-Menge)
31.12.2009
- BNetzA -</v>
          </cell>
          <cell r="U7" t="str">
            <v>Wieviel Prozent der vollen Kostenänderung wären bei:
- sinkender Netznutzerzahl abbaubar gewesen
- steigender Netznutzerzahl zusätzlich erforderlich geworden?</v>
          </cell>
        </row>
        <row r="8">
          <cell r="U8" t="str">
            <v>in %</v>
          </cell>
        </row>
        <row r="9">
          <cell r="C9">
            <v>0</v>
          </cell>
          <cell r="E9">
            <v>0</v>
          </cell>
          <cell r="L9">
            <v>0</v>
          </cell>
          <cell r="N9">
            <v>0</v>
          </cell>
          <cell r="U9">
            <v>0</v>
          </cell>
          <cell r="W9">
            <v>0</v>
          </cell>
        </row>
        <row r="11">
          <cell r="C11">
            <v>0</v>
          </cell>
          <cell r="E11">
            <v>0</v>
          </cell>
          <cell r="L11">
            <v>0</v>
          </cell>
          <cell r="N11">
            <v>0</v>
          </cell>
          <cell r="U11">
            <v>0</v>
          </cell>
          <cell r="W11">
            <v>0</v>
          </cell>
        </row>
        <row r="12">
          <cell r="L12">
            <v>0</v>
          </cell>
          <cell r="N12">
            <v>0</v>
          </cell>
        </row>
        <row r="14">
          <cell r="C14">
            <v>0</v>
          </cell>
          <cell r="E14">
            <v>0</v>
          </cell>
          <cell r="L14">
            <v>0</v>
          </cell>
          <cell r="N14">
            <v>0</v>
          </cell>
          <cell r="U14">
            <v>0</v>
          </cell>
          <cell r="W14">
            <v>0</v>
          </cell>
        </row>
        <row r="15">
          <cell r="L15">
            <v>0</v>
          </cell>
          <cell r="N15">
            <v>0</v>
          </cell>
        </row>
        <row r="17">
          <cell r="C17">
            <v>0</v>
          </cell>
          <cell r="E17">
            <v>0</v>
          </cell>
          <cell r="L17">
            <v>0</v>
          </cell>
          <cell r="N17">
            <v>0</v>
          </cell>
          <cell r="U17">
            <v>0</v>
          </cell>
          <cell r="W17">
            <v>0</v>
          </cell>
        </row>
        <row r="18">
          <cell r="L18">
            <v>0</v>
          </cell>
          <cell r="N18">
            <v>0</v>
          </cell>
        </row>
        <row r="21">
          <cell r="L21">
            <v>0</v>
          </cell>
          <cell r="N21">
            <v>0</v>
          </cell>
        </row>
        <row r="22">
          <cell r="C22">
            <v>0</v>
          </cell>
          <cell r="E22">
            <v>0</v>
          </cell>
        </row>
        <row r="27">
          <cell r="C27" t="str">
            <v>Anfangs-
bestand
(Ist-Menge)
01.01.2009
- BNetzA -</v>
          </cell>
          <cell r="E27" t="str">
            <v>End-
bestand
(Ist-Menge)
31.12.2009
- BNetzA -</v>
          </cell>
          <cell r="L27" t="str">
            <v>Anfangs-
bestand
(Ist-Menge)
01.01.2009
- BNetzA -</v>
          </cell>
          <cell r="N27" t="str">
            <v>End-
bestand
(Ist-Menge)
31.12.2009
- BNetzA -</v>
          </cell>
          <cell r="U27" t="str">
            <v>Anfangs-
bestand
(Ist-Menge)
01.01.2009
- BNetzA -</v>
          </cell>
          <cell r="W27" t="str">
            <v>End-
bestand
(Ist-Menge)
31.12.2009
- BNetzA -</v>
          </cell>
          <cell r="AG27" t="str">
            <v>Ø Istmenge E1</v>
          </cell>
          <cell r="AI27" t="str">
            <v>Abweichung EB - Ø Istmenge E1</v>
          </cell>
        </row>
        <row r="29">
          <cell r="C29">
            <v>0</v>
          </cell>
          <cell r="E29">
            <v>0</v>
          </cell>
          <cell r="L29">
            <v>0</v>
          </cell>
          <cell r="N29">
            <v>0</v>
          </cell>
          <cell r="U29">
            <v>0</v>
          </cell>
          <cell r="W29">
            <v>0</v>
          </cell>
          <cell r="AG29">
            <v>0</v>
          </cell>
          <cell r="AI29">
            <v>0</v>
          </cell>
        </row>
        <row r="30">
          <cell r="C30">
            <v>0</v>
          </cell>
          <cell r="E30">
            <v>0</v>
          </cell>
          <cell r="L30">
            <v>0</v>
          </cell>
          <cell r="N30">
            <v>0</v>
          </cell>
          <cell r="U30">
            <v>0</v>
          </cell>
          <cell r="W30">
            <v>0</v>
          </cell>
          <cell r="AG30">
            <v>0</v>
          </cell>
          <cell r="AI30">
            <v>0</v>
          </cell>
        </row>
        <row r="31">
          <cell r="C31">
            <v>0</v>
          </cell>
          <cell r="E31">
            <v>0</v>
          </cell>
          <cell r="L31">
            <v>0</v>
          </cell>
          <cell r="N31">
            <v>0</v>
          </cell>
          <cell r="U31">
            <v>0</v>
          </cell>
          <cell r="W31">
            <v>0</v>
          </cell>
          <cell r="AG31">
            <v>0</v>
          </cell>
          <cell r="AI31">
            <v>0</v>
          </cell>
        </row>
        <row r="32">
          <cell r="C32">
            <v>0</v>
          </cell>
          <cell r="E32">
            <v>0</v>
          </cell>
          <cell r="L32">
            <v>0</v>
          </cell>
          <cell r="N32">
            <v>0</v>
          </cell>
          <cell r="U32">
            <v>0</v>
          </cell>
          <cell r="W32">
            <v>0</v>
          </cell>
          <cell r="AG32">
            <v>0</v>
          </cell>
          <cell r="AI32">
            <v>0</v>
          </cell>
        </row>
        <row r="33">
          <cell r="C33">
            <v>0</v>
          </cell>
          <cell r="E33">
            <v>0</v>
          </cell>
          <cell r="L33">
            <v>0</v>
          </cell>
          <cell r="N33">
            <v>0</v>
          </cell>
          <cell r="U33">
            <v>0</v>
          </cell>
          <cell r="W33">
            <v>0</v>
          </cell>
          <cell r="AG33">
            <v>0</v>
          </cell>
          <cell r="AI33">
            <v>0</v>
          </cell>
        </row>
        <row r="34">
          <cell r="C34">
            <v>0</v>
          </cell>
          <cell r="E34">
            <v>0</v>
          </cell>
          <cell r="L34">
            <v>0</v>
          </cell>
          <cell r="N34">
            <v>0</v>
          </cell>
          <cell r="U34">
            <v>0</v>
          </cell>
          <cell r="W34">
            <v>0</v>
          </cell>
          <cell r="AG34">
            <v>0</v>
          </cell>
          <cell r="AI34">
            <v>0</v>
          </cell>
        </row>
        <row r="35">
          <cell r="C35">
            <v>0</v>
          </cell>
          <cell r="E35">
            <v>0</v>
          </cell>
          <cell r="L35">
            <v>0</v>
          </cell>
          <cell r="N35">
            <v>0</v>
          </cell>
          <cell r="U35">
            <v>0</v>
          </cell>
          <cell r="W35">
            <v>0</v>
          </cell>
          <cell r="AG35">
            <v>0</v>
          </cell>
          <cell r="AI35">
            <v>0</v>
          </cell>
        </row>
        <row r="40">
          <cell r="C40">
            <v>0</v>
          </cell>
          <cell r="E40">
            <v>0</v>
          </cell>
          <cell r="L40">
            <v>0</v>
          </cell>
          <cell r="N40">
            <v>0</v>
          </cell>
          <cell r="U40">
            <v>0</v>
          </cell>
          <cell r="W40">
            <v>0</v>
          </cell>
          <cell r="AG40">
            <v>0</v>
          </cell>
          <cell r="AI40">
            <v>0</v>
          </cell>
        </row>
        <row r="42">
          <cell r="C42">
            <v>0</v>
          </cell>
          <cell r="E42">
            <v>0</v>
          </cell>
          <cell r="L42">
            <v>0</v>
          </cell>
          <cell r="N42">
            <v>0</v>
          </cell>
          <cell r="U42">
            <v>0</v>
          </cell>
          <cell r="W42">
            <v>0</v>
          </cell>
          <cell r="AG42">
            <v>0</v>
          </cell>
          <cell r="AI42">
            <v>0</v>
          </cell>
        </row>
        <row r="43">
          <cell r="C43">
            <v>0</v>
          </cell>
          <cell r="E43">
            <v>0</v>
          </cell>
          <cell r="L43">
            <v>0</v>
          </cell>
          <cell r="N43">
            <v>0</v>
          </cell>
          <cell r="U43">
            <v>0</v>
          </cell>
          <cell r="W43">
            <v>0</v>
          </cell>
          <cell r="AG43">
            <v>0</v>
          </cell>
          <cell r="AI43">
            <v>0</v>
          </cell>
        </row>
        <row r="44">
          <cell r="C44">
            <v>0</v>
          </cell>
          <cell r="E44">
            <v>0</v>
          </cell>
          <cell r="L44">
            <v>0</v>
          </cell>
          <cell r="N44">
            <v>0</v>
          </cell>
          <cell r="U44">
            <v>0</v>
          </cell>
          <cell r="W44">
            <v>0</v>
          </cell>
          <cell r="AG44">
            <v>0</v>
          </cell>
          <cell r="AI44">
            <v>0</v>
          </cell>
        </row>
        <row r="45">
          <cell r="C45">
            <v>0</v>
          </cell>
          <cell r="E45">
            <v>0</v>
          </cell>
          <cell r="L45">
            <v>0</v>
          </cell>
          <cell r="N45">
            <v>0</v>
          </cell>
          <cell r="U45">
            <v>0</v>
          </cell>
          <cell r="W45">
            <v>0</v>
          </cell>
          <cell r="AG45">
            <v>0</v>
          </cell>
          <cell r="AI45">
            <v>0</v>
          </cell>
        </row>
        <row r="46">
          <cell r="C46">
            <v>0</v>
          </cell>
          <cell r="E46">
            <v>0</v>
          </cell>
          <cell r="L46">
            <v>0</v>
          </cell>
          <cell r="N46">
            <v>0</v>
          </cell>
          <cell r="U46">
            <v>0</v>
          </cell>
          <cell r="W46">
            <v>0</v>
          </cell>
          <cell r="AG46">
            <v>0</v>
          </cell>
          <cell r="AI46">
            <v>0</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Eingabeformular"/>
      <sheetName val="vereinfachte_Prüfung"/>
      <sheetName val="Preise"/>
      <sheetName val="Mengen"/>
      <sheetName val="Erlösobergrenze"/>
      <sheetName val="GD"/>
      <sheetName val="A."/>
      <sheetName val="C1"/>
      <sheetName val="Ausfüllhilfe"/>
      <sheetName val="Erläuterungen"/>
      <sheetName val="1_1_Preisverprobung"/>
      <sheetName val="1_2_Preisverprobung"/>
      <sheetName val="2_Mengenverprobung"/>
      <sheetName val="3_Verprobung"/>
      <sheetName val="Preisblatt"/>
    </sheetNames>
    <sheetDataSet>
      <sheetData sheetId="0" refreshError="1"/>
      <sheetData sheetId="1" refreshError="1">
        <row r="2">
          <cell r="I2" t="str">
            <v>IST</v>
          </cell>
          <cell r="J2" t="str">
            <v>PLAN</v>
          </cell>
        </row>
        <row r="3">
          <cell r="I3">
            <v>2004</v>
          </cell>
          <cell r="J3">
            <v>2006</v>
          </cell>
        </row>
        <row r="4">
          <cell r="I4">
            <v>2006</v>
          </cell>
          <cell r="J4">
            <v>2008</v>
          </cell>
        </row>
        <row r="5">
          <cell r="I5">
            <v>2007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19Stammdaten"/>
      <sheetName val="B_19KKauf"/>
      <sheetName val="D_19SAV"/>
      <sheetName val="D1_BKZ_NAKB_SoPo"/>
      <sheetName val="D2_19WAV"/>
      <sheetName val="Listen"/>
      <sheetName val="A_18Stammdaten "/>
      <sheetName val="D_18SAV"/>
      <sheetName val="D1_18BKZ_NAKB_SoPo"/>
      <sheetName val="D2_18WAV"/>
      <sheetName val="A2_18SAV"/>
      <sheetName val="Prüfnotizen"/>
      <sheetName val="P_Stammdaten"/>
      <sheetName val="P_SAV"/>
      <sheetName val="P_BKZ_NAKB_SoPo"/>
      <sheetName val="P_WAV"/>
      <sheetName val="P_Kkauf"/>
      <sheetName val="P_Entw_SAV"/>
      <sheetName val="NB_Anlage1"/>
      <sheetName val="NB_Anlage2"/>
    </sheetNames>
    <sheetDataSet>
      <sheetData sheetId="0" refreshError="1"/>
      <sheetData sheetId="1" refreshError="1"/>
      <sheetData sheetId="2" refreshError="1"/>
      <sheetData sheetId="3" refreshError="1"/>
      <sheetData sheetId="4" refreshError="1"/>
      <sheetData sheetId="5" refreshError="1">
        <row r="2">
          <cell r="D2">
            <v>2019</v>
          </cell>
          <cell r="E2" t="str">
            <v>Verpächter</v>
          </cell>
        </row>
        <row r="3">
          <cell r="E3" t="str">
            <v>anderer Netzbereich</v>
          </cell>
        </row>
        <row r="4">
          <cell r="E4" t="str">
            <v>Voll-Netzzugang (§ 26 I ARegV) nach dem Basisjahr</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BKZ_NAKB_SoPo"/>
      <sheetName val="D2_WAV"/>
      <sheetName val="D3_Anl_Spiegel"/>
      <sheetName val="D4_Zuordnung_HGB"/>
      <sheetName val="E_Erläuterung"/>
      <sheetName val="Li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E2" t="str">
            <v>Verpächter</v>
          </cell>
        </row>
        <row r="3">
          <cell r="E3" t="str">
            <v>anderer Netzbereich</v>
          </cell>
        </row>
        <row r="4">
          <cell r="E4" t="str">
            <v>Voll-Netzzugang (§ 26 I ARegV) nach dem Basisjahr</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Hinweise"/>
      <sheetName val="Zuordnung"/>
      <sheetName val="SYS"/>
      <sheetName val="GD_SAV"/>
      <sheetName val="GD_ND"/>
      <sheetName val="GD_Briefe"/>
      <sheetName val="GD_DB-Werte"/>
      <sheetName val="Listen"/>
      <sheetName val="Ausfüllhilfe"/>
      <sheetName val="A_Stammdaten"/>
      <sheetName val="B_KKAuf"/>
      <sheetName val="D_SAV"/>
      <sheetName val="D1_BKZ_NAKB_SoPo"/>
      <sheetName val="D2_WAV"/>
      <sheetName val="Plausi_AKHK"/>
      <sheetName val="Plausi_AKHK_je_NetzID"/>
      <sheetName val="Plausi_ND"/>
      <sheetName val="B1_SAV"/>
      <sheetName val="B2_BKZ"/>
      <sheetName val="B3_WAV"/>
      <sheetName val="KKAuf"/>
      <sheetName val="A1_KKAuf"/>
      <sheetName val="A2_S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I65"/>
  <sheetViews>
    <sheetView showGridLines="0" zoomScale="130" zoomScaleNormal="130" workbookViewId="0">
      <selection activeCell="E17" sqref="E17"/>
    </sheetView>
  </sheetViews>
  <sheetFormatPr baseColWidth="10" defaultColWidth="11.42578125" defaultRowHeight="12.75" x14ac:dyDescent="0.2"/>
  <cols>
    <col min="1" max="1" width="3.28515625" style="5" customWidth="1"/>
    <col min="2" max="2" width="15.5703125" style="5" bestFit="1" customWidth="1"/>
    <col min="3" max="3" width="35.42578125" style="5" bestFit="1" customWidth="1"/>
    <col min="4" max="7" width="20.7109375" style="5" customWidth="1"/>
    <col min="8" max="8" width="41.7109375" style="5" customWidth="1"/>
    <col min="9" max="9" width="3.28515625" style="5" customWidth="1"/>
    <col min="10" max="16384" width="11.42578125" style="136"/>
  </cols>
  <sheetData>
    <row r="1" spans="1:9" ht="14.25" x14ac:dyDescent="0.25">
      <c r="A1" s="105"/>
      <c r="B1" s="136"/>
      <c r="C1" s="1"/>
      <c r="D1" s="1"/>
      <c r="E1" s="1"/>
      <c r="F1" s="1"/>
      <c r="G1" s="1"/>
      <c r="H1" s="1"/>
      <c r="I1" s="136"/>
    </row>
    <row r="2" spans="1:9" ht="21" customHeight="1" x14ac:dyDescent="0.2">
      <c r="A2" s="105"/>
      <c r="B2" s="194" t="s">
        <v>230</v>
      </c>
      <c r="C2" s="195"/>
      <c r="D2" s="193"/>
      <c r="E2" s="193"/>
      <c r="F2" s="193"/>
      <c r="G2" s="193"/>
      <c r="H2" s="199"/>
      <c r="I2" s="198"/>
    </row>
    <row r="3" spans="1:9" ht="14.25" x14ac:dyDescent="0.2">
      <c r="A3" s="105"/>
      <c r="B3" s="152"/>
      <c r="C3" s="153"/>
      <c r="D3" s="153"/>
      <c r="E3" s="153"/>
      <c r="F3" s="153"/>
      <c r="G3" s="153"/>
      <c r="H3" s="154"/>
      <c r="I3" s="136"/>
    </row>
    <row r="4" spans="1:9" ht="14.25" x14ac:dyDescent="0.2">
      <c r="A4" s="105"/>
      <c r="B4" s="155"/>
      <c r="C4" s="107" t="s">
        <v>281</v>
      </c>
      <c r="D4" s="106"/>
      <c r="E4" s="106"/>
      <c r="F4" s="106"/>
      <c r="G4" s="106"/>
      <c r="H4" s="156"/>
      <c r="I4" s="136"/>
    </row>
    <row r="5" spans="1:9" ht="14.25" x14ac:dyDescent="0.2">
      <c r="A5" s="105"/>
      <c r="B5" s="155"/>
      <c r="C5" s="106"/>
      <c r="D5" s="106"/>
      <c r="E5" s="106"/>
      <c r="F5" s="106"/>
      <c r="G5" s="106"/>
      <c r="H5" s="156"/>
      <c r="I5" s="136"/>
    </row>
    <row r="6" spans="1:9" s="196" customFormat="1" ht="15" x14ac:dyDescent="0.25">
      <c r="A6" s="186"/>
      <c r="B6" s="192"/>
      <c r="C6" s="188"/>
      <c r="D6" s="186"/>
      <c r="E6" s="186" t="s">
        <v>282</v>
      </c>
      <c r="F6" s="186"/>
      <c r="G6" s="186"/>
      <c r="H6" s="191"/>
      <c r="I6" s="186"/>
    </row>
    <row r="7" spans="1:9" s="196" customFormat="1" ht="15" x14ac:dyDescent="0.25">
      <c r="A7" s="186"/>
      <c r="B7" s="192"/>
      <c r="C7" s="187"/>
      <c r="D7" s="186"/>
      <c r="E7" s="186" t="s">
        <v>283</v>
      </c>
      <c r="F7" s="186"/>
      <c r="G7" s="186"/>
      <c r="H7" s="191"/>
      <c r="I7" s="186"/>
    </row>
    <row r="8" spans="1:9" s="196" customFormat="1" ht="15" x14ac:dyDescent="0.25">
      <c r="A8" s="186"/>
      <c r="B8" s="192"/>
      <c r="C8" s="189"/>
      <c r="D8" s="186"/>
      <c r="E8" s="186" t="s">
        <v>284</v>
      </c>
      <c r="F8" s="186"/>
      <c r="G8" s="186"/>
      <c r="H8" s="191"/>
      <c r="I8" s="186"/>
    </row>
    <row r="9" spans="1:9" s="196" customFormat="1" ht="27" customHeight="1" x14ac:dyDescent="0.25">
      <c r="A9" s="186"/>
      <c r="B9" s="192"/>
      <c r="C9" s="190"/>
      <c r="D9" s="186"/>
      <c r="E9" s="603" t="s">
        <v>285</v>
      </c>
      <c r="F9" s="603"/>
      <c r="G9" s="603"/>
      <c r="H9" s="604"/>
      <c r="I9" s="186"/>
    </row>
    <row r="10" spans="1:9" ht="14.25" x14ac:dyDescent="0.2">
      <c r="A10" s="105"/>
      <c r="B10" s="155"/>
      <c r="C10" s="106"/>
      <c r="D10" s="106"/>
      <c r="E10" s="106"/>
      <c r="F10" s="106"/>
      <c r="G10" s="106"/>
      <c r="H10" s="156"/>
      <c r="I10" s="136"/>
    </row>
    <row r="11" spans="1:9" ht="14.25" x14ac:dyDescent="0.2">
      <c r="A11" s="105"/>
      <c r="B11" s="155"/>
      <c r="C11" s="107" t="s">
        <v>524</v>
      </c>
      <c r="D11" s="106"/>
      <c r="E11" s="106"/>
      <c r="F11" s="106"/>
      <c r="G11" s="106"/>
      <c r="H11" s="156"/>
      <c r="I11" s="136"/>
    </row>
    <row r="12" spans="1:9" ht="14.25" x14ac:dyDescent="0.2">
      <c r="A12" s="105"/>
      <c r="B12" s="155"/>
      <c r="C12" s="598"/>
      <c r="D12" s="106"/>
      <c r="E12" s="106" t="s">
        <v>525</v>
      </c>
      <c r="F12" s="106"/>
      <c r="G12" s="106"/>
      <c r="H12" s="156"/>
      <c r="I12" s="136"/>
    </row>
    <row r="13" spans="1:9" ht="14.25" x14ac:dyDescent="0.2">
      <c r="A13" s="105"/>
      <c r="B13" s="155"/>
      <c r="C13" s="599"/>
      <c r="D13" s="106"/>
      <c r="E13" s="106" t="s">
        <v>282</v>
      </c>
      <c r="F13" s="106"/>
      <c r="G13" s="106"/>
      <c r="H13" s="156"/>
      <c r="I13" s="136"/>
    </row>
    <row r="14" spans="1:9" ht="14.25" x14ac:dyDescent="0.2">
      <c r="A14" s="105"/>
      <c r="B14" s="155"/>
      <c r="C14" s="600"/>
      <c r="D14" s="106"/>
      <c r="E14" s="106" t="s">
        <v>526</v>
      </c>
      <c r="F14" s="106"/>
      <c r="G14" s="106"/>
      <c r="H14" s="156"/>
      <c r="I14" s="136"/>
    </row>
    <row r="15" spans="1:9" ht="26.25" customHeight="1" x14ac:dyDescent="0.2">
      <c r="A15" s="105"/>
      <c r="B15" s="155"/>
      <c r="C15" s="106"/>
      <c r="D15" s="106"/>
      <c r="E15" s="106"/>
      <c r="F15" s="106"/>
      <c r="G15" s="106"/>
      <c r="H15" s="156"/>
      <c r="I15" s="136"/>
    </row>
    <row r="16" spans="1:9" ht="14.25" x14ac:dyDescent="0.2">
      <c r="A16" s="105"/>
      <c r="B16" s="155"/>
      <c r="C16" s="107" t="s">
        <v>273</v>
      </c>
      <c r="D16" s="108"/>
      <c r="E16" s="108"/>
      <c r="F16" s="106"/>
      <c r="G16" s="106"/>
      <c r="H16" s="156"/>
      <c r="I16" s="136"/>
    </row>
    <row r="17" spans="1:9" ht="14.25" x14ac:dyDescent="0.2">
      <c r="A17" s="105"/>
      <c r="B17" s="155"/>
      <c r="C17" s="106"/>
      <c r="D17" s="108"/>
      <c r="E17" s="108"/>
      <c r="F17" s="106"/>
      <c r="G17" s="106"/>
      <c r="H17" s="156"/>
      <c r="I17" s="136"/>
    </row>
    <row r="18" spans="1:9" ht="34.5" customHeight="1" x14ac:dyDescent="0.2">
      <c r="A18" s="105"/>
      <c r="B18" s="155"/>
      <c r="C18" s="601" t="s">
        <v>516</v>
      </c>
      <c r="D18" s="601"/>
      <c r="E18" s="601"/>
      <c r="F18" s="601"/>
      <c r="G18" s="601"/>
      <c r="H18" s="602"/>
      <c r="I18" s="136"/>
    </row>
    <row r="19" spans="1:9" ht="14.25" x14ac:dyDescent="0.2">
      <c r="A19" s="105"/>
      <c r="B19" s="155"/>
      <c r="C19" s="106"/>
      <c r="D19" s="106"/>
      <c r="E19" s="106"/>
      <c r="F19" s="106"/>
      <c r="G19" s="106"/>
      <c r="H19" s="156"/>
      <c r="I19" s="136"/>
    </row>
    <row r="20" spans="1:9" ht="14.25" x14ac:dyDescent="0.2">
      <c r="A20" s="105"/>
      <c r="B20" s="155"/>
      <c r="C20" s="107" t="s">
        <v>231</v>
      </c>
      <c r="D20" s="106"/>
      <c r="E20" s="106"/>
      <c r="F20" s="106"/>
      <c r="G20" s="106"/>
      <c r="H20" s="156"/>
      <c r="I20" s="136"/>
    </row>
    <row r="21" spans="1:9" ht="14.25" x14ac:dyDescent="0.2">
      <c r="A21" s="105"/>
      <c r="B21" s="155"/>
      <c r="C21" s="106"/>
      <c r="D21" s="106"/>
      <c r="E21" s="106"/>
      <c r="F21" s="106"/>
      <c r="G21" s="106"/>
      <c r="H21" s="156"/>
      <c r="I21" s="136"/>
    </row>
    <row r="22" spans="1:9" ht="102" customHeight="1" x14ac:dyDescent="0.2">
      <c r="A22" s="105"/>
      <c r="B22" s="155"/>
      <c r="C22" s="601" t="s">
        <v>309</v>
      </c>
      <c r="D22" s="601"/>
      <c r="E22" s="601"/>
      <c r="F22" s="601"/>
      <c r="G22" s="601"/>
      <c r="H22" s="602"/>
      <c r="I22" s="136"/>
    </row>
    <row r="23" spans="1:9" ht="14.25" x14ac:dyDescent="0.2">
      <c r="A23" s="105"/>
      <c r="B23" s="155"/>
      <c r="C23" s="106"/>
      <c r="D23" s="106"/>
      <c r="E23" s="106"/>
      <c r="F23" s="106"/>
      <c r="G23" s="106"/>
      <c r="H23" s="156"/>
      <c r="I23" s="136"/>
    </row>
    <row r="24" spans="1:9" ht="14.25" x14ac:dyDescent="0.2">
      <c r="A24" s="105"/>
      <c r="B24" s="155"/>
      <c r="C24" s="107" t="s">
        <v>232</v>
      </c>
      <c r="D24" s="106"/>
      <c r="E24" s="106"/>
      <c r="F24" s="106"/>
      <c r="G24" s="106"/>
      <c r="H24" s="156"/>
      <c r="I24" s="136"/>
    </row>
    <row r="25" spans="1:9" ht="14.25" x14ac:dyDescent="0.2">
      <c r="A25" s="105"/>
      <c r="B25" s="155"/>
      <c r="C25" s="106"/>
      <c r="D25" s="106"/>
      <c r="E25" s="106"/>
      <c r="F25" s="106"/>
      <c r="G25" s="106"/>
      <c r="H25" s="156"/>
      <c r="I25" s="136"/>
    </row>
    <row r="26" spans="1:9" ht="219" customHeight="1" x14ac:dyDescent="0.2">
      <c r="A26" s="105"/>
      <c r="B26" s="155"/>
      <c r="C26" s="605" t="s">
        <v>517</v>
      </c>
      <c r="D26" s="605"/>
      <c r="E26" s="605"/>
      <c r="F26" s="605"/>
      <c r="G26" s="605"/>
      <c r="H26" s="606"/>
      <c r="I26" s="136"/>
    </row>
    <row r="27" spans="1:9" ht="122.25" customHeight="1" x14ac:dyDescent="0.2">
      <c r="A27" s="105"/>
      <c r="B27" s="155"/>
      <c r="C27" s="605" t="s">
        <v>518</v>
      </c>
      <c r="D27" s="605"/>
      <c r="E27" s="605"/>
      <c r="F27" s="605"/>
      <c r="G27" s="605"/>
      <c r="H27" s="606"/>
      <c r="I27" s="136"/>
    </row>
    <row r="28" spans="1:9" ht="14.25" x14ac:dyDescent="0.2">
      <c r="A28" s="105"/>
      <c r="B28" s="155"/>
      <c r="C28" s="223"/>
      <c r="D28" s="223"/>
      <c r="E28" s="223"/>
      <c r="F28" s="223"/>
      <c r="G28" s="223"/>
      <c r="H28" s="224"/>
      <c r="I28" s="136"/>
    </row>
    <row r="29" spans="1:9" ht="18" customHeight="1" x14ac:dyDescent="0.2">
      <c r="A29" s="105"/>
      <c r="B29" s="155"/>
      <c r="C29" s="107" t="s">
        <v>275</v>
      </c>
      <c r="D29" s="223"/>
      <c r="E29" s="223"/>
      <c r="F29" s="223"/>
      <c r="G29" s="223"/>
      <c r="H29" s="224"/>
      <c r="I29" s="136"/>
    </row>
    <row r="30" spans="1:9" ht="14.25" x14ac:dyDescent="0.2">
      <c r="A30" s="105"/>
      <c r="B30" s="155"/>
      <c r="C30" s="601"/>
      <c r="D30" s="601"/>
      <c r="E30" s="601"/>
      <c r="F30" s="601"/>
      <c r="G30" s="601"/>
      <c r="H30" s="602"/>
      <c r="I30" s="136"/>
    </row>
    <row r="31" spans="1:9" ht="48.75" customHeight="1" x14ac:dyDescent="0.2">
      <c r="A31" s="105"/>
      <c r="B31" s="155"/>
      <c r="C31" s="601" t="s">
        <v>519</v>
      </c>
      <c r="D31" s="601"/>
      <c r="E31" s="601"/>
      <c r="F31" s="601"/>
      <c r="G31" s="601"/>
      <c r="H31" s="602"/>
      <c r="I31" s="136"/>
    </row>
    <row r="32" spans="1:9" ht="14.25" x14ac:dyDescent="0.2">
      <c r="A32" s="105"/>
      <c r="B32" s="155"/>
      <c r="C32" s="109"/>
      <c r="D32" s="106"/>
      <c r="E32" s="106"/>
      <c r="F32" s="106"/>
      <c r="G32" s="106"/>
      <c r="H32" s="156"/>
      <c r="I32" s="136"/>
    </row>
    <row r="33" spans="1:9" ht="14.25" x14ac:dyDescent="0.2">
      <c r="A33" s="105"/>
      <c r="B33" s="155"/>
      <c r="C33" s="107" t="s">
        <v>274</v>
      </c>
      <c r="D33" s="108"/>
      <c r="E33" s="108"/>
      <c r="F33" s="106"/>
      <c r="G33" s="106"/>
      <c r="H33" s="156"/>
      <c r="I33" s="136"/>
    </row>
    <row r="34" spans="1:9" ht="14.25" x14ac:dyDescent="0.2">
      <c r="A34" s="105"/>
      <c r="B34" s="155"/>
      <c r="C34" s="106"/>
      <c r="D34" s="108"/>
      <c r="E34" s="108"/>
      <c r="F34" s="106"/>
      <c r="G34" s="106"/>
      <c r="H34" s="156"/>
      <c r="I34" s="136"/>
    </row>
    <row r="35" spans="1:9" ht="101.25" customHeight="1" x14ac:dyDescent="0.2">
      <c r="A35" s="105"/>
      <c r="B35" s="155"/>
      <c r="C35" s="605" t="s">
        <v>314</v>
      </c>
      <c r="D35" s="605"/>
      <c r="E35" s="605"/>
      <c r="F35" s="605"/>
      <c r="G35" s="605"/>
      <c r="H35" s="606"/>
      <c r="I35" s="136"/>
    </row>
    <row r="36" spans="1:9" ht="14.25" x14ac:dyDescent="0.2">
      <c r="A36" s="105"/>
      <c r="B36" s="155"/>
      <c r="C36" s="221"/>
      <c r="D36" s="221"/>
      <c r="E36" s="221"/>
      <c r="F36" s="221"/>
      <c r="G36" s="221"/>
      <c r="H36" s="222"/>
      <c r="I36" s="136"/>
    </row>
    <row r="37" spans="1:9" ht="14.25" x14ac:dyDescent="0.2">
      <c r="A37" s="105"/>
      <c r="B37" s="155"/>
      <c r="C37" s="107" t="s">
        <v>520</v>
      </c>
      <c r="D37" s="106"/>
      <c r="E37" s="106"/>
      <c r="F37" s="106"/>
      <c r="G37" s="106"/>
      <c r="H37" s="156"/>
      <c r="I37" s="136"/>
    </row>
    <row r="38" spans="1:9" ht="14.25" x14ac:dyDescent="0.2">
      <c r="A38" s="105"/>
      <c r="B38" s="155"/>
      <c r="C38" s="106"/>
      <c r="D38" s="106"/>
      <c r="E38" s="106"/>
      <c r="F38" s="106"/>
      <c r="G38" s="106"/>
      <c r="H38" s="156"/>
      <c r="I38" s="136"/>
    </row>
    <row r="39" spans="1:9" ht="43.15" customHeight="1" x14ac:dyDescent="0.2">
      <c r="A39" s="105"/>
      <c r="B39" s="155"/>
      <c r="C39" s="601" t="s">
        <v>426</v>
      </c>
      <c r="D39" s="601"/>
      <c r="E39" s="601"/>
      <c r="F39" s="601"/>
      <c r="G39" s="601"/>
      <c r="H39" s="602"/>
      <c r="I39" s="136"/>
    </row>
    <row r="40" spans="1:9" ht="14.25" x14ac:dyDescent="0.2">
      <c r="A40" s="105"/>
      <c r="B40" s="155"/>
      <c r="C40" s="383"/>
      <c r="D40" s="383"/>
      <c r="E40" s="383"/>
      <c r="F40" s="383"/>
      <c r="G40" s="383"/>
      <c r="H40" s="384"/>
      <c r="I40" s="136"/>
    </row>
    <row r="41" spans="1:9" ht="14.25" x14ac:dyDescent="0.2">
      <c r="A41" s="105"/>
      <c r="B41" s="155"/>
      <c r="C41" s="107" t="s">
        <v>462</v>
      </c>
      <c r="D41" s="136"/>
      <c r="E41" s="136"/>
      <c r="F41" s="136"/>
      <c r="G41" s="136"/>
      <c r="H41" s="200"/>
      <c r="I41" s="105"/>
    </row>
    <row r="42" spans="1:9" x14ac:dyDescent="0.2">
      <c r="A42" s="105"/>
      <c r="B42" s="155"/>
      <c r="C42" s="136"/>
      <c r="D42" s="136"/>
      <c r="E42" s="136"/>
      <c r="F42" s="136"/>
      <c r="G42" s="136"/>
      <c r="H42" s="200"/>
      <c r="I42" s="136"/>
    </row>
    <row r="43" spans="1:9" ht="74.45" customHeight="1" x14ac:dyDescent="0.2">
      <c r="A43" s="105"/>
      <c r="B43" s="155"/>
      <c r="C43" s="601" t="s">
        <v>522</v>
      </c>
      <c r="D43" s="601"/>
      <c r="E43" s="601"/>
      <c r="F43" s="601"/>
      <c r="G43" s="601"/>
      <c r="H43" s="602"/>
      <c r="I43" s="136"/>
    </row>
    <row r="44" spans="1:9" x14ac:dyDescent="0.2">
      <c r="A44" s="105"/>
      <c r="B44" s="155"/>
      <c r="C44" s="201"/>
      <c r="D44" s="136"/>
      <c r="E44" s="136"/>
      <c r="F44" s="136"/>
      <c r="G44" s="136"/>
      <c r="H44" s="200"/>
      <c r="I44" s="136"/>
    </row>
    <row r="45" spans="1:9" ht="14.25" x14ac:dyDescent="0.2">
      <c r="A45" s="105"/>
      <c r="B45" s="155"/>
      <c r="C45" s="107" t="s">
        <v>382</v>
      </c>
      <c r="D45" s="136"/>
      <c r="E45" s="136"/>
      <c r="F45" s="136"/>
      <c r="G45" s="136"/>
      <c r="H45" s="200"/>
      <c r="I45" s="136"/>
    </row>
    <row r="46" spans="1:9" x14ac:dyDescent="0.2">
      <c r="A46" s="105"/>
      <c r="B46" s="155"/>
      <c r="C46" s="201"/>
      <c r="D46" s="136"/>
      <c r="E46" s="136"/>
      <c r="F46" s="136"/>
      <c r="G46" s="136"/>
      <c r="H46" s="200"/>
      <c r="I46" s="136"/>
    </row>
    <row r="47" spans="1:9" ht="49.5" customHeight="1" x14ac:dyDescent="0.2">
      <c r="B47" s="202"/>
      <c r="C47" s="601" t="s">
        <v>307</v>
      </c>
      <c r="D47" s="601"/>
      <c r="E47" s="601"/>
      <c r="F47" s="601"/>
      <c r="G47" s="601"/>
      <c r="H47" s="602"/>
    </row>
    <row r="48" spans="1:9" ht="14.25" x14ac:dyDescent="0.2">
      <c r="B48" s="202"/>
      <c r="C48" s="309"/>
      <c r="D48" s="221"/>
      <c r="E48" s="221"/>
      <c r="F48" s="221"/>
      <c r="G48" s="221"/>
      <c r="H48" s="222"/>
    </row>
    <row r="49" spans="1:9" ht="14.25" x14ac:dyDescent="0.2">
      <c r="A49" s="105"/>
      <c r="B49" s="155"/>
      <c r="C49" s="107" t="s">
        <v>390</v>
      </c>
      <c r="D49" s="136"/>
      <c r="E49" s="136"/>
      <c r="F49" s="136"/>
      <c r="G49" s="136"/>
      <c r="H49" s="200"/>
      <c r="I49" s="136"/>
    </row>
    <row r="50" spans="1:9" x14ac:dyDescent="0.2">
      <c r="A50" s="105"/>
      <c r="B50" s="155"/>
      <c r="C50" s="136"/>
      <c r="D50" s="136"/>
      <c r="E50" s="136"/>
      <c r="F50" s="136"/>
      <c r="G50" s="136"/>
      <c r="H50" s="200"/>
      <c r="I50" s="136"/>
    </row>
    <row r="51" spans="1:9" ht="33" customHeight="1" x14ac:dyDescent="0.2">
      <c r="A51" s="105"/>
      <c r="B51" s="155"/>
      <c r="C51" s="601" t="s">
        <v>312</v>
      </c>
      <c r="D51" s="601"/>
      <c r="E51" s="601"/>
      <c r="F51" s="601"/>
      <c r="G51" s="601"/>
      <c r="H51" s="602"/>
      <c r="I51" s="136"/>
    </row>
    <row r="52" spans="1:9" ht="33" customHeight="1" x14ac:dyDescent="0.2">
      <c r="A52" s="105"/>
      <c r="B52" s="155"/>
      <c r="C52" s="601" t="s">
        <v>379</v>
      </c>
      <c r="D52" s="601"/>
      <c r="E52" s="601"/>
      <c r="F52" s="601"/>
      <c r="G52" s="601"/>
      <c r="H52" s="602"/>
      <c r="I52" s="136"/>
    </row>
    <row r="53" spans="1:9" ht="45.75" customHeight="1" x14ac:dyDescent="0.2">
      <c r="B53" s="202"/>
      <c r="C53" s="601" t="s">
        <v>380</v>
      </c>
      <c r="D53" s="601"/>
      <c r="E53" s="601"/>
      <c r="F53" s="601"/>
      <c r="G53" s="601"/>
      <c r="H53" s="602"/>
    </row>
    <row r="54" spans="1:9" ht="69" customHeight="1" x14ac:dyDescent="0.2">
      <c r="B54" s="202"/>
      <c r="C54" s="601" t="s">
        <v>411</v>
      </c>
      <c r="D54" s="601"/>
      <c r="E54" s="601"/>
      <c r="F54" s="601"/>
      <c r="G54" s="601"/>
      <c r="H54" s="602"/>
    </row>
    <row r="55" spans="1:9" ht="48" customHeight="1" x14ac:dyDescent="0.2">
      <c r="B55" s="202"/>
      <c r="C55" s="601" t="s">
        <v>401</v>
      </c>
      <c r="D55" s="601"/>
      <c r="E55" s="601"/>
      <c r="F55" s="601"/>
      <c r="G55" s="601"/>
      <c r="H55" s="602"/>
    </row>
    <row r="56" spans="1:9" ht="34.15" customHeight="1" x14ac:dyDescent="0.2">
      <c r="B56" s="202"/>
      <c r="C56" s="601" t="s">
        <v>381</v>
      </c>
      <c r="D56" s="601"/>
      <c r="E56" s="601"/>
      <c r="F56" s="601"/>
      <c r="G56" s="601"/>
      <c r="H56" s="602"/>
    </row>
    <row r="57" spans="1:9" x14ac:dyDescent="0.2">
      <c r="B57" s="202"/>
      <c r="H57" s="385"/>
    </row>
    <row r="58" spans="1:9" ht="14.25" x14ac:dyDescent="0.2">
      <c r="A58" s="105"/>
      <c r="B58" s="155"/>
      <c r="C58" s="107" t="s">
        <v>383</v>
      </c>
      <c r="D58" s="136"/>
      <c r="E58" s="136"/>
      <c r="F58" s="136"/>
      <c r="G58" s="136"/>
      <c r="H58" s="200"/>
      <c r="I58" s="136"/>
    </row>
    <row r="59" spans="1:9" x14ac:dyDescent="0.2">
      <c r="A59" s="105"/>
      <c r="B59" s="155"/>
      <c r="C59" s="201"/>
      <c r="D59" s="136"/>
      <c r="E59" s="136"/>
      <c r="F59" s="136"/>
      <c r="G59" s="136"/>
      <c r="H59" s="200"/>
      <c r="I59" s="136"/>
    </row>
    <row r="60" spans="1:9" ht="33.75" customHeight="1" x14ac:dyDescent="0.2">
      <c r="B60" s="202"/>
      <c r="C60" s="601" t="s">
        <v>304</v>
      </c>
      <c r="D60" s="601"/>
      <c r="E60" s="601"/>
      <c r="F60" s="601"/>
      <c r="G60" s="601"/>
      <c r="H60" s="602"/>
    </row>
    <row r="61" spans="1:9" ht="37.15" customHeight="1" x14ac:dyDescent="0.2">
      <c r="B61" s="202"/>
      <c r="C61" s="601" t="s">
        <v>311</v>
      </c>
      <c r="D61" s="601"/>
      <c r="E61" s="601"/>
      <c r="F61" s="601"/>
      <c r="G61" s="601"/>
      <c r="H61" s="602"/>
    </row>
    <row r="62" spans="1:9" ht="21" customHeight="1" x14ac:dyDescent="0.2">
      <c r="B62" s="202"/>
      <c r="C62" s="594"/>
      <c r="D62" s="594"/>
      <c r="E62" s="594"/>
      <c r="F62" s="594"/>
      <c r="G62" s="594"/>
      <c r="H62" s="595"/>
    </row>
    <row r="63" spans="1:9" ht="18" customHeight="1" x14ac:dyDescent="0.2">
      <c r="B63" s="202"/>
      <c r="C63" s="107" t="s">
        <v>521</v>
      </c>
      <c r="D63" s="594"/>
      <c r="E63" s="594"/>
      <c r="F63" s="594"/>
      <c r="G63" s="594"/>
      <c r="H63" s="595"/>
    </row>
    <row r="64" spans="1:9" ht="33" customHeight="1" x14ac:dyDescent="0.2">
      <c r="B64" s="202"/>
      <c r="C64" s="601" t="s">
        <v>523</v>
      </c>
      <c r="D64" s="601"/>
      <c r="E64" s="601"/>
      <c r="F64" s="601"/>
      <c r="G64" s="601"/>
      <c r="H64" s="602"/>
    </row>
    <row r="65" spans="2:8" ht="14.25" x14ac:dyDescent="0.2">
      <c r="B65" s="203"/>
      <c r="C65" s="227"/>
      <c r="D65" s="227"/>
      <c r="E65" s="227"/>
      <c r="F65" s="227"/>
      <c r="G65" s="227"/>
      <c r="H65" s="228"/>
    </row>
  </sheetData>
  <sheetProtection formatCells="0" formatColumns="0" formatRows="0"/>
  <mergeCells count="20">
    <mergeCell ref="C60:H60"/>
    <mergeCell ref="C51:H51"/>
    <mergeCell ref="C56:H56"/>
    <mergeCell ref="C39:H39"/>
    <mergeCell ref="C64:H64"/>
    <mergeCell ref="E9:H9"/>
    <mergeCell ref="C43:H43"/>
    <mergeCell ref="C55:H55"/>
    <mergeCell ref="C52:H52"/>
    <mergeCell ref="C53:H53"/>
    <mergeCell ref="C54:H54"/>
    <mergeCell ref="C18:H18"/>
    <mergeCell ref="C30:H30"/>
    <mergeCell ref="C31:H31"/>
    <mergeCell ref="C22:H22"/>
    <mergeCell ref="C35:H35"/>
    <mergeCell ref="C47:H47"/>
    <mergeCell ref="C61:H61"/>
    <mergeCell ref="C26:H26"/>
    <mergeCell ref="C27:H27"/>
  </mergeCells>
  <pageMargins left="0.70866141732283472" right="0.70866141732283472" top="0.78740157480314965" bottom="0.78740157480314965" header="0.31496062992125984" footer="0.31496062992125984"/>
  <pageSetup paperSize="9"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theme="2"/>
    <pageSetUpPr fitToPage="1"/>
  </sheetPr>
  <dimension ref="A1:J55"/>
  <sheetViews>
    <sheetView showGridLines="0" zoomScaleNormal="100" zoomScaleSheetLayoutView="100" workbookViewId="0"/>
  </sheetViews>
  <sheetFormatPr baseColWidth="10" defaultColWidth="11.42578125" defaultRowHeight="11.25" x14ac:dyDescent="0.2"/>
  <cols>
    <col min="1" max="1" width="170.7109375" style="49" bestFit="1" customWidth="1"/>
    <col min="2" max="2" width="22.7109375" style="49" bestFit="1" customWidth="1"/>
    <col min="3" max="3" width="8.28515625" style="49" bestFit="1" customWidth="1"/>
    <col min="4" max="4" width="8.140625" style="49" bestFit="1" customWidth="1"/>
    <col min="5" max="5" width="19.140625" style="49" customWidth="1"/>
    <col min="6" max="6" width="8.7109375" style="49" customWidth="1"/>
    <col min="7" max="7" width="23.5703125" style="49" customWidth="1"/>
    <col min="8" max="8" width="8.28515625" style="117" customWidth="1"/>
    <col min="9" max="16384" width="11.42578125" style="49"/>
  </cols>
  <sheetData>
    <row r="1" spans="1:10" s="43" customFormat="1" ht="18.75" x14ac:dyDescent="0.25">
      <c r="A1" s="206" t="s">
        <v>316</v>
      </c>
      <c r="B1" s="115"/>
      <c r="C1" s="115"/>
      <c r="D1" s="115"/>
      <c r="E1" s="115"/>
      <c r="F1" s="115"/>
      <c r="G1" s="115"/>
      <c r="H1" s="115"/>
      <c r="I1" s="42"/>
      <c r="J1" s="42"/>
    </row>
    <row r="2" spans="1:10" s="43" customFormat="1" ht="15" x14ac:dyDescent="0.25">
      <c r="A2" s="115"/>
      <c r="B2" s="115"/>
      <c r="C2" s="115"/>
      <c r="D2" s="115"/>
      <c r="E2" s="115"/>
      <c r="F2" s="115"/>
      <c r="G2" s="115"/>
      <c r="H2" s="115"/>
      <c r="I2" s="42"/>
      <c r="J2" s="42"/>
    </row>
    <row r="3" spans="1:10" s="43" customFormat="1" ht="37.5" x14ac:dyDescent="0.25">
      <c r="A3" s="334" t="s">
        <v>317</v>
      </c>
      <c r="B3" s="335" t="s">
        <v>318</v>
      </c>
      <c r="C3" s="335" t="s">
        <v>41</v>
      </c>
      <c r="D3" s="335" t="s">
        <v>42</v>
      </c>
      <c r="E3" s="335" t="s">
        <v>43</v>
      </c>
      <c r="F3" s="335" t="s">
        <v>42</v>
      </c>
      <c r="G3" s="335" t="s">
        <v>48</v>
      </c>
      <c r="H3" s="46"/>
    </row>
    <row r="4" spans="1:10" s="46" customFormat="1" ht="15" x14ac:dyDescent="0.25">
      <c r="A4" s="168"/>
      <c r="B4" s="168"/>
      <c r="C4" s="168"/>
      <c r="D4" s="168"/>
      <c r="E4" s="168"/>
      <c r="F4" s="168"/>
      <c r="G4" s="44">
        <f>SUM(G5:G54)</f>
        <v>0</v>
      </c>
    </row>
    <row r="5" spans="1:10" s="43" customFormat="1" ht="15" x14ac:dyDescent="0.25">
      <c r="A5" s="166"/>
      <c r="B5" s="166"/>
      <c r="C5" s="238"/>
      <c r="D5" s="220"/>
      <c r="E5" s="167"/>
      <c r="F5" s="226"/>
      <c r="G5" s="47">
        <f>C5*E5</f>
        <v>0</v>
      </c>
      <c r="H5" s="46"/>
    </row>
    <row r="6" spans="1:10" s="43" customFormat="1" ht="15" x14ac:dyDescent="0.25">
      <c r="A6" s="166"/>
      <c r="B6" s="166"/>
      <c r="C6" s="166"/>
      <c r="D6" s="220"/>
      <c r="E6" s="167"/>
      <c r="F6" s="219"/>
      <c r="G6" s="47">
        <f t="shared" ref="G6:G54" si="0">C6*E6</f>
        <v>0</v>
      </c>
      <c r="H6" s="46"/>
    </row>
    <row r="7" spans="1:10" s="48" customFormat="1" ht="15" x14ac:dyDescent="0.25">
      <c r="A7" s="166"/>
      <c r="B7" s="166"/>
      <c r="C7" s="166"/>
      <c r="D7" s="220"/>
      <c r="E7" s="167"/>
      <c r="F7" s="219"/>
      <c r="G7" s="47">
        <f t="shared" si="0"/>
        <v>0</v>
      </c>
      <c r="H7" s="116"/>
    </row>
    <row r="8" spans="1:10" s="48" customFormat="1" ht="15" x14ac:dyDescent="0.25">
      <c r="A8" s="166"/>
      <c r="B8" s="166"/>
      <c r="C8" s="166"/>
      <c r="D8" s="220"/>
      <c r="E8" s="167"/>
      <c r="F8" s="219"/>
      <c r="G8" s="47">
        <f t="shared" si="0"/>
        <v>0</v>
      </c>
      <c r="H8" s="116"/>
    </row>
    <row r="9" spans="1:10" s="48" customFormat="1" ht="15" x14ac:dyDescent="0.25">
      <c r="A9" s="166"/>
      <c r="B9" s="166"/>
      <c r="C9" s="166"/>
      <c r="D9" s="220"/>
      <c r="E9" s="167"/>
      <c r="F9" s="219"/>
      <c r="G9" s="47">
        <f t="shared" si="0"/>
        <v>0</v>
      </c>
      <c r="H9" s="116"/>
    </row>
    <row r="10" spans="1:10" s="48" customFormat="1" ht="15" x14ac:dyDescent="0.25">
      <c r="A10" s="166"/>
      <c r="B10" s="166"/>
      <c r="C10" s="166"/>
      <c r="D10" s="220"/>
      <c r="E10" s="167"/>
      <c r="F10" s="219"/>
      <c r="G10" s="47">
        <f t="shared" si="0"/>
        <v>0</v>
      </c>
      <c r="H10" s="116"/>
    </row>
    <row r="11" spans="1:10" s="48" customFormat="1" ht="15" x14ac:dyDescent="0.25">
      <c r="A11" s="166"/>
      <c r="B11" s="166"/>
      <c r="C11" s="166"/>
      <c r="D11" s="220"/>
      <c r="E11" s="167"/>
      <c r="F11" s="219"/>
      <c r="G11" s="47">
        <f t="shared" si="0"/>
        <v>0</v>
      </c>
      <c r="H11" s="116"/>
    </row>
    <row r="12" spans="1:10" s="48" customFormat="1" ht="15" x14ac:dyDescent="0.25">
      <c r="A12" s="166"/>
      <c r="B12" s="166"/>
      <c r="C12" s="166"/>
      <c r="D12" s="220"/>
      <c r="E12" s="167"/>
      <c r="F12" s="219"/>
      <c r="G12" s="47">
        <f t="shared" si="0"/>
        <v>0</v>
      </c>
      <c r="H12" s="116"/>
    </row>
    <row r="13" spans="1:10" s="48" customFormat="1" ht="15" x14ac:dyDescent="0.25">
      <c r="A13" s="166"/>
      <c r="B13" s="166"/>
      <c r="C13" s="166"/>
      <c r="D13" s="220"/>
      <c r="E13" s="167"/>
      <c r="F13" s="219"/>
      <c r="G13" s="47">
        <f t="shared" si="0"/>
        <v>0</v>
      </c>
      <c r="H13" s="116"/>
    </row>
    <row r="14" spans="1:10" s="48" customFormat="1" ht="15" x14ac:dyDescent="0.25">
      <c r="A14" s="166"/>
      <c r="B14" s="166"/>
      <c r="C14" s="166"/>
      <c r="D14" s="220"/>
      <c r="E14" s="167"/>
      <c r="F14" s="219"/>
      <c r="G14" s="47">
        <f t="shared" si="0"/>
        <v>0</v>
      </c>
      <c r="H14" s="116"/>
    </row>
    <row r="15" spans="1:10" s="48" customFormat="1" ht="15" x14ac:dyDescent="0.25">
      <c r="A15" s="166"/>
      <c r="B15" s="166"/>
      <c r="C15" s="166"/>
      <c r="D15" s="220"/>
      <c r="E15" s="167"/>
      <c r="F15" s="219"/>
      <c r="G15" s="47">
        <f t="shared" si="0"/>
        <v>0</v>
      </c>
      <c r="H15" s="116"/>
    </row>
    <row r="16" spans="1:10" s="48" customFormat="1" ht="15" x14ac:dyDescent="0.25">
      <c r="A16" s="166"/>
      <c r="B16" s="166"/>
      <c r="C16" s="166"/>
      <c r="D16" s="220"/>
      <c r="E16" s="167"/>
      <c r="F16" s="219"/>
      <c r="G16" s="47">
        <f t="shared" si="0"/>
        <v>0</v>
      </c>
      <c r="H16" s="116"/>
    </row>
    <row r="17" spans="1:8" s="48" customFormat="1" ht="15" x14ac:dyDescent="0.25">
      <c r="A17" s="166"/>
      <c r="B17" s="166"/>
      <c r="C17" s="166"/>
      <c r="D17" s="220"/>
      <c r="E17" s="167"/>
      <c r="F17" s="219"/>
      <c r="G17" s="47">
        <f t="shared" si="0"/>
        <v>0</v>
      </c>
      <c r="H17" s="116"/>
    </row>
    <row r="18" spans="1:8" s="48" customFormat="1" ht="15" x14ac:dyDescent="0.25">
      <c r="A18" s="166"/>
      <c r="B18" s="166"/>
      <c r="C18" s="166"/>
      <c r="D18" s="220"/>
      <c r="E18" s="167"/>
      <c r="F18" s="219"/>
      <c r="G18" s="47">
        <f t="shared" si="0"/>
        <v>0</v>
      </c>
      <c r="H18" s="116"/>
    </row>
    <row r="19" spans="1:8" s="48" customFormat="1" ht="15" x14ac:dyDescent="0.25">
      <c r="A19" s="166"/>
      <c r="B19" s="166"/>
      <c r="C19" s="166"/>
      <c r="D19" s="220"/>
      <c r="E19" s="167"/>
      <c r="F19" s="219"/>
      <c r="G19" s="47">
        <f t="shared" si="0"/>
        <v>0</v>
      </c>
      <c r="H19" s="116"/>
    </row>
    <row r="20" spans="1:8" s="48" customFormat="1" ht="15" x14ac:dyDescent="0.25">
      <c r="A20" s="166"/>
      <c r="B20" s="166"/>
      <c r="C20" s="166"/>
      <c r="D20" s="220"/>
      <c r="E20" s="167"/>
      <c r="F20" s="219"/>
      <c r="G20" s="47">
        <f t="shared" si="0"/>
        <v>0</v>
      </c>
      <c r="H20" s="116"/>
    </row>
    <row r="21" spans="1:8" s="48" customFormat="1" ht="15" x14ac:dyDescent="0.25">
      <c r="A21" s="166"/>
      <c r="B21" s="166"/>
      <c r="C21" s="166"/>
      <c r="D21" s="220"/>
      <c r="E21" s="167"/>
      <c r="F21" s="219"/>
      <c r="G21" s="47">
        <f t="shared" si="0"/>
        <v>0</v>
      </c>
      <c r="H21" s="116"/>
    </row>
    <row r="22" spans="1:8" s="48" customFormat="1" ht="15" x14ac:dyDescent="0.25">
      <c r="A22" s="166"/>
      <c r="B22" s="166"/>
      <c r="C22" s="166"/>
      <c r="D22" s="220"/>
      <c r="E22" s="167"/>
      <c r="F22" s="219"/>
      <c r="G22" s="47">
        <f t="shared" si="0"/>
        <v>0</v>
      </c>
      <c r="H22" s="116"/>
    </row>
    <row r="23" spans="1:8" s="48" customFormat="1" ht="15" x14ac:dyDescent="0.25">
      <c r="A23" s="166"/>
      <c r="B23" s="166"/>
      <c r="C23" s="166"/>
      <c r="D23" s="220"/>
      <c r="E23" s="167"/>
      <c r="F23" s="219"/>
      <c r="G23" s="47">
        <f t="shared" si="0"/>
        <v>0</v>
      </c>
      <c r="H23" s="116"/>
    </row>
    <row r="24" spans="1:8" s="48" customFormat="1" ht="15" x14ac:dyDescent="0.25">
      <c r="A24" s="166"/>
      <c r="B24" s="166"/>
      <c r="C24" s="166"/>
      <c r="D24" s="220"/>
      <c r="E24" s="167"/>
      <c r="F24" s="219"/>
      <c r="G24" s="47">
        <f t="shared" si="0"/>
        <v>0</v>
      </c>
      <c r="H24" s="116"/>
    </row>
    <row r="25" spans="1:8" s="48" customFormat="1" ht="15" x14ac:dyDescent="0.25">
      <c r="A25" s="166"/>
      <c r="B25" s="166"/>
      <c r="C25" s="166"/>
      <c r="D25" s="220"/>
      <c r="E25" s="167"/>
      <c r="F25" s="219"/>
      <c r="G25" s="47">
        <f t="shared" si="0"/>
        <v>0</v>
      </c>
      <c r="H25" s="116"/>
    </row>
    <row r="26" spans="1:8" s="48" customFormat="1" ht="15" x14ac:dyDescent="0.25">
      <c r="A26" s="166"/>
      <c r="B26" s="166"/>
      <c r="C26" s="166"/>
      <c r="D26" s="220"/>
      <c r="E26" s="167"/>
      <c r="F26" s="219"/>
      <c r="G26" s="47">
        <f t="shared" si="0"/>
        <v>0</v>
      </c>
      <c r="H26" s="116"/>
    </row>
    <row r="27" spans="1:8" s="48" customFormat="1" ht="15" x14ac:dyDescent="0.25">
      <c r="A27" s="166"/>
      <c r="B27" s="166"/>
      <c r="C27" s="166"/>
      <c r="D27" s="220"/>
      <c r="E27" s="167"/>
      <c r="F27" s="219"/>
      <c r="G27" s="47">
        <f t="shared" si="0"/>
        <v>0</v>
      </c>
      <c r="H27" s="116"/>
    </row>
    <row r="28" spans="1:8" s="48" customFormat="1" ht="15" x14ac:dyDescent="0.25">
      <c r="A28" s="166"/>
      <c r="B28" s="166"/>
      <c r="C28" s="166"/>
      <c r="D28" s="220"/>
      <c r="E28" s="167"/>
      <c r="F28" s="219"/>
      <c r="G28" s="47">
        <f t="shared" si="0"/>
        <v>0</v>
      </c>
      <c r="H28" s="116"/>
    </row>
    <row r="29" spans="1:8" s="48" customFormat="1" ht="15" x14ac:dyDescent="0.25">
      <c r="A29" s="166"/>
      <c r="B29" s="166"/>
      <c r="C29" s="166"/>
      <c r="D29" s="220"/>
      <c r="E29" s="167"/>
      <c r="F29" s="219"/>
      <c r="G29" s="47">
        <f t="shared" si="0"/>
        <v>0</v>
      </c>
      <c r="H29" s="116"/>
    </row>
    <row r="30" spans="1:8" s="48" customFormat="1" ht="15" x14ac:dyDescent="0.25">
      <c r="A30" s="166"/>
      <c r="B30" s="166"/>
      <c r="C30" s="166"/>
      <c r="D30" s="220"/>
      <c r="E30" s="167"/>
      <c r="F30" s="219"/>
      <c r="G30" s="47">
        <f t="shared" si="0"/>
        <v>0</v>
      </c>
      <c r="H30" s="116"/>
    </row>
    <row r="31" spans="1:8" s="48" customFormat="1" ht="15" x14ac:dyDescent="0.25">
      <c r="A31" s="166"/>
      <c r="B31" s="166"/>
      <c r="C31" s="166"/>
      <c r="D31" s="220"/>
      <c r="E31" s="167"/>
      <c r="F31" s="219"/>
      <c r="G31" s="47">
        <f t="shared" si="0"/>
        <v>0</v>
      </c>
      <c r="H31" s="116"/>
    </row>
    <row r="32" spans="1:8" s="48" customFormat="1" ht="15" x14ac:dyDescent="0.25">
      <c r="A32" s="166"/>
      <c r="B32" s="166"/>
      <c r="C32" s="166"/>
      <c r="D32" s="220"/>
      <c r="E32" s="167"/>
      <c r="F32" s="219"/>
      <c r="G32" s="47">
        <f t="shared" si="0"/>
        <v>0</v>
      </c>
      <c r="H32" s="116"/>
    </row>
    <row r="33" spans="1:8" s="48" customFormat="1" ht="15" x14ac:dyDescent="0.25">
      <c r="A33" s="166"/>
      <c r="B33" s="166"/>
      <c r="C33" s="166"/>
      <c r="D33" s="220"/>
      <c r="E33" s="167"/>
      <c r="F33" s="219"/>
      <c r="G33" s="47">
        <f t="shared" si="0"/>
        <v>0</v>
      </c>
      <c r="H33" s="116"/>
    </row>
    <row r="34" spans="1:8" s="48" customFormat="1" ht="15" x14ac:dyDescent="0.25">
      <c r="A34" s="166"/>
      <c r="B34" s="166"/>
      <c r="C34" s="166"/>
      <c r="D34" s="220"/>
      <c r="E34" s="167"/>
      <c r="F34" s="219"/>
      <c r="G34" s="47">
        <f t="shared" si="0"/>
        <v>0</v>
      </c>
      <c r="H34" s="116"/>
    </row>
    <row r="35" spans="1:8" s="48" customFormat="1" ht="15" x14ac:dyDescent="0.25">
      <c r="A35" s="166"/>
      <c r="B35" s="166"/>
      <c r="C35" s="166"/>
      <c r="D35" s="220"/>
      <c r="E35" s="167"/>
      <c r="F35" s="219"/>
      <c r="G35" s="47">
        <f t="shared" si="0"/>
        <v>0</v>
      </c>
      <c r="H35" s="116"/>
    </row>
    <row r="36" spans="1:8" s="48" customFormat="1" ht="15" x14ac:dyDescent="0.25">
      <c r="A36" s="166"/>
      <c r="B36" s="166"/>
      <c r="C36" s="166"/>
      <c r="D36" s="220"/>
      <c r="E36" s="167"/>
      <c r="F36" s="219"/>
      <c r="G36" s="47">
        <f t="shared" si="0"/>
        <v>0</v>
      </c>
      <c r="H36" s="116"/>
    </row>
    <row r="37" spans="1:8" s="48" customFormat="1" ht="15" x14ac:dyDescent="0.25">
      <c r="A37" s="166"/>
      <c r="B37" s="166"/>
      <c r="C37" s="166"/>
      <c r="D37" s="220"/>
      <c r="E37" s="167"/>
      <c r="F37" s="219"/>
      <c r="G37" s="47">
        <f t="shared" si="0"/>
        <v>0</v>
      </c>
      <c r="H37" s="116"/>
    </row>
    <row r="38" spans="1:8" s="48" customFormat="1" ht="15" x14ac:dyDescent="0.25">
      <c r="A38" s="166"/>
      <c r="B38" s="166"/>
      <c r="C38" s="166"/>
      <c r="D38" s="220"/>
      <c r="E38" s="167"/>
      <c r="F38" s="219"/>
      <c r="G38" s="47">
        <f t="shared" si="0"/>
        <v>0</v>
      </c>
      <c r="H38" s="116"/>
    </row>
    <row r="39" spans="1:8" s="48" customFormat="1" ht="15" x14ac:dyDescent="0.25">
      <c r="A39" s="166"/>
      <c r="B39" s="166"/>
      <c r="C39" s="166"/>
      <c r="D39" s="220"/>
      <c r="E39" s="167"/>
      <c r="F39" s="219"/>
      <c r="G39" s="47">
        <f t="shared" si="0"/>
        <v>0</v>
      </c>
      <c r="H39" s="116"/>
    </row>
    <row r="40" spans="1:8" s="48" customFormat="1" ht="15" x14ac:dyDescent="0.25">
      <c r="A40" s="166"/>
      <c r="B40" s="166"/>
      <c r="C40" s="166"/>
      <c r="D40" s="220"/>
      <c r="E40" s="167"/>
      <c r="F40" s="219"/>
      <c r="G40" s="47">
        <f t="shared" si="0"/>
        <v>0</v>
      </c>
      <c r="H40" s="116"/>
    </row>
    <row r="41" spans="1:8" s="48" customFormat="1" ht="15" x14ac:dyDescent="0.25">
      <c r="A41" s="166"/>
      <c r="B41" s="166"/>
      <c r="C41" s="166"/>
      <c r="D41" s="220"/>
      <c r="E41" s="167"/>
      <c r="F41" s="219"/>
      <c r="G41" s="47">
        <f t="shared" si="0"/>
        <v>0</v>
      </c>
      <c r="H41" s="116"/>
    </row>
    <row r="42" spans="1:8" s="48" customFormat="1" ht="15" x14ac:dyDescent="0.25">
      <c r="A42" s="166"/>
      <c r="B42" s="166"/>
      <c r="C42" s="166"/>
      <c r="D42" s="220"/>
      <c r="E42" s="167"/>
      <c r="F42" s="219"/>
      <c r="G42" s="47">
        <f t="shared" si="0"/>
        <v>0</v>
      </c>
      <c r="H42" s="116"/>
    </row>
    <row r="43" spans="1:8" s="48" customFormat="1" ht="15" x14ac:dyDescent="0.25">
      <c r="A43" s="166"/>
      <c r="B43" s="166"/>
      <c r="C43" s="166"/>
      <c r="D43" s="220"/>
      <c r="E43" s="167"/>
      <c r="F43" s="219"/>
      <c r="G43" s="47">
        <f t="shared" si="0"/>
        <v>0</v>
      </c>
      <c r="H43" s="116"/>
    </row>
    <row r="44" spans="1:8" s="48" customFormat="1" ht="15" x14ac:dyDescent="0.25">
      <c r="A44" s="166"/>
      <c r="B44" s="166"/>
      <c r="C44" s="166"/>
      <c r="D44" s="220"/>
      <c r="E44" s="167"/>
      <c r="F44" s="219"/>
      <c r="G44" s="47">
        <f t="shared" si="0"/>
        <v>0</v>
      </c>
      <c r="H44" s="116"/>
    </row>
    <row r="45" spans="1:8" s="48" customFormat="1" ht="15" x14ac:dyDescent="0.25">
      <c r="A45" s="166"/>
      <c r="B45" s="166"/>
      <c r="C45" s="166"/>
      <c r="D45" s="220"/>
      <c r="E45" s="167"/>
      <c r="F45" s="219"/>
      <c r="G45" s="47">
        <f t="shared" si="0"/>
        <v>0</v>
      </c>
      <c r="H45" s="116"/>
    </row>
    <row r="46" spans="1:8" s="48" customFormat="1" ht="15" x14ac:dyDescent="0.25">
      <c r="A46" s="166"/>
      <c r="B46" s="166"/>
      <c r="C46" s="166"/>
      <c r="D46" s="220"/>
      <c r="E46" s="167"/>
      <c r="F46" s="219"/>
      <c r="G46" s="47">
        <f t="shared" si="0"/>
        <v>0</v>
      </c>
      <c r="H46" s="116"/>
    </row>
    <row r="47" spans="1:8" s="48" customFormat="1" ht="15" x14ac:dyDescent="0.25">
      <c r="A47" s="166"/>
      <c r="B47" s="166"/>
      <c r="C47" s="166"/>
      <c r="D47" s="220"/>
      <c r="E47" s="167"/>
      <c r="F47" s="219"/>
      <c r="G47" s="47">
        <f t="shared" si="0"/>
        <v>0</v>
      </c>
      <c r="H47" s="116"/>
    </row>
    <row r="48" spans="1:8" s="48" customFormat="1" ht="15" x14ac:dyDescent="0.25">
      <c r="A48" s="166"/>
      <c r="B48" s="166"/>
      <c r="C48" s="166"/>
      <c r="D48" s="220"/>
      <c r="E48" s="167"/>
      <c r="F48" s="219"/>
      <c r="G48" s="47">
        <f t="shared" si="0"/>
        <v>0</v>
      </c>
      <c r="H48" s="116"/>
    </row>
    <row r="49" spans="1:8" s="48" customFormat="1" ht="15" x14ac:dyDescent="0.25">
      <c r="A49" s="166"/>
      <c r="B49" s="166"/>
      <c r="C49" s="166"/>
      <c r="D49" s="220"/>
      <c r="E49" s="167"/>
      <c r="F49" s="219"/>
      <c r="G49" s="47">
        <f t="shared" si="0"/>
        <v>0</v>
      </c>
      <c r="H49" s="116"/>
    </row>
    <row r="50" spans="1:8" s="48" customFormat="1" ht="15" x14ac:dyDescent="0.25">
      <c r="A50" s="166"/>
      <c r="B50" s="166"/>
      <c r="C50" s="166"/>
      <c r="D50" s="220"/>
      <c r="E50" s="167"/>
      <c r="F50" s="219"/>
      <c r="G50" s="47">
        <f t="shared" si="0"/>
        <v>0</v>
      </c>
      <c r="H50" s="116"/>
    </row>
    <row r="51" spans="1:8" s="48" customFormat="1" ht="15" x14ac:dyDescent="0.25">
      <c r="A51" s="166"/>
      <c r="B51" s="166"/>
      <c r="C51" s="166"/>
      <c r="D51" s="220"/>
      <c r="E51" s="167"/>
      <c r="F51" s="219"/>
      <c r="G51" s="47">
        <f t="shared" si="0"/>
        <v>0</v>
      </c>
      <c r="H51" s="116"/>
    </row>
    <row r="52" spans="1:8" s="48" customFormat="1" ht="15" x14ac:dyDescent="0.25">
      <c r="A52" s="166"/>
      <c r="B52" s="166"/>
      <c r="C52" s="166"/>
      <c r="D52" s="220"/>
      <c r="E52" s="167"/>
      <c r="F52" s="219"/>
      <c r="G52" s="47">
        <f t="shared" si="0"/>
        <v>0</v>
      </c>
      <c r="H52" s="116"/>
    </row>
    <row r="53" spans="1:8" s="48" customFormat="1" ht="15" x14ac:dyDescent="0.25">
      <c r="A53" s="166"/>
      <c r="B53" s="166"/>
      <c r="C53" s="166"/>
      <c r="D53" s="220"/>
      <c r="E53" s="167"/>
      <c r="F53" s="219"/>
      <c r="G53" s="47">
        <f t="shared" si="0"/>
        <v>0</v>
      </c>
      <c r="H53" s="116"/>
    </row>
    <row r="54" spans="1:8" s="48" customFormat="1" ht="15" x14ac:dyDescent="0.25">
      <c r="A54" s="166"/>
      <c r="B54" s="166"/>
      <c r="C54" s="166"/>
      <c r="D54" s="220"/>
      <c r="E54" s="167"/>
      <c r="F54" s="219"/>
      <c r="G54" s="47">
        <f t="shared" si="0"/>
        <v>0</v>
      </c>
      <c r="H54" s="116"/>
    </row>
    <row r="55" spans="1:8" s="48" customFormat="1" ht="15.75" x14ac:dyDescent="0.25">
      <c r="A55" s="118"/>
      <c r="B55" s="118"/>
      <c r="C55" s="118"/>
      <c r="D55" s="118"/>
      <c r="E55" s="118"/>
      <c r="F55" s="119"/>
      <c r="G55" s="116"/>
      <c r="H55" s="116"/>
    </row>
  </sheetData>
  <sheetProtection algorithmName="SHA-512" hashValue="FLJ2F8FbKM/dgv9JrERWWb5Z6UMZjPRoLA84E6KA7djV0X3ZiNGg+SBoN3AoL3oqL7Ju9EG1LuCvM5amcY7epQ==" saltValue="n8Cy8/lHiu8IE3Gey0Iz8A==" spinCount="100000" sheet="1" objects="1" scenarios="1" formatCells="0" formatColumns="0" formatRows="0"/>
  <dataValidations count="1">
    <dataValidation type="list" allowBlank="1" showInputMessage="1" showErrorMessage="1" sqref="IQ7:IQ55 SM7:SM55 ACI7:ACI55 AME7:AME55 AWA7:AWA55 BFW7:BFW55 BPS7:BPS55 BZO7:BZO55 CJK7:CJK55 CTG7:CTG55 DDC7:DDC55 DMY7:DMY55 DWU7:DWU55 EGQ7:EGQ55 EQM7:EQM55 FAI7:FAI55 FKE7:FKE55 FUA7:FUA55 GDW7:GDW55 GNS7:GNS55 GXO7:GXO55 HHK7:HHK55 HRG7:HRG55 IBC7:IBC55 IKY7:IKY55 IUU7:IUU55 JEQ7:JEQ55 JOM7:JOM55 JYI7:JYI55 KIE7:KIE55 KSA7:KSA55 LBW7:LBW55 LLS7:LLS55 LVO7:LVO55 MFK7:MFK55 MPG7:MPG55 MZC7:MZC55 NIY7:NIY55 NSU7:NSU55 OCQ7:OCQ55 OMM7:OMM55 OWI7:OWI55 PGE7:PGE55 PQA7:PQA55 PZW7:PZW55 QJS7:QJS55 QTO7:QTO55 RDK7:RDK55 RNG7:RNG55 RXC7:RXC55 SGY7:SGY55 SQU7:SQU55 TAQ7:TAQ55 TKM7:TKM55 TUI7:TUI55 UEE7:UEE55 UOA7:UOA55 UXW7:UXW55 VHS7:VHS55 VRO7:VRO55 WBK7:WBK55 WLG7:WLG55 WVC7:WVC55">
      <formula1>"Kosten,Erlös"</formula1>
    </dataValidation>
  </dataValidations>
  <printOptions horizontalCentered="1" verticalCentered="1"/>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theme="2"/>
    <pageSetUpPr fitToPage="1"/>
  </sheetPr>
  <dimension ref="A1:J55"/>
  <sheetViews>
    <sheetView showGridLines="0" zoomScale="80" zoomScaleNormal="80" zoomScaleSheetLayoutView="100" workbookViewId="0">
      <selection activeCell="J4" sqref="J4:J10"/>
    </sheetView>
  </sheetViews>
  <sheetFormatPr baseColWidth="10" defaultColWidth="11.42578125" defaultRowHeight="11.25" x14ac:dyDescent="0.2"/>
  <cols>
    <col min="1" max="1" width="126.42578125" style="49" bestFit="1" customWidth="1"/>
    <col min="2" max="2" width="22.7109375" style="49" bestFit="1" customWidth="1"/>
    <col min="3" max="3" width="8.28515625" style="49" bestFit="1" customWidth="1"/>
    <col min="4" max="4" width="8.140625" style="49" bestFit="1" customWidth="1"/>
    <col min="5" max="5" width="19.140625" style="49" customWidth="1"/>
    <col min="6" max="6" width="8.7109375" style="49" customWidth="1"/>
    <col min="7" max="7" width="23.5703125" style="49" customWidth="1"/>
    <col min="8" max="8" width="8.28515625" style="117" customWidth="1"/>
    <col min="9" max="16384" width="11.42578125" style="49"/>
  </cols>
  <sheetData>
    <row r="1" spans="1:10" s="43" customFormat="1" ht="18.75" x14ac:dyDescent="0.25">
      <c r="A1" s="206" t="s">
        <v>513</v>
      </c>
      <c r="B1" s="115"/>
      <c r="C1" s="115"/>
      <c r="D1" s="115"/>
      <c r="E1" s="115"/>
      <c r="F1" s="115"/>
      <c r="G1" s="115"/>
      <c r="H1" s="115"/>
      <c r="I1" s="42"/>
      <c r="J1" s="42"/>
    </row>
    <row r="2" spans="1:10" s="43" customFormat="1" ht="15" x14ac:dyDescent="0.25">
      <c r="A2" s="115"/>
      <c r="B2" s="115"/>
      <c r="C2" s="115"/>
      <c r="D2" s="115"/>
      <c r="E2" s="115"/>
      <c r="F2" s="115"/>
      <c r="G2" s="115"/>
      <c r="H2" s="115"/>
      <c r="I2" s="42"/>
      <c r="J2" s="42"/>
    </row>
    <row r="3" spans="1:10" s="43" customFormat="1" ht="15.75" x14ac:dyDescent="0.25">
      <c r="A3" s="472" t="s">
        <v>317</v>
      </c>
      <c r="B3" s="474" t="s">
        <v>318</v>
      </c>
      <c r="C3" s="474" t="s">
        <v>41</v>
      </c>
      <c r="D3" s="474" t="s">
        <v>42</v>
      </c>
      <c r="E3" s="474" t="s">
        <v>43</v>
      </c>
      <c r="F3" s="474" t="s">
        <v>42</v>
      </c>
      <c r="G3" s="474" t="s">
        <v>48</v>
      </c>
      <c r="H3" s="46"/>
    </row>
    <row r="4" spans="1:10" s="46" customFormat="1" ht="15" x14ac:dyDescent="0.25">
      <c r="A4" s="168"/>
      <c r="B4" s="168"/>
      <c r="C4" s="168"/>
      <c r="D4" s="168"/>
      <c r="E4" s="168"/>
      <c r="F4" s="168"/>
      <c r="G4" s="44">
        <f>SUM(G5:G54)</f>
        <v>0</v>
      </c>
    </row>
    <row r="5" spans="1:10" s="43" customFormat="1" ht="14.45" customHeight="1" x14ac:dyDescent="0.25">
      <c r="A5" s="165"/>
      <c r="B5" s="166"/>
      <c r="C5" s="166"/>
      <c r="D5" s="166"/>
      <c r="E5" s="167"/>
      <c r="F5" s="166"/>
      <c r="G5" s="47">
        <f>C5*E5</f>
        <v>0</v>
      </c>
      <c r="H5" s="46"/>
    </row>
    <row r="6" spans="1:10" s="43" customFormat="1" ht="14.45" customHeight="1" x14ac:dyDescent="0.25">
      <c r="A6" s="166"/>
      <c r="B6" s="166"/>
      <c r="C6" s="166"/>
      <c r="D6" s="166"/>
      <c r="E6" s="167"/>
      <c r="F6" s="337"/>
      <c r="G6" s="47">
        <f t="shared" ref="G6:G54" si="0">C6*E6</f>
        <v>0</v>
      </c>
      <c r="H6" s="46"/>
    </row>
    <row r="7" spans="1:10" s="48" customFormat="1" ht="14.45" customHeight="1" x14ac:dyDescent="0.25">
      <c r="A7" s="166"/>
      <c r="B7" s="166"/>
      <c r="C7" s="166"/>
      <c r="D7" s="166"/>
      <c r="E7" s="167"/>
      <c r="F7" s="337"/>
      <c r="G7" s="47">
        <f t="shared" si="0"/>
        <v>0</v>
      </c>
      <c r="H7" s="116"/>
    </row>
    <row r="8" spans="1:10" s="48" customFormat="1" ht="14.45" customHeight="1" x14ac:dyDescent="0.25">
      <c r="A8" s="166"/>
      <c r="B8" s="166"/>
      <c r="C8" s="166"/>
      <c r="D8" s="166"/>
      <c r="E8" s="167"/>
      <c r="F8" s="337"/>
      <c r="G8" s="47">
        <f t="shared" si="0"/>
        <v>0</v>
      </c>
      <c r="H8" s="116"/>
    </row>
    <row r="9" spans="1:10" s="48" customFormat="1" ht="14.45" customHeight="1" x14ac:dyDescent="0.25">
      <c r="A9" s="166"/>
      <c r="B9" s="166"/>
      <c r="C9" s="166"/>
      <c r="D9" s="166"/>
      <c r="E9" s="167"/>
      <c r="F9" s="337"/>
      <c r="G9" s="47">
        <f t="shared" si="0"/>
        <v>0</v>
      </c>
      <c r="H9" s="116"/>
    </row>
    <row r="10" spans="1:10" s="48" customFormat="1" ht="14.45" customHeight="1" x14ac:dyDescent="0.25">
      <c r="A10" s="166"/>
      <c r="B10" s="166"/>
      <c r="C10" s="166"/>
      <c r="D10" s="166"/>
      <c r="E10" s="167"/>
      <c r="F10" s="337"/>
      <c r="G10" s="47">
        <f t="shared" si="0"/>
        <v>0</v>
      </c>
      <c r="H10" s="116"/>
    </row>
    <row r="11" spans="1:10" s="48" customFormat="1" ht="14.45" customHeight="1" x14ac:dyDescent="0.25">
      <c r="A11" s="166"/>
      <c r="B11" s="166"/>
      <c r="C11" s="166"/>
      <c r="D11" s="166"/>
      <c r="E11" s="167"/>
      <c r="F11" s="337"/>
      <c r="G11" s="47">
        <f t="shared" si="0"/>
        <v>0</v>
      </c>
      <c r="H11" s="116"/>
    </row>
    <row r="12" spans="1:10" s="48" customFormat="1" ht="14.45" customHeight="1" x14ac:dyDescent="0.25">
      <c r="A12" s="166"/>
      <c r="B12" s="166"/>
      <c r="C12" s="166"/>
      <c r="D12" s="166"/>
      <c r="E12" s="167"/>
      <c r="F12" s="337"/>
      <c r="G12" s="47">
        <f t="shared" si="0"/>
        <v>0</v>
      </c>
      <c r="H12" s="116"/>
    </row>
    <row r="13" spans="1:10" s="48" customFormat="1" ht="14.45" customHeight="1" x14ac:dyDescent="0.25">
      <c r="A13" s="166"/>
      <c r="B13" s="166"/>
      <c r="C13" s="166"/>
      <c r="D13" s="166"/>
      <c r="E13" s="167"/>
      <c r="F13" s="337"/>
      <c r="G13" s="47">
        <f t="shared" si="0"/>
        <v>0</v>
      </c>
      <c r="H13" s="116"/>
    </row>
    <row r="14" spans="1:10" s="48" customFormat="1" ht="14.45" customHeight="1" x14ac:dyDescent="0.25">
      <c r="A14" s="166"/>
      <c r="B14" s="166"/>
      <c r="C14" s="166"/>
      <c r="D14" s="166"/>
      <c r="E14" s="167"/>
      <c r="F14" s="337"/>
      <c r="G14" s="47">
        <f t="shared" si="0"/>
        <v>0</v>
      </c>
      <c r="H14" s="116"/>
    </row>
    <row r="15" spans="1:10" s="48" customFormat="1" ht="14.45" customHeight="1" x14ac:dyDescent="0.25">
      <c r="A15" s="166"/>
      <c r="B15" s="166"/>
      <c r="C15" s="166"/>
      <c r="D15" s="166"/>
      <c r="E15" s="167"/>
      <c r="F15" s="337"/>
      <c r="G15" s="47">
        <f t="shared" si="0"/>
        <v>0</v>
      </c>
      <c r="H15" s="116"/>
    </row>
    <row r="16" spans="1:10" s="48" customFormat="1" ht="14.45" customHeight="1" x14ac:dyDescent="0.25">
      <c r="A16" s="166"/>
      <c r="B16" s="166"/>
      <c r="C16" s="166"/>
      <c r="D16" s="166"/>
      <c r="E16" s="167"/>
      <c r="F16" s="337"/>
      <c r="G16" s="47">
        <f t="shared" si="0"/>
        <v>0</v>
      </c>
      <c r="H16" s="116"/>
    </row>
    <row r="17" spans="1:8" s="48" customFormat="1" ht="14.45" customHeight="1" x14ac:dyDescent="0.25">
      <c r="A17" s="166"/>
      <c r="B17" s="166"/>
      <c r="C17" s="166"/>
      <c r="D17" s="166"/>
      <c r="E17" s="167"/>
      <c r="F17" s="337"/>
      <c r="G17" s="47">
        <f t="shared" si="0"/>
        <v>0</v>
      </c>
      <c r="H17" s="116"/>
    </row>
    <row r="18" spans="1:8" s="48" customFormat="1" ht="14.45" customHeight="1" x14ac:dyDescent="0.25">
      <c r="A18" s="166"/>
      <c r="B18" s="166"/>
      <c r="C18" s="166"/>
      <c r="D18" s="166"/>
      <c r="E18" s="167"/>
      <c r="F18" s="337"/>
      <c r="G18" s="47">
        <f t="shared" si="0"/>
        <v>0</v>
      </c>
      <c r="H18" s="116"/>
    </row>
    <row r="19" spans="1:8" s="48" customFormat="1" ht="14.45" customHeight="1" x14ac:dyDescent="0.25">
      <c r="A19" s="166"/>
      <c r="B19" s="166"/>
      <c r="C19" s="166"/>
      <c r="D19" s="166"/>
      <c r="E19" s="167"/>
      <c r="F19" s="337"/>
      <c r="G19" s="47">
        <f t="shared" si="0"/>
        <v>0</v>
      </c>
      <c r="H19" s="116"/>
    </row>
    <row r="20" spans="1:8" s="48" customFormat="1" ht="14.45" customHeight="1" x14ac:dyDescent="0.25">
      <c r="A20" s="166"/>
      <c r="B20" s="166"/>
      <c r="C20" s="166"/>
      <c r="D20" s="166"/>
      <c r="E20" s="167"/>
      <c r="F20" s="337"/>
      <c r="G20" s="47">
        <f t="shared" si="0"/>
        <v>0</v>
      </c>
      <c r="H20" s="116"/>
    </row>
    <row r="21" spans="1:8" s="48" customFormat="1" ht="14.45" customHeight="1" x14ac:dyDescent="0.25">
      <c r="A21" s="166"/>
      <c r="B21" s="166"/>
      <c r="C21" s="166"/>
      <c r="D21" s="166"/>
      <c r="E21" s="167"/>
      <c r="F21" s="337"/>
      <c r="G21" s="47">
        <f t="shared" si="0"/>
        <v>0</v>
      </c>
      <c r="H21" s="116"/>
    </row>
    <row r="22" spans="1:8" s="48" customFormat="1" ht="14.45" customHeight="1" x14ac:dyDescent="0.25">
      <c r="A22" s="166"/>
      <c r="B22" s="166"/>
      <c r="C22" s="166"/>
      <c r="D22" s="166"/>
      <c r="E22" s="167"/>
      <c r="F22" s="337"/>
      <c r="G22" s="47">
        <f t="shared" si="0"/>
        <v>0</v>
      </c>
      <c r="H22" s="116"/>
    </row>
    <row r="23" spans="1:8" s="48" customFormat="1" ht="14.45" customHeight="1" x14ac:dyDescent="0.25">
      <c r="A23" s="166"/>
      <c r="B23" s="166"/>
      <c r="C23" s="166"/>
      <c r="D23" s="166"/>
      <c r="E23" s="167"/>
      <c r="F23" s="337"/>
      <c r="G23" s="47">
        <f t="shared" si="0"/>
        <v>0</v>
      </c>
      <c r="H23" s="116"/>
    </row>
    <row r="24" spans="1:8" s="48" customFormat="1" ht="14.45" customHeight="1" x14ac:dyDescent="0.25">
      <c r="A24" s="166"/>
      <c r="B24" s="166"/>
      <c r="C24" s="166"/>
      <c r="D24" s="166"/>
      <c r="E24" s="167"/>
      <c r="F24" s="337"/>
      <c r="G24" s="47">
        <f t="shared" si="0"/>
        <v>0</v>
      </c>
      <c r="H24" s="116"/>
    </row>
    <row r="25" spans="1:8" s="48" customFormat="1" ht="14.45" customHeight="1" x14ac:dyDescent="0.25">
      <c r="A25" s="166"/>
      <c r="B25" s="166"/>
      <c r="C25" s="166"/>
      <c r="D25" s="166"/>
      <c r="E25" s="167"/>
      <c r="F25" s="337"/>
      <c r="G25" s="47">
        <f t="shared" si="0"/>
        <v>0</v>
      </c>
      <c r="H25" s="116"/>
    </row>
    <row r="26" spans="1:8" s="48" customFormat="1" ht="14.45" customHeight="1" x14ac:dyDescent="0.25">
      <c r="A26" s="166"/>
      <c r="B26" s="166"/>
      <c r="C26" s="166"/>
      <c r="D26" s="166"/>
      <c r="E26" s="167"/>
      <c r="F26" s="337"/>
      <c r="G26" s="47">
        <f t="shared" si="0"/>
        <v>0</v>
      </c>
      <c r="H26" s="116"/>
    </row>
    <row r="27" spans="1:8" s="48" customFormat="1" ht="14.45" customHeight="1" x14ac:dyDescent="0.25">
      <c r="A27" s="166"/>
      <c r="B27" s="166"/>
      <c r="C27" s="166"/>
      <c r="D27" s="166"/>
      <c r="E27" s="167"/>
      <c r="F27" s="337"/>
      <c r="G27" s="47">
        <f t="shared" si="0"/>
        <v>0</v>
      </c>
      <c r="H27" s="116"/>
    </row>
    <row r="28" spans="1:8" s="48" customFormat="1" ht="14.45" customHeight="1" x14ac:dyDescent="0.25">
      <c r="A28" s="166"/>
      <c r="B28" s="166"/>
      <c r="C28" s="166"/>
      <c r="D28" s="166"/>
      <c r="E28" s="167"/>
      <c r="F28" s="337"/>
      <c r="G28" s="47">
        <f t="shared" si="0"/>
        <v>0</v>
      </c>
      <c r="H28" s="116"/>
    </row>
    <row r="29" spans="1:8" s="48" customFormat="1" ht="14.45" customHeight="1" x14ac:dyDescent="0.25">
      <c r="A29" s="166"/>
      <c r="B29" s="166"/>
      <c r="C29" s="166"/>
      <c r="D29" s="166"/>
      <c r="E29" s="167"/>
      <c r="F29" s="337"/>
      <c r="G29" s="47">
        <f t="shared" si="0"/>
        <v>0</v>
      </c>
      <c r="H29" s="116"/>
    </row>
    <row r="30" spans="1:8" s="48" customFormat="1" ht="14.45" customHeight="1" x14ac:dyDescent="0.25">
      <c r="A30" s="166"/>
      <c r="B30" s="166"/>
      <c r="C30" s="166"/>
      <c r="D30" s="166"/>
      <c r="E30" s="167"/>
      <c r="F30" s="337"/>
      <c r="G30" s="47">
        <f t="shared" si="0"/>
        <v>0</v>
      </c>
      <c r="H30" s="116"/>
    </row>
    <row r="31" spans="1:8" s="48" customFormat="1" ht="14.45" customHeight="1" x14ac:dyDescent="0.25">
      <c r="A31" s="166"/>
      <c r="B31" s="166"/>
      <c r="C31" s="166"/>
      <c r="D31" s="166"/>
      <c r="E31" s="167"/>
      <c r="F31" s="337"/>
      <c r="G31" s="47">
        <f t="shared" si="0"/>
        <v>0</v>
      </c>
      <c r="H31" s="116"/>
    </row>
    <row r="32" spans="1:8" s="48" customFormat="1" ht="14.45" customHeight="1" x14ac:dyDescent="0.25">
      <c r="A32" s="166"/>
      <c r="B32" s="166"/>
      <c r="C32" s="166"/>
      <c r="D32" s="166"/>
      <c r="E32" s="167"/>
      <c r="F32" s="337"/>
      <c r="G32" s="47">
        <f t="shared" si="0"/>
        <v>0</v>
      </c>
      <c r="H32" s="116"/>
    </row>
    <row r="33" spans="1:8" s="48" customFormat="1" ht="14.45" customHeight="1" x14ac:dyDescent="0.25">
      <c r="A33" s="166"/>
      <c r="B33" s="166"/>
      <c r="C33" s="166"/>
      <c r="D33" s="166"/>
      <c r="E33" s="167"/>
      <c r="F33" s="337"/>
      <c r="G33" s="47">
        <f t="shared" si="0"/>
        <v>0</v>
      </c>
      <c r="H33" s="116"/>
    </row>
    <row r="34" spans="1:8" s="48" customFormat="1" ht="14.45" customHeight="1" x14ac:dyDescent="0.25">
      <c r="A34" s="166"/>
      <c r="B34" s="166"/>
      <c r="C34" s="166"/>
      <c r="D34" s="166"/>
      <c r="E34" s="167"/>
      <c r="F34" s="337"/>
      <c r="G34" s="47">
        <f t="shared" si="0"/>
        <v>0</v>
      </c>
      <c r="H34" s="116"/>
    </row>
    <row r="35" spans="1:8" s="48" customFormat="1" ht="14.45" customHeight="1" x14ac:dyDescent="0.25">
      <c r="A35" s="166"/>
      <c r="B35" s="166"/>
      <c r="C35" s="166"/>
      <c r="D35" s="166"/>
      <c r="E35" s="167"/>
      <c r="F35" s="337"/>
      <c r="G35" s="47">
        <f t="shared" si="0"/>
        <v>0</v>
      </c>
      <c r="H35" s="116"/>
    </row>
    <row r="36" spans="1:8" s="48" customFormat="1" ht="14.45" customHeight="1" x14ac:dyDescent="0.25">
      <c r="A36" s="166"/>
      <c r="B36" s="166"/>
      <c r="C36" s="166"/>
      <c r="D36" s="166"/>
      <c r="E36" s="167"/>
      <c r="F36" s="337"/>
      <c r="G36" s="47">
        <f t="shared" si="0"/>
        <v>0</v>
      </c>
      <c r="H36" s="116"/>
    </row>
    <row r="37" spans="1:8" s="48" customFormat="1" ht="14.45" customHeight="1" x14ac:dyDescent="0.25">
      <c r="A37" s="166"/>
      <c r="B37" s="166"/>
      <c r="C37" s="166"/>
      <c r="D37" s="166"/>
      <c r="E37" s="167"/>
      <c r="F37" s="337"/>
      <c r="G37" s="47">
        <f t="shared" si="0"/>
        <v>0</v>
      </c>
      <c r="H37" s="116"/>
    </row>
    <row r="38" spans="1:8" s="48" customFormat="1" ht="14.45" customHeight="1" x14ac:dyDescent="0.25">
      <c r="A38" s="166"/>
      <c r="B38" s="166"/>
      <c r="C38" s="166"/>
      <c r="D38" s="166"/>
      <c r="E38" s="167"/>
      <c r="F38" s="337"/>
      <c r="G38" s="47">
        <f t="shared" si="0"/>
        <v>0</v>
      </c>
      <c r="H38" s="116"/>
    </row>
    <row r="39" spans="1:8" s="48" customFormat="1" ht="14.45" customHeight="1" x14ac:dyDescent="0.25">
      <c r="A39" s="166"/>
      <c r="B39" s="166"/>
      <c r="C39" s="166"/>
      <c r="D39" s="166"/>
      <c r="E39" s="167"/>
      <c r="F39" s="337"/>
      <c r="G39" s="47">
        <f t="shared" si="0"/>
        <v>0</v>
      </c>
      <c r="H39" s="116"/>
    </row>
    <row r="40" spans="1:8" s="48" customFormat="1" ht="14.45" customHeight="1" x14ac:dyDescent="0.25">
      <c r="A40" s="166"/>
      <c r="B40" s="166"/>
      <c r="C40" s="166"/>
      <c r="D40" s="166"/>
      <c r="E40" s="167"/>
      <c r="F40" s="337"/>
      <c r="G40" s="47">
        <f t="shared" si="0"/>
        <v>0</v>
      </c>
      <c r="H40" s="116"/>
    </row>
    <row r="41" spans="1:8" s="48" customFormat="1" ht="14.45" customHeight="1" x14ac:dyDescent="0.25">
      <c r="A41" s="166"/>
      <c r="B41" s="166"/>
      <c r="C41" s="166"/>
      <c r="D41" s="166"/>
      <c r="E41" s="167"/>
      <c r="F41" s="337"/>
      <c r="G41" s="47">
        <f t="shared" si="0"/>
        <v>0</v>
      </c>
      <c r="H41" s="116"/>
    </row>
    <row r="42" spans="1:8" s="48" customFormat="1" ht="14.45" customHeight="1" x14ac:dyDescent="0.25">
      <c r="A42" s="166"/>
      <c r="B42" s="166"/>
      <c r="C42" s="166"/>
      <c r="D42" s="166"/>
      <c r="E42" s="167"/>
      <c r="F42" s="337"/>
      <c r="G42" s="47">
        <f t="shared" si="0"/>
        <v>0</v>
      </c>
      <c r="H42" s="116"/>
    </row>
    <row r="43" spans="1:8" s="48" customFormat="1" ht="14.45" customHeight="1" x14ac:dyDescent="0.25">
      <c r="A43" s="166"/>
      <c r="B43" s="166"/>
      <c r="C43" s="166"/>
      <c r="D43" s="166"/>
      <c r="E43" s="167"/>
      <c r="F43" s="337"/>
      <c r="G43" s="47">
        <f t="shared" si="0"/>
        <v>0</v>
      </c>
      <c r="H43" s="116"/>
    </row>
    <row r="44" spans="1:8" s="48" customFormat="1" ht="14.45" customHeight="1" x14ac:dyDescent="0.25">
      <c r="A44" s="166"/>
      <c r="B44" s="166"/>
      <c r="C44" s="166"/>
      <c r="D44" s="166"/>
      <c r="E44" s="167"/>
      <c r="F44" s="337"/>
      <c r="G44" s="47">
        <f t="shared" si="0"/>
        <v>0</v>
      </c>
      <c r="H44" s="116"/>
    </row>
    <row r="45" spans="1:8" s="48" customFormat="1" ht="14.45" customHeight="1" x14ac:dyDescent="0.25">
      <c r="A45" s="166"/>
      <c r="B45" s="166"/>
      <c r="C45" s="166"/>
      <c r="D45" s="166"/>
      <c r="E45" s="167"/>
      <c r="F45" s="337"/>
      <c r="G45" s="47">
        <f t="shared" si="0"/>
        <v>0</v>
      </c>
      <c r="H45" s="116"/>
    </row>
    <row r="46" spans="1:8" s="48" customFormat="1" ht="14.45" customHeight="1" x14ac:dyDescent="0.25">
      <c r="A46" s="166"/>
      <c r="B46" s="166"/>
      <c r="C46" s="166"/>
      <c r="D46" s="166"/>
      <c r="E46" s="167"/>
      <c r="F46" s="337"/>
      <c r="G46" s="47">
        <f t="shared" si="0"/>
        <v>0</v>
      </c>
      <c r="H46" s="116"/>
    </row>
    <row r="47" spans="1:8" s="48" customFormat="1" ht="14.45" customHeight="1" x14ac:dyDescent="0.25">
      <c r="A47" s="166"/>
      <c r="B47" s="166"/>
      <c r="C47" s="166"/>
      <c r="D47" s="166"/>
      <c r="E47" s="167"/>
      <c r="F47" s="337"/>
      <c r="G47" s="47">
        <f t="shared" si="0"/>
        <v>0</v>
      </c>
      <c r="H47" s="116"/>
    </row>
    <row r="48" spans="1:8" s="48" customFormat="1" ht="14.45" customHeight="1" x14ac:dyDescent="0.25">
      <c r="A48" s="166"/>
      <c r="B48" s="166"/>
      <c r="C48" s="166"/>
      <c r="D48" s="166"/>
      <c r="E48" s="167"/>
      <c r="F48" s="337"/>
      <c r="G48" s="47">
        <f t="shared" si="0"/>
        <v>0</v>
      </c>
      <c r="H48" s="116"/>
    </row>
    <row r="49" spans="1:8" s="48" customFormat="1" ht="14.45" customHeight="1" x14ac:dyDescent="0.25">
      <c r="A49" s="166"/>
      <c r="B49" s="166"/>
      <c r="C49" s="166"/>
      <c r="D49" s="166"/>
      <c r="E49" s="167"/>
      <c r="F49" s="337"/>
      <c r="G49" s="47">
        <f t="shared" si="0"/>
        <v>0</v>
      </c>
      <c r="H49" s="116"/>
    </row>
    <row r="50" spans="1:8" s="48" customFormat="1" ht="14.45" customHeight="1" x14ac:dyDescent="0.25">
      <c r="A50" s="166"/>
      <c r="B50" s="166"/>
      <c r="C50" s="166"/>
      <c r="D50" s="166"/>
      <c r="E50" s="167"/>
      <c r="F50" s="337"/>
      <c r="G50" s="47">
        <f t="shared" si="0"/>
        <v>0</v>
      </c>
      <c r="H50" s="116"/>
    </row>
    <row r="51" spans="1:8" s="48" customFormat="1" ht="14.45" customHeight="1" x14ac:dyDescent="0.25">
      <c r="A51" s="166"/>
      <c r="B51" s="166"/>
      <c r="C51" s="166"/>
      <c r="D51" s="166"/>
      <c r="E51" s="167"/>
      <c r="F51" s="337"/>
      <c r="G51" s="47">
        <f t="shared" si="0"/>
        <v>0</v>
      </c>
      <c r="H51" s="116"/>
    </row>
    <row r="52" spans="1:8" s="48" customFormat="1" ht="14.45" customHeight="1" x14ac:dyDescent="0.25">
      <c r="A52" s="166"/>
      <c r="B52" s="166"/>
      <c r="C52" s="166"/>
      <c r="D52" s="166"/>
      <c r="E52" s="167"/>
      <c r="F52" s="337"/>
      <c r="G52" s="47">
        <f t="shared" si="0"/>
        <v>0</v>
      </c>
      <c r="H52" s="116"/>
    </row>
    <row r="53" spans="1:8" s="48" customFormat="1" ht="14.45" customHeight="1" x14ac:dyDescent="0.25">
      <c r="A53" s="166"/>
      <c r="B53" s="166"/>
      <c r="C53" s="166"/>
      <c r="D53" s="166"/>
      <c r="E53" s="167"/>
      <c r="F53" s="337"/>
      <c r="G53" s="47">
        <f t="shared" si="0"/>
        <v>0</v>
      </c>
      <c r="H53" s="116"/>
    </row>
    <row r="54" spans="1:8" s="48" customFormat="1" ht="14.45" customHeight="1" x14ac:dyDescent="0.25">
      <c r="A54" s="166"/>
      <c r="B54" s="166"/>
      <c r="C54" s="166"/>
      <c r="D54" s="166"/>
      <c r="E54" s="167"/>
      <c r="F54" s="337"/>
      <c r="G54" s="47">
        <f t="shared" si="0"/>
        <v>0</v>
      </c>
      <c r="H54" s="116"/>
    </row>
    <row r="55" spans="1:8" s="48" customFormat="1" ht="15.75" x14ac:dyDescent="0.25">
      <c r="A55" s="118"/>
      <c r="B55" s="118"/>
      <c r="C55" s="118"/>
      <c r="D55" s="118"/>
      <c r="E55" s="118"/>
      <c r="F55" s="119"/>
      <c r="G55" s="116"/>
      <c r="H55" s="116"/>
    </row>
  </sheetData>
  <sheetProtection formatCells="0" formatColumns="0" formatRows="0"/>
  <dataValidations count="1">
    <dataValidation type="list" allowBlank="1" showInputMessage="1" showErrorMessage="1" sqref="IQ7:IQ55 SM7:SM55 ACI7:ACI55 AME7:AME55 AWA7:AWA55 BFW7:BFW55 BPS7:BPS55 BZO7:BZO55 CJK7:CJK55 CTG7:CTG55 DDC7:DDC55 DMY7:DMY55 DWU7:DWU55 EGQ7:EGQ55 EQM7:EQM55 FAI7:FAI55 FKE7:FKE55 FUA7:FUA55 GDW7:GDW55 GNS7:GNS55 GXO7:GXO55 HHK7:HHK55 HRG7:HRG55 IBC7:IBC55 IKY7:IKY55 IUU7:IUU55 JEQ7:JEQ55 JOM7:JOM55 JYI7:JYI55 KIE7:KIE55 KSA7:KSA55 LBW7:LBW55 LLS7:LLS55 LVO7:LVO55 MFK7:MFK55 MPG7:MPG55 MZC7:MZC55 NIY7:NIY55 NSU7:NSU55 OCQ7:OCQ55 OMM7:OMM55 OWI7:OWI55 PGE7:PGE55 PQA7:PQA55 PZW7:PZW55 QJS7:QJS55 QTO7:QTO55 RDK7:RDK55 RNG7:RNG55 RXC7:RXC55 SGY7:SGY55 SQU7:SQU55 TAQ7:TAQ55 TKM7:TKM55 TUI7:TUI55 UEE7:UEE55 UOA7:UOA55 UXW7:UXW55 VHS7:VHS55 VRO7:VRO55 WBK7:WBK55 WLG7:WLG55 WVC7:WVC55">
      <formula1>"Kosten,Erlös"</formula1>
    </dataValidation>
  </dataValidations>
  <printOptions horizontalCentered="1" verticalCentered="1"/>
  <pageMargins left="0.78740157480314965" right="0.78740157480314965" top="0.98425196850393704" bottom="0.98425196850393704" header="0.51181102362204722" footer="0.51181102362204722"/>
  <pageSetup paperSize="9" scale="68"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Listen!$N$2:$N$5</xm:f>
          </x14:formula1>
          <xm:sqref>A5:A54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W38"/>
  <sheetViews>
    <sheetView showZeros="0" zoomScale="80" zoomScaleNormal="80" workbookViewId="0">
      <selection activeCell="E23" sqref="E23"/>
    </sheetView>
  </sheetViews>
  <sheetFormatPr baseColWidth="10" defaultRowHeight="15" x14ac:dyDescent="0.25"/>
  <cols>
    <col min="1" max="1" width="3" style="476" customWidth="1"/>
    <col min="2" max="2" width="8.7109375" style="476" customWidth="1"/>
    <col min="3" max="3" width="8.5703125" style="476" hidden="1" customWidth="1"/>
    <col min="4" max="4" width="23" style="476" customWidth="1"/>
    <col min="5" max="5" width="9.85546875" style="476" customWidth="1"/>
    <col min="6" max="6" width="10.28515625" style="476" customWidth="1"/>
    <col min="7" max="19" width="17.42578125" style="476" customWidth="1"/>
    <col min="20" max="20" width="5.5703125" style="476" customWidth="1"/>
    <col min="21" max="45" width="14" style="476" customWidth="1"/>
    <col min="46" max="16384" width="11.42578125" style="476"/>
  </cols>
  <sheetData>
    <row r="1" spans="1:23" ht="18" x14ac:dyDescent="0.25">
      <c r="A1" s="475" t="s">
        <v>499</v>
      </c>
    </row>
    <row r="3" spans="1:23" ht="35.25" customHeight="1" x14ac:dyDescent="0.25">
      <c r="A3" s="620" t="s">
        <v>476</v>
      </c>
      <c r="B3" s="621"/>
      <c r="C3" s="621"/>
      <c r="D3" s="621"/>
      <c r="E3" s="621"/>
      <c r="F3" s="621"/>
      <c r="G3" s="622"/>
      <c r="R3" s="477"/>
    </row>
    <row r="4" spans="1:23" ht="15" customHeight="1" x14ac:dyDescent="0.25">
      <c r="A4" s="478" t="s">
        <v>70</v>
      </c>
      <c r="B4" s="479"/>
      <c r="C4" s="480"/>
      <c r="D4" s="481"/>
      <c r="E4" s="481"/>
      <c r="F4" s="482"/>
      <c r="G4" s="483">
        <f>S11</f>
        <v>0</v>
      </c>
      <c r="H4" s="484"/>
      <c r="I4" s="484"/>
      <c r="J4" s="484"/>
      <c r="K4" s="484"/>
      <c r="L4" s="484"/>
      <c r="M4" s="484"/>
      <c r="N4" s="484"/>
      <c r="O4" s="484"/>
      <c r="P4" s="484"/>
      <c r="Q4" s="484"/>
      <c r="R4" s="484"/>
      <c r="S4" s="484"/>
      <c r="T4" s="484"/>
      <c r="U4" s="484"/>
      <c r="V4" s="484"/>
      <c r="W4" s="484"/>
    </row>
    <row r="5" spans="1:23" ht="15" customHeight="1" x14ac:dyDescent="0.25">
      <c r="A5" s="478" t="s">
        <v>477</v>
      </c>
      <c r="B5" s="479"/>
      <c r="C5" s="480"/>
      <c r="D5" s="481"/>
      <c r="E5" s="481"/>
      <c r="F5" s="482"/>
      <c r="G5" s="519"/>
      <c r="H5" s="484"/>
      <c r="I5" s="484"/>
      <c r="J5" s="484"/>
      <c r="K5" s="484"/>
      <c r="L5" s="484"/>
      <c r="M5" s="484"/>
      <c r="N5" s="484"/>
      <c r="O5" s="484"/>
      <c r="P5" s="484"/>
      <c r="Q5" s="484"/>
      <c r="R5" s="484"/>
      <c r="S5" s="484"/>
      <c r="T5" s="484"/>
      <c r="U5" s="484"/>
      <c r="V5" s="484"/>
      <c r="W5" s="484"/>
    </row>
    <row r="6" spans="1:23" ht="15" customHeight="1" x14ac:dyDescent="0.25">
      <c r="A6" s="623" t="s">
        <v>478</v>
      </c>
      <c r="B6" s="624"/>
      <c r="C6" s="624"/>
      <c r="D6" s="624"/>
      <c r="E6" s="624"/>
      <c r="F6" s="625"/>
      <c r="G6" s="485">
        <f>G4-G5</f>
        <v>0</v>
      </c>
      <c r="H6" s="484"/>
      <c r="I6" s="484"/>
      <c r="J6" s="484"/>
      <c r="K6" s="484"/>
      <c r="L6" s="484"/>
      <c r="M6" s="484"/>
      <c r="N6" s="484"/>
      <c r="O6" s="484"/>
      <c r="P6" s="484"/>
      <c r="Q6" s="484"/>
      <c r="R6" s="484"/>
      <c r="S6" s="484"/>
      <c r="T6" s="484"/>
      <c r="U6" s="484"/>
      <c r="V6" s="484"/>
      <c r="W6" s="484"/>
    </row>
    <row r="7" spans="1:23" ht="15" customHeight="1" x14ac:dyDescent="0.25">
      <c r="B7" s="484"/>
      <c r="C7" s="484"/>
      <c r="D7" s="484"/>
      <c r="E7" s="484"/>
      <c r="F7" s="484"/>
      <c r="G7" s="484"/>
      <c r="H7" s="484"/>
      <c r="I7" s="484"/>
      <c r="J7" s="484"/>
      <c r="K7" s="484"/>
      <c r="L7" s="484"/>
      <c r="M7" s="484"/>
      <c r="N7" s="484"/>
      <c r="O7" s="484"/>
      <c r="P7" s="484"/>
      <c r="Q7" s="484"/>
      <c r="R7" s="484"/>
      <c r="S7" s="484"/>
      <c r="T7" s="484"/>
      <c r="U7" s="484"/>
      <c r="V7" s="484"/>
      <c r="W7" s="484"/>
    </row>
    <row r="8" spans="1:23" ht="15" customHeight="1" x14ac:dyDescent="0.25">
      <c r="B8" s="484"/>
      <c r="C8" s="484"/>
      <c r="D8" s="484"/>
      <c r="E8" s="484"/>
      <c r="F8" s="484"/>
      <c r="G8" s="484"/>
      <c r="H8" s="484"/>
      <c r="I8" s="484"/>
      <c r="J8" s="484"/>
      <c r="K8" s="484"/>
      <c r="L8" s="484"/>
      <c r="M8" s="484"/>
      <c r="N8" s="484"/>
      <c r="O8" s="484"/>
      <c r="P8" s="484"/>
      <c r="Q8" s="484"/>
      <c r="R8" s="484"/>
      <c r="S8" s="484"/>
      <c r="T8" s="484"/>
      <c r="U8" s="484"/>
      <c r="V8" s="484"/>
      <c r="W8" s="484"/>
    </row>
    <row r="9" spans="1:23" ht="15" customHeight="1" x14ac:dyDescent="0.25">
      <c r="B9" s="484"/>
      <c r="C9" s="484"/>
      <c r="D9" s="484"/>
      <c r="E9" s="484"/>
      <c r="F9" s="484"/>
      <c r="G9" s="486" t="s">
        <v>80</v>
      </c>
      <c r="H9" s="486"/>
      <c r="I9" s="487"/>
      <c r="J9" s="486" t="str">
        <f>"kalkulatorische Restwerte zum 01.01."&amp;'[12]A. Allgemeine Informationen'!C15</f>
        <v>kalkulatorische Restwerte zum 01.01.2024</v>
      </c>
      <c r="K9" s="488"/>
      <c r="L9" s="487"/>
      <c r="M9" s="486" t="str">
        <f>"kalkulatorische Restwerte zum 31.12."&amp;'[12]A. Allgemeine Informationen'!C15</f>
        <v>kalkulatorische Restwerte zum 31.12.2024</v>
      </c>
      <c r="N9" s="488"/>
      <c r="O9" s="487"/>
      <c r="P9" s="484"/>
      <c r="Q9" s="484"/>
      <c r="R9" s="484"/>
      <c r="S9" s="484"/>
      <c r="T9" s="484"/>
      <c r="U9" s="484"/>
      <c r="V9" s="484"/>
      <c r="W9" s="484"/>
    </row>
    <row r="10" spans="1:23" ht="45" x14ac:dyDescent="0.25">
      <c r="B10" s="484"/>
      <c r="C10" s="484"/>
      <c r="D10" s="484"/>
      <c r="E10" s="484"/>
      <c r="F10" s="484"/>
      <c r="G10" s="523" t="s">
        <v>80</v>
      </c>
      <c r="H10" s="521" t="s">
        <v>479</v>
      </c>
      <c r="I10" s="521" t="s">
        <v>480</v>
      </c>
      <c r="J10" s="521" t="s">
        <v>439</v>
      </c>
      <c r="K10" s="521" t="s">
        <v>481</v>
      </c>
      <c r="L10" s="521" t="s">
        <v>482</v>
      </c>
      <c r="M10" s="521" t="s">
        <v>439</v>
      </c>
      <c r="N10" s="521" t="s">
        <v>481</v>
      </c>
      <c r="O10" s="521" t="s">
        <v>482</v>
      </c>
      <c r="P10" s="521" t="s">
        <v>81</v>
      </c>
      <c r="Q10" s="524" t="s">
        <v>83</v>
      </c>
      <c r="R10" s="524" t="s">
        <v>85</v>
      </c>
      <c r="S10" s="524" t="s">
        <v>343</v>
      </c>
      <c r="T10" s="484"/>
      <c r="U10" s="484"/>
      <c r="V10" s="484"/>
      <c r="W10" s="484"/>
    </row>
    <row r="11" spans="1:23" x14ac:dyDescent="0.25">
      <c r="B11" s="484"/>
      <c r="C11" s="484"/>
      <c r="D11" s="484"/>
      <c r="E11" s="484"/>
      <c r="F11" s="525" t="s">
        <v>44</v>
      </c>
      <c r="G11" s="489">
        <f>SUM(G18:G38)</f>
        <v>0</v>
      </c>
      <c r="H11" s="490">
        <f t="shared" ref="H11:S11" si="0">SUM(H18:H38)</f>
        <v>0</v>
      </c>
      <c r="I11" s="490">
        <f t="shared" si="0"/>
        <v>0</v>
      </c>
      <c r="J11" s="490">
        <f t="shared" si="0"/>
        <v>0</v>
      </c>
      <c r="K11" s="491">
        <f t="shared" si="0"/>
        <v>0</v>
      </c>
      <c r="L11" s="490">
        <f t="shared" si="0"/>
        <v>0</v>
      </c>
      <c r="M11" s="490">
        <f t="shared" si="0"/>
        <v>0</v>
      </c>
      <c r="N11" s="490">
        <f t="shared" si="0"/>
        <v>0</v>
      </c>
      <c r="O11" s="490">
        <f t="shared" si="0"/>
        <v>0</v>
      </c>
      <c r="P11" s="492">
        <f t="shared" si="0"/>
        <v>0</v>
      </c>
      <c r="Q11" s="493">
        <f t="shared" si="0"/>
        <v>0</v>
      </c>
      <c r="R11" s="493">
        <f t="shared" si="0"/>
        <v>0</v>
      </c>
      <c r="S11" s="493">
        <f t="shared" si="0"/>
        <v>0</v>
      </c>
      <c r="T11" s="484"/>
      <c r="U11" s="484"/>
      <c r="V11" s="484"/>
      <c r="W11" s="484"/>
    </row>
    <row r="12" spans="1:23" x14ac:dyDescent="0.25">
      <c r="B12" s="484"/>
      <c r="C12" s="484"/>
      <c r="D12" s="484"/>
      <c r="E12" s="484"/>
      <c r="F12" s="494">
        <f>+B18</f>
        <v>0</v>
      </c>
      <c r="G12" s="489">
        <f>SUM(G18:G24)</f>
        <v>0</v>
      </c>
      <c r="H12" s="490">
        <f t="shared" ref="H12:S12" si="1">SUM(H18:H24)</f>
        <v>0</v>
      </c>
      <c r="I12" s="490">
        <f t="shared" si="1"/>
        <v>0</v>
      </c>
      <c r="J12" s="490">
        <f t="shared" si="1"/>
        <v>0</v>
      </c>
      <c r="K12" s="491">
        <f t="shared" si="1"/>
        <v>0</v>
      </c>
      <c r="L12" s="490">
        <f t="shared" si="1"/>
        <v>0</v>
      </c>
      <c r="M12" s="490">
        <f t="shared" si="1"/>
        <v>0</v>
      </c>
      <c r="N12" s="490">
        <f t="shared" si="1"/>
        <v>0</v>
      </c>
      <c r="O12" s="490">
        <f t="shared" si="1"/>
        <v>0</v>
      </c>
      <c r="P12" s="492">
        <f t="shared" si="1"/>
        <v>0</v>
      </c>
      <c r="Q12" s="493">
        <f t="shared" si="1"/>
        <v>0</v>
      </c>
      <c r="R12" s="493">
        <f t="shared" si="1"/>
        <v>0</v>
      </c>
      <c r="S12" s="493">
        <f t="shared" si="1"/>
        <v>0</v>
      </c>
      <c r="T12" s="484"/>
      <c r="U12" s="484"/>
      <c r="V12" s="484"/>
      <c r="W12" s="484"/>
    </row>
    <row r="13" spans="1:23" x14ac:dyDescent="0.25">
      <c r="B13" s="484"/>
      <c r="C13" s="484"/>
      <c r="D13" s="484"/>
      <c r="E13" s="484"/>
      <c r="F13" s="494">
        <f>+B25</f>
        <v>0</v>
      </c>
      <c r="G13" s="489">
        <f>SUM(G25:G31)</f>
        <v>0</v>
      </c>
      <c r="H13" s="490">
        <f t="shared" ref="H13:S13" si="2">SUM(H25:H31)</f>
        <v>0</v>
      </c>
      <c r="I13" s="490">
        <f t="shared" si="2"/>
        <v>0</v>
      </c>
      <c r="J13" s="490">
        <f t="shared" si="2"/>
        <v>0</v>
      </c>
      <c r="K13" s="491">
        <f t="shared" si="2"/>
        <v>0</v>
      </c>
      <c r="L13" s="490">
        <f t="shared" si="2"/>
        <v>0</v>
      </c>
      <c r="M13" s="490">
        <f t="shared" si="2"/>
        <v>0</v>
      </c>
      <c r="N13" s="490">
        <f t="shared" si="2"/>
        <v>0</v>
      </c>
      <c r="O13" s="490">
        <f t="shared" si="2"/>
        <v>0</v>
      </c>
      <c r="P13" s="492">
        <f t="shared" si="2"/>
        <v>0</v>
      </c>
      <c r="Q13" s="493">
        <f t="shared" si="2"/>
        <v>0</v>
      </c>
      <c r="R13" s="493">
        <f t="shared" si="2"/>
        <v>0</v>
      </c>
      <c r="S13" s="493">
        <f t="shared" si="2"/>
        <v>0</v>
      </c>
      <c r="T13" s="484"/>
      <c r="U13" s="484"/>
      <c r="V13" s="484"/>
      <c r="W13" s="484"/>
    </row>
    <row r="14" spans="1:23" x14ac:dyDescent="0.25">
      <c r="B14" s="484"/>
      <c r="C14" s="484"/>
      <c r="D14" s="484"/>
      <c r="E14" s="484"/>
      <c r="F14" s="494">
        <f>+B32</f>
        <v>0</v>
      </c>
      <c r="G14" s="489">
        <f>SUM(G32:G38)</f>
        <v>0</v>
      </c>
      <c r="H14" s="490">
        <f t="shared" ref="H14:S14" si="3">SUM(H32:H38)</f>
        <v>0</v>
      </c>
      <c r="I14" s="490">
        <f t="shared" si="3"/>
        <v>0</v>
      </c>
      <c r="J14" s="490">
        <f t="shared" si="3"/>
        <v>0</v>
      </c>
      <c r="K14" s="490">
        <f t="shared" si="3"/>
        <v>0</v>
      </c>
      <c r="L14" s="490">
        <f t="shared" si="3"/>
        <v>0</v>
      </c>
      <c r="M14" s="490">
        <f t="shared" si="3"/>
        <v>0</v>
      </c>
      <c r="N14" s="490">
        <f t="shared" si="3"/>
        <v>0</v>
      </c>
      <c r="O14" s="490">
        <f t="shared" si="3"/>
        <v>0</v>
      </c>
      <c r="P14" s="492">
        <f t="shared" si="3"/>
        <v>0</v>
      </c>
      <c r="Q14" s="493">
        <f t="shared" si="3"/>
        <v>0</v>
      </c>
      <c r="R14" s="493">
        <f t="shared" si="3"/>
        <v>0</v>
      </c>
      <c r="S14" s="493">
        <f t="shared" si="3"/>
        <v>0</v>
      </c>
      <c r="T14" s="484"/>
      <c r="U14" s="484"/>
      <c r="V14" s="484"/>
      <c r="W14" s="484"/>
    </row>
    <row r="15" spans="1:23" x14ac:dyDescent="0.25">
      <c r="B15" s="484"/>
      <c r="C15" s="484"/>
      <c r="D15" s="484"/>
      <c r="E15" s="484"/>
      <c r="F15" s="484"/>
      <c r="G15" s="495"/>
      <c r="H15" s="496"/>
      <c r="I15" s="496"/>
      <c r="J15" s="497"/>
      <c r="K15" s="496"/>
      <c r="L15" s="498"/>
      <c r="M15" s="496"/>
      <c r="N15" s="496"/>
      <c r="O15" s="498"/>
      <c r="P15" s="499"/>
      <c r="Q15" s="500"/>
      <c r="R15" s="500"/>
      <c r="S15" s="500"/>
      <c r="T15" s="484"/>
      <c r="U15" s="484"/>
      <c r="V15" s="484"/>
      <c r="W15" s="484"/>
    </row>
    <row r="16" spans="1:23" x14ac:dyDescent="0.25">
      <c r="B16" s="484"/>
      <c r="C16" s="484"/>
      <c r="D16" s="484"/>
      <c r="E16" s="484"/>
      <c r="F16" s="484"/>
      <c r="G16" s="501"/>
      <c r="H16" s="502"/>
      <c r="I16" s="502"/>
      <c r="J16" s="501"/>
      <c r="K16" s="502"/>
      <c r="L16" s="503"/>
      <c r="M16" s="502"/>
      <c r="N16" s="502"/>
      <c r="O16" s="503"/>
      <c r="P16" s="484"/>
      <c r="Q16" s="484"/>
      <c r="R16" s="484"/>
      <c r="S16" s="484"/>
      <c r="T16" s="484"/>
      <c r="U16" s="484"/>
      <c r="V16" s="484"/>
      <c r="W16" s="484"/>
    </row>
    <row r="17" spans="2:23" ht="63" customHeight="1" x14ac:dyDescent="0.25">
      <c r="B17" s="520" t="s">
        <v>483</v>
      </c>
      <c r="C17" s="520" t="s">
        <v>483</v>
      </c>
      <c r="D17" s="520" t="s">
        <v>484</v>
      </c>
      <c r="E17" s="521" t="s">
        <v>497</v>
      </c>
      <c r="F17" s="522" t="s">
        <v>485</v>
      </c>
      <c r="G17" s="523" t="s">
        <v>80</v>
      </c>
      <c r="H17" s="521" t="s">
        <v>479</v>
      </c>
      <c r="I17" s="521" t="s">
        <v>480</v>
      </c>
      <c r="J17" s="521" t="s">
        <v>439</v>
      </c>
      <c r="K17" s="521" t="s">
        <v>481</v>
      </c>
      <c r="L17" s="521" t="s">
        <v>482</v>
      </c>
      <c r="M17" s="521" t="s">
        <v>439</v>
      </c>
      <c r="N17" s="521" t="s">
        <v>481</v>
      </c>
      <c r="O17" s="521" t="s">
        <v>482</v>
      </c>
      <c r="P17" s="521" t="s">
        <v>81</v>
      </c>
      <c r="Q17" s="524" t="s">
        <v>83</v>
      </c>
      <c r="R17" s="524" t="s">
        <v>85</v>
      </c>
      <c r="S17" s="524" t="s">
        <v>343</v>
      </c>
      <c r="T17" s="484"/>
      <c r="U17" s="526" t="s">
        <v>486</v>
      </c>
      <c r="V17" s="524" t="s">
        <v>140</v>
      </c>
      <c r="W17" s="524" t="s">
        <v>487</v>
      </c>
    </row>
    <row r="18" spans="2:23" x14ac:dyDescent="0.25">
      <c r="B18" s="614"/>
      <c r="C18" s="514">
        <f>$B$18</f>
        <v>0</v>
      </c>
      <c r="D18" s="617"/>
      <c r="E18" s="527"/>
      <c r="F18" s="504">
        <v>2021</v>
      </c>
      <c r="G18" s="517">
        <f>SUM(H18:I18)</f>
        <v>0</v>
      </c>
      <c r="H18" s="505">
        <f>IF($F18&gt;A_Stammdaten!$B$11,0,SUMIFS(E_SAV!$X$5:$X$1005,E_SAV!$A$5:$A$1005,D_KKAuf!$C18,E_SAV!$C$5:$C$1005,D_KKAuf!$F18))</f>
        <v>0</v>
      </c>
      <c r="I18" s="505">
        <f>IF($F18&gt;A_Stammdaten!$B$11,0,SUMIFS(E3_WAV!$P$5:$P$104,E3_WAV!$A$5:$A$104,D_KKAuf!$C18,E3_WAV!$C$5:$C$104,D_KKAuf!$F18))</f>
        <v>0</v>
      </c>
      <c r="J18" s="505">
        <f>IF($F18&gt;A_Stammdaten!$B$11,0,SUMIFS(E_SAV!$W$5:$W$1005,E_SAV!$A$5:$A$1005,D_KKAuf!$C18,E_SAV!$C$5:$C$1005,D_KKAuf!$F18))</f>
        <v>0</v>
      </c>
      <c r="K18" s="505">
        <f>IF($F18&gt;A_Stammdaten!$B$11,0,SUMIFS(E3_WAV!$O$5:$O$104,E3_WAV!$A$5:$A$104,D_KKAuf!$C18,E3_WAV!$C$5:$C$104,D_KKAuf!$F18))</f>
        <v>0</v>
      </c>
      <c r="L18" s="505">
        <f>IF($F18&gt;A_Stammdaten!$B$11,0,SUMIFS(E2_BKZ!$G$5:$G$54,E2_BKZ!$A$5:$A$54,D_KKAuf!$C18,E2_BKZ!$B$5:$B$54,D_KKAuf!$F18))</f>
        <v>0</v>
      </c>
      <c r="M18" s="505">
        <f>IF($F18&gt;A_Stammdaten!$B$11,0,SUMIFS(E_SAV!$Y$5:$Y$1005,E_SAV!$A$5:$A$1005,D_KKAuf!$C18,E_SAV!$C$5:$C$1005,D_KKAuf!$F18))</f>
        <v>0</v>
      </c>
      <c r="N18" s="505">
        <f>IF($F18&gt;A_Stammdaten!$B$11,0,SUMIFS(E3_WAV!$Q$5:$Q$104,E3_WAV!$A$5:$A$104,D_KKAuf!$C18,E3_WAV!$C$5:$C$104,D_KKAuf!$F18))</f>
        <v>0</v>
      </c>
      <c r="O18" s="505">
        <f>IF($F18&gt;A_Stammdaten!$B$11,0,SUMIFS(E2_BKZ!$H$5:$H$54,E2_BKZ!$A$5:$A$54,D_KKAuf!$C18,E2_BKZ!$B$5:$B$54,D_KKAuf!$F18))</f>
        <v>0</v>
      </c>
      <c r="P18" s="506">
        <f>AVERAGE(SUM(J18:K18,-L18),SUM(M18:N18,-O18))</f>
        <v>0</v>
      </c>
      <c r="Q18" s="518">
        <f>IFERROR($P18*W18,"")</f>
        <v>0</v>
      </c>
      <c r="R18" s="507">
        <f>P18*0.4*V18*0.035*$E$18</f>
        <v>0</v>
      </c>
      <c r="S18" s="518">
        <f>SUM(G18,Q18:R18)</f>
        <v>0</v>
      </c>
      <c r="T18" s="484"/>
      <c r="U18" s="508">
        <v>2021</v>
      </c>
      <c r="V18" s="509">
        <f>IF($F18&gt;A_Stammdaten!$B$11,"",VLOOKUP($U18,Listen!$F$33:$I$40,2,FALSE))</f>
        <v>5.0700000000000002E-2</v>
      </c>
      <c r="W18" s="510">
        <f>IF($F18&gt;A_Stammdaten!$B$11,"",VLOOKUP($U18,Listen!$F$33:$I$40,4,FALSE))</f>
        <v>3.2460000000000003E-2</v>
      </c>
    </row>
    <row r="19" spans="2:23" x14ac:dyDescent="0.25">
      <c r="B19" s="615"/>
      <c r="C19" s="515">
        <f>$B$18</f>
        <v>0</v>
      </c>
      <c r="D19" s="618"/>
      <c r="E19" s="528">
        <f>$E$18</f>
        <v>0</v>
      </c>
      <c r="F19" s="504">
        <v>2022</v>
      </c>
      <c r="G19" s="517">
        <f t="shared" ref="G19:G24" si="4">SUM(H19:I19)</f>
        <v>0</v>
      </c>
      <c r="H19" s="505">
        <f>IF($F19&gt;A_Stammdaten!$B$11,0,SUMIFS(E_SAV!$X$5:$X$1005,E_SAV!$A$5:$A$1005,D_KKAuf!$C19,E_SAV!$C$5:$C$1005,D_KKAuf!$F19))</f>
        <v>0</v>
      </c>
      <c r="I19" s="505">
        <f>IF($F19&gt;A_Stammdaten!$B$11,0,SUMIFS(E3_WAV!$P$5:$P$104,E3_WAV!$A$5:$A$104,D_KKAuf!$C19,E3_WAV!$C$5:$C$104,D_KKAuf!$F19))</f>
        <v>0</v>
      </c>
      <c r="J19" s="505">
        <f>IF($F19&gt;A_Stammdaten!$B$11,0,SUMIFS(E_SAV!$W$5:$W$1005,E_SAV!$A$5:$A$1005,D_KKAuf!$C19,E_SAV!$C$5:$C$1005,D_KKAuf!$F19))</f>
        <v>0</v>
      </c>
      <c r="K19" s="505">
        <f>IF($F19&gt;A_Stammdaten!$B$11,0,SUMIFS(E3_WAV!$O$5:$O$104,E3_WAV!$A$5:$A$104,D_KKAuf!$C19,E3_WAV!$C$5:$C$104,D_KKAuf!$F19))</f>
        <v>0</v>
      </c>
      <c r="L19" s="505">
        <f>IF($F19&gt;A_Stammdaten!$B$11,0,SUMIFS(E2_BKZ!$G$5:$G$54,E2_BKZ!$A$5:$A$54,D_KKAuf!$C19,E2_BKZ!$B$5:$B$54,D_KKAuf!$F19))</f>
        <v>0</v>
      </c>
      <c r="M19" s="505">
        <f>IF($F19&gt;A_Stammdaten!$B$11,0,SUMIFS(E_SAV!$Y$5:$Y$1005,E_SAV!$A$5:$A$1005,D_KKAuf!$C19,E_SAV!$C$5:$C$1005,D_KKAuf!$F19))</f>
        <v>0</v>
      </c>
      <c r="N19" s="505">
        <f>IF($F19&gt;A_Stammdaten!$B$11,0,SUMIFS(E3_WAV!$Q$5:$Q$104,E3_WAV!$A$5:$A$104,D_KKAuf!$C19,E3_WAV!$C$5:$C$104,D_KKAuf!$F19))</f>
        <v>0</v>
      </c>
      <c r="O19" s="505">
        <f>IF($F19&gt;A_Stammdaten!$B$11,0,SUMIFS(E2_BKZ!$H$5:$H$54,E2_BKZ!$A$5:$A$54,D_KKAuf!$C19,E2_BKZ!$B$5:$B$54,D_KKAuf!$F19))</f>
        <v>0</v>
      </c>
      <c r="P19" s="506">
        <f t="shared" ref="P19:P38" si="5">AVERAGE(SUM(J19:K19,-L19),SUM(M19:N19,-O19))</f>
        <v>0</v>
      </c>
      <c r="Q19" s="518">
        <f t="shared" ref="Q19:Q38" si="6">IFERROR($P19*W19,"")</f>
        <v>0</v>
      </c>
      <c r="R19" s="507">
        <f t="shared" ref="R19:R24" si="7">P19*0.4*V19*0.035*$E$18</f>
        <v>0</v>
      </c>
      <c r="S19" s="518">
        <f t="shared" ref="S19:S24" si="8">SUM(G19,Q19:R19)</f>
        <v>0</v>
      </c>
      <c r="T19" s="484"/>
      <c r="U19" s="508">
        <v>2022</v>
      </c>
      <c r="V19" s="509">
        <f>IF(F19&gt;A_Stammdaten!$B$11,"",VLOOKUP(U19,Listen!$F$33:$I$40,2,FALSE))</f>
        <v>5.0700000000000002E-2</v>
      </c>
      <c r="W19" s="510">
        <f>IF($F19&gt;A_Stammdaten!$B$11,"",VLOOKUP($U19,Listen!$F$33:$I$40,4,FALSE))</f>
        <v>3.2460000000000003E-2</v>
      </c>
    </row>
    <row r="20" spans="2:23" x14ac:dyDescent="0.25">
      <c r="B20" s="615"/>
      <c r="C20" s="515">
        <f t="shared" ref="C20:C24" si="9">$B$18</f>
        <v>0</v>
      </c>
      <c r="D20" s="618"/>
      <c r="E20" s="528">
        <f t="shared" ref="E20:E24" si="10">$E$18</f>
        <v>0</v>
      </c>
      <c r="F20" s="504">
        <v>2023</v>
      </c>
      <c r="G20" s="517">
        <f t="shared" si="4"/>
        <v>0</v>
      </c>
      <c r="H20" s="505">
        <f>IF($F20&gt;A_Stammdaten!$B$11,0,SUMIFS(E_SAV!$X$5:$X$1005,E_SAV!$A$5:$A$1005,D_KKAuf!$C20,E_SAV!$C$5:$C$1005,D_KKAuf!$F20))</f>
        <v>0</v>
      </c>
      <c r="I20" s="505">
        <f>IF($F20&gt;A_Stammdaten!$B$11,0,SUMIFS(E3_WAV!$P$5:$P$104,E3_WAV!$A$5:$A$104,D_KKAuf!$C20,E3_WAV!$C$5:$C$104,D_KKAuf!$F20))</f>
        <v>0</v>
      </c>
      <c r="J20" s="505">
        <f>IF($F20&gt;A_Stammdaten!$B$11,0,SUMIFS(E_SAV!$W$5:$W$1005,E_SAV!$A$5:$A$1005,D_KKAuf!$C20,E_SAV!$C$5:$C$1005,D_KKAuf!$F20))</f>
        <v>0</v>
      </c>
      <c r="K20" s="505">
        <f>IF($F20&gt;A_Stammdaten!$B$11,0,SUMIFS(E3_WAV!$O$5:$O$104,E3_WAV!$A$5:$A$104,D_KKAuf!$C20,E3_WAV!$C$5:$C$104,D_KKAuf!$F20))</f>
        <v>0</v>
      </c>
      <c r="L20" s="505">
        <f>IF($F20&gt;A_Stammdaten!$B$11,0,SUMIFS(E2_BKZ!$G$5:$G$54,E2_BKZ!$A$5:$A$54,D_KKAuf!$C20,E2_BKZ!$B$5:$B$54,D_KKAuf!$F20))</f>
        <v>0</v>
      </c>
      <c r="M20" s="505">
        <f>IF($F20&gt;A_Stammdaten!$B$11,0,SUMIFS(E_SAV!$Y$5:$Y$1005,E_SAV!$A$5:$A$1005,D_KKAuf!$C20,E_SAV!$C$5:$C$1005,D_KKAuf!$F20))</f>
        <v>0</v>
      </c>
      <c r="N20" s="505">
        <f>IF($F20&gt;A_Stammdaten!$B$11,0,SUMIFS(E3_WAV!$Q$5:$Q$104,E3_WAV!$A$5:$A$104,D_KKAuf!$C20,E3_WAV!$C$5:$C$104,D_KKAuf!$F20))</f>
        <v>0</v>
      </c>
      <c r="O20" s="505">
        <f>IF($F20&gt;A_Stammdaten!$B$11,0,SUMIFS(E2_BKZ!$H$5:$H$54,E2_BKZ!$A$5:$A$54,D_KKAuf!$C20,E2_BKZ!$B$5:$B$54,D_KKAuf!$F20))</f>
        <v>0</v>
      </c>
      <c r="P20" s="506">
        <f t="shared" si="5"/>
        <v>0</v>
      </c>
      <c r="Q20" s="518">
        <f t="shared" si="6"/>
        <v>0</v>
      </c>
      <c r="R20" s="507">
        <f t="shared" si="7"/>
        <v>0</v>
      </c>
      <c r="S20" s="518">
        <f t="shared" si="8"/>
        <v>0</v>
      </c>
      <c r="T20" s="484"/>
      <c r="U20" s="508">
        <v>2023</v>
      </c>
      <c r="V20" s="509">
        <f>IF(F20&gt;A_Stammdaten!$B$11,"",VLOOKUP(U20,Listen!$F$33:$I$40,2,FALSE))</f>
        <v>5.0700000000000002E-2</v>
      </c>
      <c r="W20" s="510">
        <f>IF($F20&gt;A_Stammdaten!$B$11,"",VLOOKUP($U20,Listen!$F$33:$I$40,4,FALSE))</f>
        <v>3.2460000000000003E-2</v>
      </c>
    </row>
    <row r="21" spans="2:23" x14ac:dyDescent="0.25">
      <c r="B21" s="615"/>
      <c r="C21" s="515">
        <f t="shared" si="9"/>
        <v>0</v>
      </c>
      <c r="D21" s="618"/>
      <c r="E21" s="528">
        <f t="shared" si="10"/>
        <v>0</v>
      </c>
      <c r="F21" s="504">
        <v>2024</v>
      </c>
      <c r="G21" s="517">
        <f t="shared" si="4"/>
        <v>0</v>
      </c>
      <c r="H21" s="505">
        <f>IF($F21&gt;A_Stammdaten!$B$11,0,SUMIFS(E_SAV!$X$5:$X$1005,E_SAV!$A$5:$A$1005,D_KKAuf!$C21,E_SAV!$C$5:$C$1005,D_KKAuf!$F21))</f>
        <v>0</v>
      </c>
      <c r="I21" s="505">
        <f>IF($F21&gt;A_Stammdaten!$B$11,0,SUMIFS(E3_WAV!$P$5:$P$104,E3_WAV!$A$5:$A$104,D_KKAuf!$C21,E3_WAV!$C$5:$C$104,D_KKAuf!$F21))</f>
        <v>0</v>
      </c>
      <c r="J21" s="505">
        <f>IF($F21&gt;A_Stammdaten!$B$11,0,SUMIFS(E_SAV!$W$5:$W$1005,E_SAV!$A$5:$A$1005,D_KKAuf!$C21,E_SAV!$C$5:$C$1005,D_KKAuf!$F21))</f>
        <v>0</v>
      </c>
      <c r="K21" s="505">
        <f>IF($F21&gt;A_Stammdaten!$B$11,0,SUMIFS(E3_WAV!$O$5:$O$104,E3_WAV!$A$5:$A$104,D_KKAuf!$C21,E3_WAV!$C$5:$C$104,D_KKAuf!$F21))</f>
        <v>0</v>
      </c>
      <c r="L21" s="505">
        <f>IF($F21&gt;A_Stammdaten!$B$11,0,SUMIFS(E2_BKZ!$G$5:$G$54,E2_BKZ!$A$5:$A$54,D_KKAuf!$C21,E2_BKZ!$B$5:$B$54,D_KKAuf!$F21))</f>
        <v>0</v>
      </c>
      <c r="M21" s="505">
        <f>IF($F21&gt;A_Stammdaten!$B$11,0,SUMIFS(E_SAV!$Y$5:$Y$1005,E_SAV!$A$5:$A$1005,D_KKAuf!$C21,E_SAV!$C$5:$C$1005,D_KKAuf!$F21))</f>
        <v>0</v>
      </c>
      <c r="N21" s="505">
        <f>IF($F21&gt;A_Stammdaten!$B$11,0,SUMIFS(E3_WAV!$Q$5:$Q$104,E3_WAV!$A$5:$A$104,D_KKAuf!$C21,E3_WAV!$C$5:$C$104,D_KKAuf!$F21))</f>
        <v>0</v>
      </c>
      <c r="O21" s="505">
        <f>IF($F21&gt;A_Stammdaten!$B$11,0,SUMIFS(E2_BKZ!$H$5:$H$54,E2_BKZ!$A$5:$A$54,D_KKAuf!$C21,E2_BKZ!$B$5:$B$54,D_KKAuf!$F21))</f>
        <v>0</v>
      </c>
      <c r="P21" s="506">
        <f t="shared" si="5"/>
        <v>0</v>
      </c>
      <c r="Q21" s="518">
        <f t="shared" si="6"/>
        <v>0</v>
      </c>
      <c r="R21" s="507">
        <f t="shared" si="7"/>
        <v>0</v>
      </c>
      <c r="S21" s="518">
        <f t="shared" si="8"/>
        <v>0</v>
      </c>
      <c r="T21" s="484"/>
      <c r="U21" s="508">
        <v>2024</v>
      </c>
      <c r="V21" s="509">
        <f>IF(F21&gt;A_Stammdaten!$B$11,"",VLOOKUP(U21,Listen!$F$33:$I$40,2,FALSE))</f>
        <v>6.93E-2</v>
      </c>
      <c r="W21" s="510">
        <f>IF($F21&gt;A_Stammdaten!$B$11,"",VLOOKUP($U21,Listen!$F$33:$I$40,4,FALSE))</f>
        <v>5.0939999999999999E-2</v>
      </c>
    </row>
    <row r="22" spans="2:23" x14ac:dyDescent="0.25">
      <c r="B22" s="615"/>
      <c r="C22" s="515">
        <f t="shared" si="9"/>
        <v>0</v>
      </c>
      <c r="D22" s="618"/>
      <c r="E22" s="528">
        <f t="shared" si="10"/>
        <v>0</v>
      </c>
      <c r="F22" s="504">
        <v>2025</v>
      </c>
      <c r="G22" s="517">
        <f t="shared" si="4"/>
        <v>0</v>
      </c>
      <c r="H22" s="505">
        <f>IF($F22&gt;A_Stammdaten!$B$11,0,SUMIFS(E_SAV!$X$5:$X$1005,E_SAV!$A$5:$A$1005,D_KKAuf!$C22,E_SAV!$C$5:$C$1005,D_KKAuf!$F22))</f>
        <v>0</v>
      </c>
      <c r="I22" s="505">
        <f>IF($F22&gt;A_Stammdaten!$B$11,0,SUMIFS(E3_WAV!$P$5:$P$104,E3_WAV!$A$5:$A$104,D_KKAuf!$C22,E3_WAV!$C$5:$C$104,D_KKAuf!$F22))</f>
        <v>0</v>
      </c>
      <c r="J22" s="505">
        <f>IF($F22&gt;A_Stammdaten!$B$11,0,SUMIFS(E_SAV!$W$5:$W$1005,E_SAV!$A$5:$A$1005,D_KKAuf!$C22,E_SAV!$C$5:$C$1005,D_KKAuf!$F22))</f>
        <v>0</v>
      </c>
      <c r="K22" s="505">
        <f>IF($F22&gt;A_Stammdaten!$B$11,0,SUMIFS(E3_WAV!$O$5:$O$104,E3_WAV!$A$5:$A$104,D_KKAuf!$C22,E3_WAV!$C$5:$C$104,D_KKAuf!$F22))</f>
        <v>0</v>
      </c>
      <c r="L22" s="505">
        <f>IF($F22&gt;A_Stammdaten!$B$11,0,SUMIFS(E2_BKZ!$G$5:$G$54,E2_BKZ!$A$5:$A$54,D_KKAuf!$C22,E2_BKZ!$B$5:$B$54,D_KKAuf!$F22))</f>
        <v>0</v>
      </c>
      <c r="M22" s="505">
        <f>IF($F22&gt;A_Stammdaten!$B$11,0,SUMIFS(E_SAV!$Y$5:$Y$1005,E_SAV!$A$5:$A$1005,D_KKAuf!$C22,E_SAV!$C$5:$C$1005,D_KKAuf!$F22))</f>
        <v>0</v>
      </c>
      <c r="N22" s="505">
        <f>IF($F22&gt;A_Stammdaten!$B$11,0,SUMIFS(E3_WAV!$Q$5:$Q$104,E3_WAV!$A$5:$A$104,D_KKAuf!$C22,E3_WAV!$C$5:$C$104,D_KKAuf!$F22))</f>
        <v>0</v>
      </c>
      <c r="O22" s="505">
        <f>IF($F22&gt;A_Stammdaten!$B$11,0,SUMIFS(E2_BKZ!$H$5:$H$54,E2_BKZ!$A$5:$A$54,D_KKAuf!$C22,E2_BKZ!$B$5:$B$54,D_KKAuf!$F22))</f>
        <v>0</v>
      </c>
      <c r="P22" s="506">
        <f t="shared" si="5"/>
        <v>0</v>
      </c>
      <c r="Q22" s="518" t="str">
        <f t="shared" si="6"/>
        <v/>
      </c>
      <c r="R22" s="507">
        <f t="shared" si="7"/>
        <v>0</v>
      </c>
      <c r="S22" s="518">
        <f t="shared" si="8"/>
        <v>0</v>
      </c>
      <c r="T22" s="484"/>
      <c r="U22" s="508">
        <v>2025</v>
      </c>
      <c r="V22" s="509"/>
      <c r="W22" s="510" t="str">
        <f>VLOOKUP(U22,[12]Listen!$AB$3:$AE$9,4,FALSE)</f>
        <v/>
      </c>
    </row>
    <row r="23" spans="2:23" x14ac:dyDescent="0.25">
      <c r="B23" s="615"/>
      <c r="C23" s="515">
        <f t="shared" si="9"/>
        <v>0</v>
      </c>
      <c r="D23" s="618"/>
      <c r="E23" s="528">
        <f t="shared" si="10"/>
        <v>0</v>
      </c>
      <c r="F23" s="504">
        <v>2026</v>
      </c>
      <c r="G23" s="517">
        <f t="shared" si="4"/>
        <v>0</v>
      </c>
      <c r="H23" s="505">
        <f>IF($F23&gt;A_Stammdaten!$B$11,0,SUMIFS(E_SAV!$X$5:$X$1005,E_SAV!$A$5:$A$1005,D_KKAuf!$C23,E_SAV!$C$5:$C$1005,D_KKAuf!$F23))</f>
        <v>0</v>
      </c>
      <c r="I23" s="505">
        <f>IF($F23&gt;A_Stammdaten!$B$11,0,SUMIFS(E3_WAV!$P$5:$P$104,E3_WAV!$A$5:$A$104,D_KKAuf!$C23,E3_WAV!$C$5:$C$104,D_KKAuf!$F23))</f>
        <v>0</v>
      </c>
      <c r="J23" s="505">
        <f>IF($F23&gt;A_Stammdaten!$B$11,0,SUMIFS(E_SAV!$W$5:$W$1005,E_SAV!$A$5:$A$1005,D_KKAuf!$C23,E_SAV!$C$5:$C$1005,D_KKAuf!$F23))</f>
        <v>0</v>
      </c>
      <c r="K23" s="505">
        <f>IF($F23&gt;A_Stammdaten!$B$11,0,SUMIFS(E3_WAV!$O$5:$O$104,E3_WAV!$A$5:$A$104,D_KKAuf!$C23,E3_WAV!$C$5:$C$104,D_KKAuf!$F23))</f>
        <v>0</v>
      </c>
      <c r="L23" s="505">
        <f>IF($F23&gt;A_Stammdaten!$B$11,0,SUMIFS(E2_BKZ!$G$5:$G$54,E2_BKZ!$A$5:$A$54,D_KKAuf!$C23,E2_BKZ!$B$5:$B$54,D_KKAuf!$F23))</f>
        <v>0</v>
      </c>
      <c r="M23" s="505">
        <f>IF($F23&gt;A_Stammdaten!$B$11,0,SUMIFS(E_SAV!$Y$5:$Y$1005,E_SAV!$A$5:$A$1005,D_KKAuf!$C23,E_SAV!$C$5:$C$1005,D_KKAuf!$F23))</f>
        <v>0</v>
      </c>
      <c r="N23" s="505">
        <f>IF($F23&gt;A_Stammdaten!$B$11,0,SUMIFS(E3_WAV!$Q$5:$Q$104,E3_WAV!$A$5:$A$104,D_KKAuf!$C23,E3_WAV!$C$5:$C$104,D_KKAuf!$F23))</f>
        <v>0</v>
      </c>
      <c r="O23" s="505">
        <f>IF($F23&gt;A_Stammdaten!$B$11,0,SUMIFS(E2_BKZ!$H$5:$H$54,E2_BKZ!$A$5:$A$54,D_KKAuf!$C23,E2_BKZ!$B$5:$B$54,D_KKAuf!$F23))</f>
        <v>0</v>
      </c>
      <c r="P23" s="506">
        <f t="shared" si="5"/>
        <v>0</v>
      </c>
      <c r="Q23" s="518" t="str">
        <f t="shared" si="6"/>
        <v/>
      </c>
      <c r="R23" s="507">
        <f t="shared" si="7"/>
        <v>0</v>
      </c>
      <c r="S23" s="518">
        <f t="shared" si="8"/>
        <v>0</v>
      </c>
      <c r="T23" s="484"/>
      <c r="U23" s="508">
        <v>2026</v>
      </c>
      <c r="V23" s="509"/>
      <c r="W23" s="510" t="str">
        <f>VLOOKUP(U23,[12]Listen!$AB$3:$AE$9,4,FALSE)</f>
        <v/>
      </c>
    </row>
    <row r="24" spans="2:23" ht="15.75" thickBot="1" x14ac:dyDescent="0.3">
      <c r="B24" s="616"/>
      <c r="C24" s="516">
        <f t="shared" si="9"/>
        <v>0</v>
      </c>
      <c r="D24" s="619"/>
      <c r="E24" s="529">
        <f t="shared" si="10"/>
        <v>0</v>
      </c>
      <c r="F24" s="504">
        <v>2027</v>
      </c>
      <c r="G24" s="517">
        <f t="shared" si="4"/>
        <v>0</v>
      </c>
      <c r="H24" s="505">
        <f>IF($F24&gt;A_Stammdaten!$B$11,0,SUMIFS(E_SAV!$X$5:$X$1005,E_SAV!$A$5:$A$1005,D_KKAuf!$C24,E_SAV!$C$5:$C$1005,D_KKAuf!$F24))</f>
        <v>0</v>
      </c>
      <c r="I24" s="505">
        <f>IF($F24&gt;A_Stammdaten!$B$11,0,SUMIFS(E3_WAV!$P$5:$P$104,E3_WAV!$A$5:$A$104,D_KKAuf!$C24,E3_WAV!$C$5:$C$104,D_KKAuf!$F24))</f>
        <v>0</v>
      </c>
      <c r="J24" s="505">
        <f>IF($F24&gt;A_Stammdaten!$B$11,0,SUMIFS(E_SAV!$W$5:$W$1005,E_SAV!$A$5:$A$1005,D_KKAuf!$C24,E_SAV!$C$5:$C$1005,D_KKAuf!$F24))</f>
        <v>0</v>
      </c>
      <c r="K24" s="505">
        <f>IF($F24&gt;A_Stammdaten!$B$11,0,SUMIFS(E3_WAV!$O$5:$O$104,E3_WAV!$A$5:$A$104,D_KKAuf!$C24,E3_WAV!$C$5:$C$104,D_KKAuf!$F24))</f>
        <v>0</v>
      </c>
      <c r="L24" s="505">
        <f>IF($F24&gt;A_Stammdaten!$B$11,0,SUMIFS(E2_BKZ!$G$5:$G$54,E2_BKZ!$A$5:$A$54,D_KKAuf!$C24,E2_BKZ!$B$5:$B$54,D_KKAuf!$F24))</f>
        <v>0</v>
      </c>
      <c r="M24" s="505">
        <f>IF($F24&gt;A_Stammdaten!$B$11,0,SUMIFS(E_SAV!$Y$5:$Y$1005,E_SAV!$A$5:$A$1005,D_KKAuf!$C24,E_SAV!$C$5:$C$1005,D_KKAuf!$F24))</f>
        <v>0</v>
      </c>
      <c r="N24" s="505">
        <f>IF($F24&gt;A_Stammdaten!$B$11,0,SUMIFS(E3_WAV!$Q$5:$Q$104,E3_WAV!$A$5:$A$104,D_KKAuf!$C24,E3_WAV!$C$5:$C$104,D_KKAuf!$F24))</f>
        <v>0</v>
      </c>
      <c r="O24" s="505">
        <f>IF($F24&gt;A_Stammdaten!$B$11,0,SUMIFS(E2_BKZ!$H$5:$H$54,E2_BKZ!$A$5:$A$54,D_KKAuf!$C24,E2_BKZ!$B$5:$B$54,D_KKAuf!$F24))</f>
        <v>0</v>
      </c>
      <c r="P24" s="506">
        <f t="shared" si="5"/>
        <v>0</v>
      </c>
      <c r="Q24" s="518" t="str">
        <f t="shared" si="6"/>
        <v/>
      </c>
      <c r="R24" s="507">
        <f t="shared" si="7"/>
        <v>0</v>
      </c>
      <c r="S24" s="518">
        <f t="shared" si="8"/>
        <v>0</v>
      </c>
      <c r="T24" s="484"/>
      <c r="U24" s="511">
        <v>2027</v>
      </c>
      <c r="V24" s="512"/>
      <c r="W24" s="513" t="str">
        <f>VLOOKUP(U24,[12]Listen!$AB$3:$AE$9,4,FALSE)</f>
        <v/>
      </c>
    </row>
    <row r="25" spans="2:23" x14ac:dyDescent="0.25">
      <c r="B25" s="614"/>
      <c r="C25" s="514">
        <f>$B$25</f>
        <v>0</v>
      </c>
      <c r="D25" s="617"/>
      <c r="E25" s="527"/>
      <c r="F25" s="504">
        <v>2021</v>
      </c>
      <c r="G25" s="517">
        <f>SUM(H25:I25)</f>
        <v>0</v>
      </c>
      <c r="H25" s="505">
        <f>IF($F25&gt;A_Stammdaten!$B$11,0,SUMIFS(E_SAV!$X$5:$X$1005,E_SAV!$A$5:$A$1005,D_KKAuf!$C25,E_SAV!$C$5:$C$1005,D_KKAuf!$F25))</f>
        <v>0</v>
      </c>
      <c r="I25" s="505">
        <f>IF($F25&gt;A_Stammdaten!$B$11,0,SUMIFS(E3_WAV!$P$5:$P$104,E3_WAV!$A$5:$A$104,D_KKAuf!$C25,E3_WAV!$C$5:$C$104,D_KKAuf!$F25))</f>
        <v>0</v>
      </c>
      <c r="J25" s="505">
        <f>IF($F25&gt;A_Stammdaten!$B$11,0,SUMIFS(E_SAV!$W$5:$W$1005,E_SAV!$A$5:$A$1005,D_KKAuf!$C25,E_SAV!$C$5:$C$1005,D_KKAuf!$F25))</f>
        <v>0</v>
      </c>
      <c r="K25" s="505">
        <f>IF($F25&gt;A_Stammdaten!$B$11,0,SUMIFS(E3_WAV!$O$5:$O$104,E3_WAV!$A$5:$A$104,D_KKAuf!$C25,E3_WAV!$C$5:$C$104,D_KKAuf!$F25))</f>
        <v>0</v>
      </c>
      <c r="L25" s="505">
        <f>IF($F25&gt;A_Stammdaten!$B$11,0,SUMIFS(E2_BKZ!$G$5:$G$54,E2_BKZ!$A$5:$A$54,D_KKAuf!$C25,E2_BKZ!$B$5:$B$54,D_KKAuf!$F25))</f>
        <v>0</v>
      </c>
      <c r="M25" s="505">
        <f>IF($F25&gt;A_Stammdaten!$B$11,0,SUMIFS(E_SAV!$Y$5:$Y$1005,E_SAV!$A$5:$A$1005,D_KKAuf!$C25,E_SAV!$C$5:$C$1005,D_KKAuf!$F25))</f>
        <v>0</v>
      </c>
      <c r="N25" s="505">
        <f>IF($F25&gt;A_Stammdaten!$B$11,0,SUMIFS(E3_WAV!$Q$5:$Q$104,E3_WAV!$A$5:$A$104,D_KKAuf!$C25,E3_WAV!$C$5:$C$104,D_KKAuf!$F25))</f>
        <v>0</v>
      </c>
      <c r="O25" s="505">
        <f>IF($F25&gt;A_Stammdaten!$B$11,0,SUMIFS(E2_BKZ!$H$5:$H$54,E2_BKZ!$A$5:$A$54,D_KKAuf!$C25,E2_BKZ!$B$5:$B$54,D_KKAuf!$F25))</f>
        <v>0</v>
      </c>
      <c r="P25" s="506">
        <f t="shared" si="5"/>
        <v>0</v>
      </c>
      <c r="Q25" s="518">
        <f t="shared" si="6"/>
        <v>0</v>
      </c>
      <c r="R25" s="507">
        <f>P25*0.4*V25*0.035*$E$25</f>
        <v>0</v>
      </c>
      <c r="S25" s="518">
        <f>SUM(G25,Q25:R25)</f>
        <v>0</v>
      </c>
      <c r="T25" s="484"/>
      <c r="U25" s="508">
        <v>2021</v>
      </c>
      <c r="V25" s="509">
        <f>IF(F25&gt;A_Stammdaten!$B$11,"",VLOOKUP(U25,Listen!$F$33:$I$40,2,FALSE))</f>
        <v>5.0700000000000002E-2</v>
      </c>
      <c r="W25" s="510">
        <f>IF($F25&gt;A_Stammdaten!$B$11,"",VLOOKUP($U25,Listen!$F$33:$I$40,4,FALSE))</f>
        <v>3.2460000000000003E-2</v>
      </c>
    </row>
    <row r="26" spans="2:23" x14ac:dyDescent="0.25">
      <c r="B26" s="615"/>
      <c r="C26" s="515">
        <f t="shared" ref="C26:C31" si="11">$B$25</f>
        <v>0</v>
      </c>
      <c r="D26" s="618"/>
      <c r="E26" s="528">
        <f>$E$25</f>
        <v>0</v>
      </c>
      <c r="F26" s="504">
        <v>2022</v>
      </c>
      <c r="G26" s="517">
        <f t="shared" ref="G26:G31" si="12">SUM(H26:I26)</f>
        <v>0</v>
      </c>
      <c r="H26" s="505">
        <f>IF($F26&gt;A_Stammdaten!$B$11,0,SUMIFS(E_SAV!$X$5:$X$1005,E_SAV!$A$5:$A$1005,D_KKAuf!$C26,E_SAV!$C$5:$C$1005,D_KKAuf!$F26))</f>
        <v>0</v>
      </c>
      <c r="I26" s="505">
        <f>IF($F26&gt;A_Stammdaten!$B$11,0,SUMIFS(E3_WAV!$P$5:$P$104,E3_WAV!$A$5:$A$104,D_KKAuf!$C26,E3_WAV!$C$5:$C$104,D_KKAuf!$F26))</f>
        <v>0</v>
      </c>
      <c r="J26" s="505">
        <f>IF($F26&gt;A_Stammdaten!$B$11,0,SUMIFS(E_SAV!$W$5:$W$1005,E_SAV!$A$5:$A$1005,D_KKAuf!$C26,E_SAV!$C$5:$C$1005,D_KKAuf!$F26))</f>
        <v>0</v>
      </c>
      <c r="K26" s="505">
        <f>IF($F26&gt;A_Stammdaten!$B$11,0,SUMIFS(E3_WAV!$O$5:$O$104,E3_WAV!$A$5:$A$104,D_KKAuf!$C26,E3_WAV!$C$5:$C$104,D_KKAuf!$F26))</f>
        <v>0</v>
      </c>
      <c r="L26" s="505">
        <f>IF($F26&gt;A_Stammdaten!$B$11,0,SUMIFS(E2_BKZ!$G$5:$G$54,E2_BKZ!$A$5:$A$54,D_KKAuf!$C26,E2_BKZ!$B$5:$B$54,D_KKAuf!$F26))</f>
        <v>0</v>
      </c>
      <c r="M26" s="505">
        <f>IF($F26&gt;A_Stammdaten!$B$11,0,SUMIFS(E_SAV!$Y$5:$Y$1005,E_SAV!$A$5:$A$1005,D_KKAuf!$C26,E_SAV!$C$5:$C$1005,D_KKAuf!$F26))</f>
        <v>0</v>
      </c>
      <c r="N26" s="505">
        <f>IF($F26&gt;A_Stammdaten!$B$11,0,SUMIFS(E3_WAV!$Q$5:$Q$104,E3_WAV!$A$5:$A$104,D_KKAuf!$C26,E3_WAV!$C$5:$C$104,D_KKAuf!$F26))</f>
        <v>0</v>
      </c>
      <c r="O26" s="505">
        <f>IF($F26&gt;A_Stammdaten!$B$11,0,SUMIFS(E2_BKZ!$H$5:$H$54,E2_BKZ!$A$5:$A$54,D_KKAuf!$C26,E2_BKZ!$B$5:$B$54,D_KKAuf!$F26))</f>
        <v>0</v>
      </c>
      <c r="P26" s="506">
        <f t="shared" si="5"/>
        <v>0</v>
      </c>
      <c r="Q26" s="518">
        <f t="shared" si="6"/>
        <v>0</v>
      </c>
      <c r="R26" s="507">
        <f t="shared" ref="R26:R31" si="13">P26*0.4*V26*0.035*$E$25</f>
        <v>0</v>
      </c>
      <c r="S26" s="518">
        <f t="shared" ref="S26:S31" si="14">SUM(G26,Q26:R26)</f>
        <v>0</v>
      </c>
      <c r="T26" s="484"/>
      <c r="U26" s="508">
        <v>2022</v>
      </c>
      <c r="V26" s="509">
        <f>IF(F26&gt;A_Stammdaten!$B$11,"",VLOOKUP(U26,Listen!$F$33:$I$40,2,FALSE))</f>
        <v>5.0700000000000002E-2</v>
      </c>
      <c r="W26" s="510">
        <f>IF($F26&gt;A_Stammdaten!$B$11,"",VLOOKUP($U26,Listen!$F$33:$I$40,4,FALSE))</f>
        <v>3.2460000000000003E-2</v>
      </c>
    </row>
    <row r="27" spans="2:23" x14ac:dyDescent="0.25">
      <c r="B27" s="615"/>
      <c r="C27" s="515">
        <f t="shared" si="11"/>
        <v>0</v>
      </c>
      <c r="D27" s="618"/>
      <c r="E27" s="528">
        <f t="shared" ref="E27:E31" si="15">$E$25</f>
        <v>0</v>
      </c>
      <c r="F27" s="504">
        <v>2023</v>
      </c>
      <c r="G27" s="517">
        <f t="shared" si="12"/>
        <v>0</v>
      </c>
      <c r="H27" s="505">
        <f>IF($F27&gt;A_Stammdaten!$B$11,0,SUMIFS(E_SAV!$X$5:$X$1005,E_SAV!$A$5:$A$1005,D_KKAuf!$C27,E_SAV!$C$5:$C$1005,D_KKAuf!$F27))</f>
        <v>0</v>
      </c>
      <c r="I27" s="505">
        <f>IF($F27&gt;A_Stammdaten!$B$11,0,SUMIFS(E3_WAV!$P$5:$P$104,E3_WAV!$A$5:$A$104,D_KKAuf!$C27,E3_WAV!$C$5:$C$104,D_KKAuf!$F27))</f>
        <v>0</v>
      </c>
      <c r="J27" s="505">
        <f>IF($F27&gt;A_Stammdaten!$B$11,0,SUMIFS(E_SAV!$W$5:$W$1005,E_SAV!$A$5:$A$1005,D_KKAuf!$C27,E_SAV!$C$5:$C$1005,D_KKAuf!$F27))</f>
        <v>0</v>
      </c>
      <c r="K27" s="505">
        <f>IF($F27&gt;A_Stammdaten!$B$11,0,SUMIFS(E3_WAV!$O$5:$O$104,E3_WAV!$A$5:$A$104,D_KKAuf!$C27,E3_WAV!$C$5:$C$104,D_KKAuf!$F27))</f>
        <v>0</v>
      </c>
      <c r="L27" s="505">
        <f>IF($F27&gt;A_Stammdaten!$B$11,0,SUMIFS(E2_BKZ!$G$5:$G$54,E2_BKZ!$A$5:$A$54,D_KKAuf!$C27,E2_BKZ!$B$5:$B$54,D_KKAuf!$F27))</f>
        <v>0</v>
      </c>
      <c r="M27" s="505">
        <f>IF($F27&gt;A_Stammdaten!$B$11,0,SUMIFS(E_SAV!$Y$5:$Y$1005,E_SAV!$A$5:$A$1005,D_KKAuf!$C27,E_SAV!$C$5:$C$1005,D_KKAuf!$F27))</f>
        <v>0</v>
      </c>
      <c r="N27" s="505">
        <f>IF($F27&gt;A_Stammdaten!$B$11,0,SUMIFS(E3_WAV!$Q$5:$Q$104,E3_WAV!$A$5:$A$104,D_KKAuf!$C27,E3_WAV!$C$5:$C$104,D_KKAuf!$F27))</f>
        <v>0</v>
      </c>
      <c r="O27" s="505">
        <f>IF($F27&gt;A_Stammdaten!$B$11,0,SUMIFS(E2_BKZ!$H$5:$H$54,E2_BKZ!$A$5:$A$54,D_KKAuf!$C27,E2_BKZ!$B$5:$B$54,D_KKAuf!$F27))</f>
        <v>0</v>
      </c>
      <c r="P27" s="506">
        <f t="shared" si="5"/>
        <v>0</v>
      </c>
      <c r="Q27" s="518">
        <f t="shared" si="6"/>
        <v>0</v>
      </c>
      <c r="R27" s="507">
        <f t="shared" si="13"/>
        <v>0</v>
      </c>
      <c r="S27" s="518">
        <f t="shared" si="14"/>
        <v>0</v>
      </c>
      <c r="T27" s="484"/>
      <c r="U27" s="508">
        <v>2023</v>
      </c>
      <c r="V27" s="509">
        <f>IF(F27&gt;A_Stammdaten!$B$11,"",VLOOKUP(U27,Listen!$F$33:$I$40,2,FALSE))</f>
        <v>5.0700000000000002E-2</v>
      </c>
      <c r="W27" s="510">
        <f>IF($F27&gt;A_Stammdaten!$B$11,"",VLOOKUP($U27,Listen!$F$33:$I$40,4,FALSE))</f>
        <v>3.2460000000000003E-2</v>
      </c>
    </row>
    <row r="28" spans="2:23" x14ac:dyDescent="0.25">
      <c r="B28" s="615"/>
      <c r="C28" s="515">
        <f t="shared" si="11"/>
        <v>0</v>
      </c>
      <c r="D28" s="618"/>
      <c r="E28" s="528">
        <f t="shared" si="15"/>
        <v>0</v>
      </c>
      <c r="F28" s="504">
        <v>2024</v>
      </c>
      <c r="G28" s="517">
        <f t="shared" si="12"/>
        <v>0</v>
      </c>
      <c r="H28" s="505">
        <f>IF($F28&gt;A_Stammdaten!$B$11,0,SUMIFS(E_SAV!$X$5:$X$1005,E_SAV!$A$5:$A$1005,D_KKAuf!$C28,E_SAV!$C$5:$C$1005,D_KKAuf!$F28))</f>
        <v>0</v>
      </c>
      <c r="I28" s="505">
        <f>IF($F28&gt;A_Stammdaten!$B$11,0,SUMIFS(E3_WAV!$P$5:$P$104,E3_WAV!$A$5:$A$104,D_KKAuf!$C28,E3_WAV!$C$5:$C$104,D_KKAuf!$F28))</f>
        <v>0</v>
      </c>
      <c r="J28" s="505">
        <f>IF($F28&gt;A_Stammdaten!$B$11,0,SUMIFS(E_SAV!$W$5:$W$1005,E_SAV!$A$5:$A$1005,D_KKAuf!$C28,E_SAV!$C$5:$C$1005,D_KKAuf!$F28))</f>
        <v>0</v>
      </c>
      <c r="K28" s="505">
        <f>IF($F28&gt;A_Stammdaten!$B$11,0,SUMIFS(E3_WAV!$O$5:$O$104,E3_WAV!$A$5:$A$104,D_KKAuf!$C28,E3_WAV!$C$5:$C$104,D_KKAuf!$F28))</f>
        <v>0</v>
      </c>
      <c r="L28" s="505">
        <f>IF($F28&gt;A_Stammdaten!$B$11,0,SUMIFS(E2_BKZ!$G$5:$G$54,E2_BKZ!$A$5:$A$54,D_KKAuf!$C28,E2_BKZ!$B$5:$B$54,D_KKAuf!$F28))</f>
        <v>0</v>
      </c>
      <c r="M28" s="505">
        <f>IF($F28&gt;A_Stammdaten!$B$11,0,SUMIFS(E_SAV!$Y$5:$Y$1005,E_SAV!$A$5:$A$1005,D_KKAuf!$C28,E_SAV!$C$5:$C$1005,D_KKAuf!$F28))</f>
        <v>0</v>
      </c>
      <c r="N28" s="505">
        <f>IF($F28&gt;A_Stammdaten!$B$11,0,SUMIFS(E3_WAV!$Q$5:$Q$104,E3_WAV!$A$5:$A$104,D_KKAuf!$C28,E3_WAV!$C$5:$C$104,D_KKAuf!$F28))</f>
        <v>0</v>
      </c>
      <c r="O28" s="505">
        <f>IF($F28&gt;A_Stammdaten!$B$11,0,SUMIFS(E2_BKZ!$H$5:$H$54,E2_BKZ!$A$5:$A$54,D_KKAuf!$C28,E2_BKZ!$B$5:$B$54,D_KKAuf!$F28))</f>
        <v>0</v>
      </c>
      <c r="P28" s="506">
        <f t="shared" si="5"/>
        <v>0</v>
      </c>
      <c r="Q28" s="518">
        <f t="shared" si="6"/>
        <v>0</v>
      </c>
      <c r="R28" s="507">
        <f t="shared" si="13"/>
        <v>0</v>
      </c>
      <c r="S28" s="518">
        <f t="shared" si="14"/>
        <v>0</v>
      </c>
      <c r="T28" s="484"/>
      <c r="U28" s="508">
        <v>2024</v>
      </c>
      <c r="V28" s="509">
        <f>IF(F28&gt;A_Stammdaten!$B$11,"",VLOOKUP(U28,Listen!$F$33:$I$40,2,FALSE))</f>
        <v>6.93E-2</v>
      </c>
      <c r="W28" s="510">
        <f>IF($F28&gt;A_Stammdaten!$B$11,"",VLOOKUP($U28,Listen!$F$33:$I$40,4,FALSE))</f>
        <v>5.0939999999999999E-2</v>
      </c>
    </row>
    <row r="29" spans="2:23" x14ac:dyDescent="0.25">
      <c r="B29" s="615"/>
      <c r="C29" s="515">
        <f t="shared" si="11"/>
        <v>0</v>
      </c>
      <c r="D29" s="618"/>
      <c r="E29" s="528">
        <f t="shared" si="15"/>
        <v>0</v>
      </c>
      <c r="F29" s="504">
        <v>2025</v>
      </c>
      <c r="G29" s="517">
        <f t="shared" si="12"/>
        <v>0</v>
      </c>
      <c r="H29" s="505">
        <f>IF($F29&gt;A_Stammdaten!$B$11,0,SUMIFS(E_SAV!$X$5:$X$1005,E_SAV!$A$5:$A$1005,D_KKAuf!$C29,E_SAV!$C$5:$C$1005,D_KKAuf!$F29))</f>
        <v>0</v>
      </c>
      <c r="I29" s="505">
        <f>IF($F29&gt;A_Stammdaten!$B$11,0,SUMIFS(E3_WAV!$P$5:$P$104,E3_WAV!$A$5:$A$104,D_KKAuf!$C29,E3_WAV!$C$5:$C$104,D_KKAuf!$F29))</f>
        <v>0</v>
      </c>
      <c r="J29" s="505">
        <f>IF($F29&gt;A_Stammdaten!$B$11,0,SUMIFS(E_SAV!$W$5:$W$1005,E_SAV!$A$5:$A$1005,D_KKAuf!$C29,E_SAV!$C$5:$C$1005,D_KKAuf!$F29))</f>
        <v>0</v>
      </c>
      <c r="K29" s="505">
        <f>IF($F29&gt;A_Stammdaten!$B$11,0,SUMIFS(E3_WAV!$O$5:$O$104,E3_WAV!$A$5:$A$104,D_KKAuf!$C29,E3_WAV!$C$5:$C$104,D_KKAuf!$F29))</f>
        <v>0</v>
      </c>
      <c r="L29" s="505">
        <f>IF($F29&gt;A_Stammdaten!$B$11,0,SUMIFS(E2_BKZ!$G$5:$G$54,E2_BKZ!$A$5:$A$54,D_KKAuf!$C29,E2_BKZ!$B$5:$B$54,D_KKAuf!$F29))</f>
        <v>0</v>
      </c>
      <c r="M29" s="505">
        <f>IF($F29&gt;A_Stammdaten!$B$11,0,SUMIFS(E_SAV!$Y$5:$Y$1005,E_SAV!$A$5:$A$1005,D_KKAuf!$C29,E_SAV!$C$5:$C$1005,D_KKAuf!$F29))</f>
        <v>0</v>
      </c>
      <c r="N29" s="505">
        <f>IF($F29&gt;A_Stammdaten!$B$11,0,SUMIFS(E3_WAV!$Q$5:$Q$104,E3_WAV!$A$5:$A$104,D_KKAuf!$C29,E3_WAV!$C$5:$C$104,D_KKAuf!$F29))</f>
        <v>0</v>
      </c>
      <c r="O29" s="505">
        <f>IF($F29&gt;A_Stammdaten!$B$11,0,SUMIFS(E2_BKZ!$H$5:$H$54,E2_BKZ!$A$5:$A$54,D_KKAuf!$C29,E2_BKZ!$B$5:$B$54,D_KKAuf!$F29))</f>
        <v>0</v>
      </c>
      <c r="P29" s="506">
        <f t="shared" si="5"/>
        <v>0</v>
      </c>
      <c r="Q29" s="518" t="str">
        <f t="shared" si="6"/>
        <v/>
      </c>
      <c r="R29" s="507">
        <f t="shared" si="13"/>
        <v>0</v>
      </c>
      <c r="S29" s="518">
        <f t="shared" si="14"/>
        <v>0</v>
      </c>
      <c r="T29" s="484"/>
      <c r="U29" s="508">
        <v>2025</v>
      </c>
      <c r="V29" s="509"/>
      <c r="W29" s="510" t="str">
        <f>VLOOKUP(U29,[12]Listen!$AB$3:$AE$9,4,FALSE)</f>
        <v/>
      </c>
    </row>
    <row r="30" spans="2:23" x14ac:dyDescent="0.25">
      <c r="B30" s="615"/>
      <c r="C30" s="515">
        <f t="shared" si="11"/>
        <v>0</v>
      </c>
      <c r="D30" s="618"/>
      <c r="E30" s="528">
        <f t="shared" si="15"/>
        <v>0</v>
      </c>
      <c r="F30" s="504">
        <v>2026</v>
      </c>
      <c r="G30" s="517">
        <f t="shared" si="12"/>
        <v>0</v>
      </c>
      <c r="H30" s="505">
        <f>IF($F30&gt;A_Stammdaten!$B$11,0,SUMIFS(E_SAV!$X$5:$X$1005,E_SAV!$A$5:$A$1005,D_KKAuf!$C30,E_SAV!$C$5:$C$1005,D_KKAuf!$F30))</f>
        <v>0</v>
      </c>
      <c r="I30" s="505">
        <f>IF($F30&gt;A_Stammdaten!$B$11,0,SUMIFS(E3_WAV!$P$5:$P$104,E3_WAV!$A$5:$A$104,D_KKAuf!$C30,E3_WAV!$C$5:$C$104,D_KKAuf!$F30))</f>
        <v>0</v>
      </c>
      <c r="J30" s="505">
        <f>IF($F30&gt;A_Stammdaten!$B$11,0,SUMIFS(E_SAV!$W$5:$W$1005,E_SAV!$A$5:$A$1005,D_KKAuf!$C30,E_SAV!$C$5:$C$1005,D_KKAuf!$F30))</f>
        <v>0</v>
      </c>
      <c r="K30" s="505">
        <f>IF($F30&gt;A_Stammdaten!$B$11,0,SUMIFS(E3_WAV!$O$5:$O$104,E3_WAV!$A$5:$A$104,D_KKAuf!$C30,E3_WAV!$C$5:$C$104,D_KKAuf!$F30))</f>
        <v>0</v>
      </c>
      <c r="L30" s="505">
        <f>IF($F30&gt;A_Stammdaten!$B$11,0,SUMIFS(E2_BKZ!$G$5:$G$54,E2_BKZ!$A$5:$A$54,D_KKAuf!$C30,E2_BKZ!$B$5:$B$54,D_KKAuf!$F30))</f>
        <v>0</v>
      </c>
      <c r="M30" s="505">
        <f>IF($F30&gt;A_Stammdaten!$B$11,0,SUMIFS(E_SAV!$Y$5:$Y$1005,E_SAV!$A$5:$A$1005,D_KKAuf!$C30,E_SAV!$C$5:$C$1005,D_KKAuf!$F30))</f>
        <v>0</v>
      </c>
      <c r="N30" s="505">
        <f>IF($F30&gt;A_Stammdaten!$B$11,0,SUMIFS(E3_WAV!$Q$5:$Q$104,E3_WAV!$A$5:$A$104,D_KKAuf!$C30,E3_WAV!$C$5:$C$104,D_KKAuf!$F30))</f>
        <v>0</v>
      </c>
      <c r="O30" s="505">
        <f>IF($F30&gt;A_Stammdaten!$B$11,0,SUMIFS(E2_BKZ!$H$5:$H$54,E2_BKZ!$A$5:$A$54,D_KKAuf!$C30,E2_BKZ!$B$5:$B$54,D_KKAuf!$F30))</f>
        <v>0</v>
      </c>
      <c r="P30" s="506">
        <f t="shared" si="5"/>
        <v>0</v>
      </c>
      <c r="Q30" s="518" t="str">
        <f t="shared" si="6"/>
        <v/>
      </c>
      <c r="R30" s="507">
        <f t="shared" si="13"/>
        <v>0</v>
      </c>
      <c r="S30" s="518">
        <f t="shared" si="14"/>
        <v>0</v>
      </c>
      <c r="T30" s="484"/>
      <c r="U30" s="508">
        <v>2026</v>
      </c>
      <c r="V30" s="509"/>
      <c r="W30" s="510" t="str">
        <f>VLOOKUP(U30,[12]Listen!$AB$3:$AE$9,4,FALSE)</f>
        <v/>
      </c>
    </row>
    <row r="31" spans="2:23" ht="15.75" thickBot="1" x14ac:dyDescent="0.3">
      <c r="B31" s="616"/>
      <c r="C31" s="516">
        <f t="shared" si="11"/>
        <v>0</v>
      </c>
      <c r="D31" s="619"/>
      <c r="E31" s="529">
        <f t="shared" si="15"/>
        <v>0</v>
      </c>
      <c r="F31" s="504">
        <v>2027</v>
      </c>
      <c r="G31" s="517">
        <f t="shared" si="12"/>
        <v>0</v>
      </c>
      <c r="H31" s="505">
        <f>IF($F31&gt;A_Stammdaten!$B$11,0,SUMIFS(E_SAV!$X$5:$X$1005,E_SAV!$A$5:$A$1005,D_KKAuf!$C31,E_SAV!$C$5:$C$1005,D_KKAuf!$F31))</f>
        <v>0</v>
      </c>
      <c r="I31" s="505">
        <f>IF($F31&gt;A_Stammdaten!$B$11,0,SUMIFS(E3_WAV!$P$5:$P$104,E3_WAV!$A$5:$A$104,D_KKAuf!$C31,E3_WAV!$C$5:$C$104,D_KKAuf!$F31))</f>
        <v>0</v>
      </c>
      <c r="J31" s="505">
        <f>IF($F31&gt;A_Stammdaten!$B$11,0,SUMIFS(E_SAV!$W$5:$W$1005,E_SAV!$A$5:$A$1005,D_KKAuf!$C31,E_SAV!$C$5:$C$1005,D_KKAuf!$F31))</f>
        <v>0</v>
      </c>
      <c r="K31" s="505">
        <f>IF($F31&gt;A_Stammdaten!$B$11,0,SUMIFS(E3_WAV!$O$5:$O$104,E3_WAV!$A$5:$A$104,D_KKAuf!$C31,E3_WAV!$C$5:$C$104,D_KKAuf!$F31))</f>
        <v>0</v>
      </c>
      <c r="L31" s="505">
        <f>IF($F31&gt;A_Stammdaten!$B$11,0,SUMIFS(E2_BKZ!$G$5:$G$54,E2_BKZ!$A$5:$A$54,D_KKAuf!$C31,E2_BKZ!$B$5:$B$54,D_KKAuf!$F31))</f>
        <v>0</v>
      </c>
      <c r="M31" s="505">
        <f>IF($F31&gt;A_Stammdaten!$B$11,0,SUMIFS(E_SAV!$Y$5:$Y$1005,E_SAV!$A$5:$A$1005,D_KKAuf!$C31,E_SAV!$C$5:$C$1005,D_KKAuf!$F31))</f>
        <v>0</v>
      </c>
      <c r="N31" s="505">
        <f>IF($F31&gt;A_Stammdaten!$B$11,0,SUMIFS(E3_WAV!$Q$5:$Q$104,E3_WAV!$A$5:$A$104,D_KKAuf!$C31,E3_WAV!$C$5:$C$104,D_KKAuf!$F31))</f>
        <v>0</v>
      </c>
      <c r="O31" s="505">
        <f>IF($F31&gt;A_Stammdaten!$B$11,0,SUMIFS(E2_BKZ!$H$5:$H$54,E2_BKZ!$A$5:$A$54,D_KKAuf!$C31,E2_BKZ!$B$5:$B$54,D_KKAuf!$F31))</f>
        <v>0</v>
      </c>
      <c r="P31" s="506">
        <f t="shared" si="5"/>
        <v>0</v>
      </c>
      <c r="Q31" s="518" t="str">
        <f t="shared" si="6"/>
        <v/>
      </c>
      <c r="R31" s="507">
        <f t="shared" si="13"/>
        <v>0</v>
      </c>
      <c r="S31" s="518">
        <f t="shared" si="14"/>
        <v>0</v>
      </c>
      <c r="T31" s="484"/>
      <c r="U31" s="511">
        <v>2027</v>
      </c>
      <c r="V31" s="512"/>
      <c r="W31" s="513" t="str">
        <f>VLOOKUP(U31,[12]Listen!$AB$3:$AE$9,4,FALSE)</f>
        <v/>
      </c>
    </row>
    <row r="32" spans="2:23" x14ac:dyDescent="0.25">
      <c r="B32" s="614"/>
      <c r="C32" s="514">
        <f>$B$32</f>
        <v>0</v>
      </c>
      <c r="D32" s="617"/>
      <c r="E32" s="527"/>
      <c r="F32" s="504">
        <v>2021</v>
      </c>
      <c r="G32" s="517">
        <f>SUM(H32:I32)</f>
        <v>0</v>
      </c>
      <c r="H32" s="505">
        <f>IF($F32&gt;A_Stammdaten!$B$11,0,SUMIFS(E_SAV!$X$5:$X$1005,E_SAV!$A$5:$A$1005,D_KKAuf!$C32,E_SAV!$C$5:$C$1005,D_KKAuf!$F32))</f>
        <v>0</v>
      </c>
      <c r="I32" s="505">
        <f>IF($F32&gt;A_Stammdaten!$B$11,0,SUMIFS(E3_WAV!$P$5:$P$104,E3_WAV!$A$5:$A$104,D_KKAuf!$C32,E3_WAV!$C$5:$C$104,D_KKAuf!$F32))</f>
        <v>0</v>
      </c>
      <c r="J32" s="505">
        <f>IF($F32&gt;A_Stammdaten!$B$11,0,SUMIFS(E_SAV!$W$5:$W$1005,E_SAV!$A$5:$A$1005,D_KKAuf!$C32,E_SAV!$C$5:$C$1005,D_KKAuf!$F32))</f>
        <v>0</v>
      </c>
      <c r="K32" s="505">
        <f>IF($F32&gt;A_Stammdaten!$B$11,0,SUMIFS(E3_WAV!$O$5:$O$104,E3_WAV!$A$5:$A$104,D_KKAuf!$C32,E3_WAV!$C$5:$C$104,D_KKAuf!$F32))</f>
        <v>0</v>
      </c>
      <c r="L32" s="505">
        <f>IF($F32&gt;A_Stammdaten!$B$11,0,SUMIFS(E2_BKZ!$G$5:$G$54,E2_BKZ!$A$5:$A$54,D_KKAuf!$C32,E2_BKZ!$B$5:$B$54,D_KKAuf!$F32))</f>
        <v>0</v>
      </c>
      <c r="M32" s="505">
        <f>IF($F32&gt;A_Stammdaten!$B$11,0,SUMIFS(E_SAV!$Y$5:$Y$1005,E_SAV!$A$5:$A$1005,D_KKAuf!$C32,E_SAV!$C$5:$C$1005,D_KKAuf!$F32))</f>
        <v>0</v>
      </c>
      <c r="N32" s="505">
        <f>IF($F32&gt;A_Stammdaten!$B$11,0,SUMIFS(E3_WAV!$Q$5:$Q$104,E3_WAV!$A$5:$A$104,D_KKAuf!$C32,E3_WAV!$C$5:$C$104,D_KKAuf!$F32))</f>
        <v>0</v>
      </c>
      <c r="O32" s="505">
        <f>IF($F32&gt;A_Stammdaten!$B$11,0,SUMIFS(E2_BKZ!$H$5:$H$54,E2_BKZ!$A$5:$A$54,D_KKAuf!$C32,E2_BKZ!$B$5:$B$54,D_KKAuf!$F32))</f>
        <v>0</v>
      </c>
      <c r="P32" s="506">
        <f t="shared" si="5"/>
        <v>0</v>
      </c>
      <c r="Q32" s="518">
        <f t="shared" si="6"/>
        <v>0</v>
      </c>
      <c r="R32" s="507">
        <f>P32*0.4*V32*0.035*$E$32</f>
        <v>0</v>
      </c>
      <c r="S32" s="518">
        <f>SUM(G32,Q32:R32)</f>
        <v>0</v>
      </c>
      <c r="T32" s="484"/>
      <c r="U32" s="508">
        <v>2021</v>
      </c>
      <c r="V32" s="509">
        <f>IF(F32&gt;A_Stammdaten!$B$11,"",VLOOKUP(U32,Listen!$F$33:$I$40,2,FALSE))</f>
        <v>5.0700000000000002E-2</v>
      </c>
      <c r="W32" s="510">
        <f>IF($F32&gt;A_Stammdaten!$B$11,"",VLOOKUP($U32,Listen!$F$33:$I$40,4,FALSE))</f>
        <v>3.2460000000000003E-2</v>
      </c>
    </row>
    <row r="33" spans="2:23" x14ac:dyDescent="0.25">
      <c r="B33" s="615"/>
      <c r="C33" s="515">
        <f t="shared" ref="C33:C38" si="16">$B$32</f>
        <v>0</v>
      </c>
      <c r="D33" s="618"/>
      <c r="E33" s="528">
        <f>$E$32</f>
        <v>0</v>
      </c>
      <c r="F33" s="504">
        <v>2022</v>
      </c>
      <c r="G33" s="517">
        <f t="shared" ref="G33:G38" si="17">SUM(H33:I33)</f>
        <v>0</v>
      </c>
      <c r="H33" s="505">
        <f>IF($F33&gt;A_Stammdaten!$B$11,0,SUMIFS(E_SAV!$X$5:$X$1005,E_SAV!$A$5:$A$1005,D_KKAuf!$C33,E_SAV!$C$5:$C$1005,D_KKAuf!$F33))</f>
        <v>0</v>
      </c>
      <c r="I33" s="505">
        <f>IF($F33&gt;A_Stammdaten!$B$11,0,SUMIFS(E3_WAV!$P$5:$P$104,E3_WAV!$A$5:$A$104,D_KKAuf!$C33,E3_WAV!$C$5:$C$104,D_KKAuf!$F33))</f>
        <v>0</v>
      </c>
      <c r="J33" s="505">
        <f>IF($F33&gt;A_Stammdaten!$B$11,0,SUMIFS(E_SAV!$W$5:$W$1005,E_SAV!$A$5:$A$1005,D_KKAuf!$C33,E_SAV!$C$5:$C$1005,D_KKAuf!$F33))</f>
        <v>0</v>
      </c>
      <c r="K33" s="505">
        <f>IF($F33&gt;A_Stammdaten!$B$11,0,SUMIFS(E3_WAV!$O$5:$O$104,E3_WAV!$A$5:$A$104,D_KKAuf!$C33,E3_WAV!$C$5:$C$104,D_KKAuf!$F33))</f>
        <v>0</v>
      </c>
      <c r="L33" s="505">
        <f>IF($F33&gt;A_Stammdaten!$B$11,0,SUMIFS(E2_BKZ!$G$5:$G$54,E2_BKZ!$A$5:$A$54,D_KKAuf!$C33,E2_BKZ!$B$5:$B$54,D_KKAuf!$F33))</f>
        <v>0</v>
      </c>
      <c r="M33" s="505">
        <f>IF($F33&gt;A_Stammdaten!$B$11,0,SUMIFS(E_SAV!$Y$5:$Y$1005,E_SAV!$A$5:$A$1005,D_KKAuf!$C33,E_SAV!$C$5:$C$1005,D_KKAuf!$F33))</f>
        <v>0</v>
      </c>
      <c r="N33" s="505">
        <f>IF($F33&gt;A_Stammdaten!$B$11,0,SUMIFS(E3_WAV!$Q$5:$Q$104,E3_WAV!$A$5:$A$104,D_KKAuf!$C33,E3_WAV!$C$5:$C$104,D_KKAuf!$F33))</f>
        <v>0</v>
      </c>
      <c r="O33" s="505">
        <f>IF($F33&gt;A_Stammdaten!$B$11,0,SUMIFS(E2_BKZ!$H$5:$H$54,E2_BKZ!$A$5:$A$54,D_KKAuf!$C33,E2_BKZ!$B$5:$B$54,D_KKAuf!$F33))</f>
        <v>0</v>
      </c>
      <c r="P33" s="506">
        <f t="shared" si="5"/>
        <v>0</v>
      </c>
      <c r="Q33" s="518">
        <f t="shared" si="6"/>
        <v>0</v>
      </c>
      <c r="R33" s="507">
        <f t="shared" ref="R33:R38" si="18">P33*0.4*V33*0.035*$E$32</f>
        <v>0</v>
      </c>
      <c r="S33" s="518">
        <f t="shared" ref="S33:S38" si="19">SUM(G33,Q33:R33)</f>
        <v>0</v>
      </c>
      <c r="T33" s="484"/>
      <c r="U33" s="508">
        <v>2022</v>
      </c>
      <c r="V33" s="509">
        <f>IF(F33&gt;A_Stammdaten!$B$11,"",VLOOKUP(U33,Listen!$F$33:$I$40,2,FALSE))</f>
        <v>5.0700000000000002E-2</v>
      </c>
      <c r="W33" s="510">
        <f>IF($F33&gt;A_Stammdaten!$B$11,"",VLOOKUP($U33,Listen!$F$33:$I$40,4,FALSE))</f>
        <v>3.2460000000000003E-2</v>
      </c>
    </row>
    <row r="34" spans="2:23" x14ac:dyDescent="0.25">
      <c r="B34" s="615"/>
      <c r="C34" s="515">
        <f t="shared" si="16"/>
        <v>0</v>
      </c>
      <c r="D34" s="618"/>
      <c r="E34" s="528">
        <f t="shared" ref="E34:E38" si="20">$E$32</f>
        <v>0</v>
      </c>
      <c r="F34" s="504">
        <v>2023</v>
      </c>
      <c r="G34" s="517">
        <f t="shared" si="17"/>
        <v>0</v>
      </c>
      <c r="H34" s="505">
        <f>IF($F34&gt;A_Stammdaten!$B$11,0,SUMIFS(E_SAV!$X$5:$X$1005,E_SAV!$A$5:$A$1005,D_KKAuf!$C34,E_SAV!$C$5:$C$1005,D_KKAuf!$F34))</f>
        <v>0</v>
      </c>
      <c r="I34" s="505">
        <f>IF($F34&gt;A_Stammdaten!$B$11,0,SUMIFS(E3_WAV!$P$5:$P$104,E3_WAV!$A$5:$A$104,D_KKAuf!$C34,E3_WAV!$C$5:$C$104,D_KKAuf!$F34))</f>
        <v>0</v>
      </c>
      <c r="J34" s="505">
        <f>IF($F34&gt;A_Stammdaten!$B$11,0,SUMIFS(E_SAV!$W$5:$W$1005,E_SAV!$A$5:$A$1005,D_KKAuf!$C34,E_SAV!$C$5:$C$1005,D_KKAuf!$F34))</f>
        <v>0</v>
      </c>
      <c r="K34" s="505">
        <f>IF($F34&gt;A_Stammdaten!$B$11,0,SUMIFS(E3_WAV!$O$5:$O$104,E3_WAV!$A$5:$A$104,D_KKAuf!$C34,E3_WAV!$C$5:$C$104,D_KKAuf!$F34))</f>
        <v>0</v>
      </c>
      <c r="L34" s="505">
        <f>IF($F34&gt;A_Stammdaten!$B$11,0,SUMIFS(E2_BKZ!$G$5:$G$54,E2_BKZ!$A$5:$A$54,D_KKAuf!$C34,E2_BKZ!$B$5:$B$54,D_KKAuf!$F34))</f>
        <v>0</v>
      </c>
      <c r="M34" s="505">
        <f>IF($F34&gt;A_Stammdaten!$B$11,0,SUMIFS(E_SAV!$Y$5:$Y$1005,E_SAV!$A$5:$A$1005,D_KKAuf!$C34,E_SAV!$C$5:$C$1005,D_KKAuf!$F34))</f>
        <v>0</v>
      </c>
      <c r="N34" s="505">
        <f>IF($F34&gt;A_Stammdaten!$B$11,0,SUMIFS(E3_WAV!$Q$5:$Q$104,E3_WAV!$A$5:$A$104,D_KKAuf!$C34,E3_WAV!$C$5:$C$104,D_KKAuf!$F34))</f>
        <v>0</v>
      </c>
      <c r="O34" s="505">
        <f>IF($F34&gt;A_Stammdaten!$B$11,0,SUMIFS(E2_BKZ!$H$5:$H$54,E2_BKZ!$A$5:$A$54,D_KKAuf!$C34,E2_BKZ!$B$5:$B$54,D_KKAuf!$F34))</f>
        <v>0</v>
      </c>
      <c r="P34" s="506">
        <f t="shared" si="5"/>
        <v>0</v>
      </c>
      <c r="Q34" s="518">
        <f t="shared" si="6"/>
        <v>0</v>
      </c>
      <c r="R34" s="507">
        <f t="shared" si="18"/>
        <v>0</v>
      </c>
      <c r="S34" s="518">
        <f t="shared" si="19"/>
        <v>0</v>
      </c>
      <c r="T34" s="484"/>
      <c r="U34" s="508">
        <v>2023</v>
      </c>
      <c r="V34" s="509">
        <f>IF(F34&gt;A_Stammdaten!$B$11,"",VLOOKUP(U34,Listen!$F$33:$I$40,2,FALSE))</f>
        <v>5.0700000000000002E-2</v>
      </c>
      <c r="W34" s="510">
        <f>IF($F34&gt;A_Stammdaten!$B$11,"",VLOOKUP($U34,Listen!$F$33:$I$40,4,FALSE))</f>
        <v>3.2460000000000003E-2</v>
      </c>
    </row>
    <row r="35" spans="2:23" x14ac:dyDescent="0.25">
      <c r="B35" s="615"/>
      <c r="C35" s="515">
        <f t="shared" si="16"/>
        <v>0</v>
      </c>
      <c r="D35" s="618"/>
      <c r="E35" s="528">
        <f t="shared" si="20"/>
        <v>0</v>
      </c>
      <c r="F35" s="504">
        <v>2024</v>
      </c>
      <c r="G35" s="517">
        <f t="shared" si="17"/>
        <v>0</v>
      </c>
      <c r="H35" s="505">
        <f>IF($F35&gt;A_Stammdaten!$B$11,0,SUMIFS(E_SAV!$X$5:$X$1005,E_SAV!$A$5:$A$1005,D_KKAuf!$C35,E_SAV!$C$5:$C$1005,D_KKAuf!$F35))</f>
        <v>0</v>
      </c>
      <c r="I35" s="505">
        <f>IF($F35&gt;A_Stammdaten!$B$11,0,SUMIFS(E3_WAV!$P$5:$P$104,E3_WAV!$A$5:$A$104,D_KKAuf!$C35,E3_WAV!$C$5:$C$104,D_KKAuf!$F35))</f>
        <v>0</v>
      </c>
      <c r="J35" s="505">
        <f>IF($F35&gt;A_Stammdaten!$B$11,0,SUMIFS(E_SAV!$W$5:$W$1005,E_SAV!$A$5:$A$1005,D_KKAuf!$C35,E_SAV!$C$5:$C$1005,D_KKAuf!$F35))</f>
        <v>0</v>
      </c>
      <c r="K35" s="505">
        <f>IF($F35&gt;A_Stammdaten!$B$11,0,SUMIFS(E3_WAV!$O$5:$O$104,E3_WAV!$A$5:$A$104,D_KKAuf!$C35,E3_WAV!$C$5:$C$104,D_KKAuf!$F35))</f>
        <v>0</v>
      </c>
      <c r="L35" s="505">
        <f>IF($F35&gt;A_Stammdaten!$B$11,0,SUMIFS(E2_BKZ!$G$5:$G$54,E2_BKZ!$A$5:$A$54,D_KKAuf!$C35,E2_BKZ!$B$5:$B$54,D_KKAuf!$F35))</f>
        <v>0</v>
      </c>
      <c r="M35" s="505">
        <f>IF($F35&gt;A_Stammdaten!$B$11,0,SUMIFS(E_SAV!$Y$5:$Y$1005,E_SAV!$A$5:$A$1005,D_KKAuf!$C35,E_SAV!$C$5:$C$1005,D_KKAuf!$F35))</f>
        <v>0</v>
      </c>
      <c r="N35" s="505">
        <f>IF($F35&gt;A_Stammdaten!$B$11,0,SUMIFS(E3_WAV!$Q$5:$Q$104,E3_WAV!$A$5:$A$104,D_KKAuf!$C35,E3_WAV!$C$5:$C$104,D_KKAuf!$F35))</f>
        <v>0</v>
      </c>
      <c r="O35" s="505">
        <f>IF($F35&gt;A_Stammdaten!$B$11,0,SUMIFS(E2_BKZ!$H$5:$H$54,E2_BKZ!$A$5:$A$54,D_KKAuf!$C35,E2_BKZ!$B$5:$B$54,D_KKAuf!$F35))</f>
        <v>0</v>
      </c>
      <c r="P35" s="506">
        <f t="shared" si="5"/>
        <v>0</v>
      </c>
      <c r="Q35" s="518">
        <f t="shared" si="6"/>
        <v>0</v>
      </c>
      <c r="R35" s="507">
        <f t="shared" si="18"/>
        <v>0</v>
      </c>
      <c r="S35" s="518">
        <f t="shared" si="19"/>
        <v>0</v>
      </c>
      <c r="T35" s="484"/>
      <c r="U35" s="508">
        <v>2024</v>
      </c>
      <c r="V35" s="509">
        <f>IF(F35&gt;A_Stammdaten!$B$11,"",VLOOKUP(U35,Listen!$F$33:$I$40,2,FALSE))</f>
        <v>6.93E-2</v>
      </c>
      <c r="W35" s="510">
        <f>IF($F35&gt;A_Stammdaten!$B$11,"",VLOOKUP($U35,Listen!$F$33:$I$40,4,FALSE))</f>
        <v>5.0939999999999999E-2</v>
      </c>
    </row>
    <row r="36" spans="2:23" x14ac:dyDescent="0.25">
      <c r="B36" s="615"/>
      <c r="C36" s="515">
        <f t="shared" si="16"/>
        <v>0</v>
      </c>
      <c r="D36" s="618"/>
      <c r="E36" s="528">
        <f t="shared" si="20"/>
        <v>0</v>
      </c>
      <c r="F36" s="504">
        <v>2025</v>
      </c>
      <c r="G36" s="517">
        <f t="shared" si="17"/>
        <v>0</v>
      </c>
      <c r="H36" s="505">
        <f>IF($F36&gt;A_Stammdaten!$B$11,0,SUMIFS(E_SAV!$X$5:$X$1005,E_SAV!$A$5:$A$1005,D_KKAuf!$C36,E_SAV!$C$5:$C$1005,D_KKAuf!$F36))</f>
        <v>0</v>
      </c>
      <c r="I36" s="505">
        <f>IF($F36&gt;A_Stammdaten!$B$11,0,SUMIFS(E3_WAV!$P$5:$P$104,E3_WAV!$A$5:$A$104,D_KKAuf!$C36,E3_WAV!$C$5:$C$104,D_KKAuf!$F36))</f>
        <v>0</v>
      </c>
      <c r="J36" s="505">
        <f>IF($F36&gt;A_Stammdaten!$B$11,0,SUMIFS(E_SAV!$W$5:$W$1005,E_SAV!$A$5:$A$1005,D_KKAuf!$C36,E_SAV!$C$5:$C$1005,D_KKAuf!$F36))</f>
        <v>0</v>
      </c>
      <c r="K36" s="505">
        <f>IF($F36&gt;A_Stammdaten!$B$11,0,SUMIFS(E3_WAV!$O$5:$O$104,E3_WAV!$A$5:$A$104,D_KKAuf!$C36,E3_WAV!$C$5:$C$104,D_KKAuf!$F36))</f>
        <v>0</v>
      </c>
      <c r="L36" s="505">
        <f>IF($F36&gt;A_Stammdaten!$B$11,0,SUMIFS(E2_BKZ!$G$5:$G$54,E2_BKZ!$A$5:$A$54,D_KKAuf!$C36,E2_BKZ!$B$5:$B$54,D_KKAuf!$F36))</f>
        <v>0</v>
      </c>
      <c r="M36" s="505">
        <f>IF($F36&gt;A_Stammdaten!$B$11,0,SUMIFS(E_SAV!$Y$5:$Y$1005,E_SAV!$A$5:$A$1005,D_KKAuf!$C36,E_SAV!$C$5:$C$1005,D_KKAuf!$F36))</f>
        <v>0</v>
      </c>
      <c r="N36" s="505">
        <f>IF($F36&gt;A_Stammdaten!$B$11,0,SUMIFS(E3_WAV!$Q$5:$Q$104,E3_WAV!$A$5:$A$104,D_KKAuf!$C36,E3_WAV!$C$5:$C$104,D_KKAuf!$F36))</f>
        <v>0</v>
      </c>
      <c r="O36" s="505">
        <f>IF($F36&gt;A_Stammdaten!$B$11,0,SUMIFS(E2_BKZ!$H$5:$H$54,E2_BKZ!$A$5:$A$54,D_KKAuf!$C36,E2_BKZ!$B$5:$B$54,D_KKAuf!$F36))</f>
        <v>0</v>
      </c>
      <c r="P36" s="506">
        <f t="shared" si="5"/>
        <v>0</v>
      </c>
      <c r="Q36" s="518" t="str">
        <f t="shared" si="6"/>
        <v/>
      </c>
      <c r="R36" s="507">
        <f t="shared" si="18"/>
        <v>0</v>
      </c>
      <c r="S36" s="518">
        <f t="shared" si="19"/>
        <v>0</v>
      </c>
      <c r="T36" s="484"/>
      <c r="U36" s="508">
        <v>2025</v>
      </c>
      <c r="V36" s="509"/>
      <c r="W36" s="510" t="str">
        <f>VLOOKUP(U36,[12]Listen!$AB$3:$AE$9,4,FALSE)</f>
        <v/>
      </c>
    </row>
    <row r="37" spans="2:23" x14ac:dyDescent="0.25">
      <c r="B37" s="615"/>
      <c r="C37" s="515">
        <f t="shared" si="16"/>
        <v>0</v>
      </c>
      <c r="D37" s="618"/>
      <c r="E37" s="528">
        <f t="shared" si="20"/>
        <v>0</v>
      </c>
      <c r="F37" s="504">
        <v>2026</v>
      </c>
      <c r="G37" s="517">
        <f t="shared" si="17"/>
        <v>0</v>
      </c>
      <c r="H37" s="505">
        <f>IF($F37&gt;A_Stammdaten!$B$11,0,SUMIFS(E_SAV!$X$5:$X$1005,E_SAV!$A$5:$A$1005,D_KKAuf!$C37,E_SAV!$C$5:$C$1005,D_KKAuf!$F37))</f>
        <v>0</v>
      </c>
      <c r="I37" s="505">
        <f>IF($F37&gt;A_Stammdaten!$B$11,0,SUMIFS(E3_WAV!$P$5:$P$104,E3_WAV!$A$5:$A$104,D_KKAuf!$C37,E3_WAV!$C$5:$C$104,D_KKAuf!$F37))</f>
        <v>0</v>
      </c>
      <c r="J37" s="505">
        <f>IF($F37&gt;A_Stammdaten!$B$11,0,SUMIFS(E_SAV!$W$5:$W$1005,E_SAV!$A$5:$A$1005,D_KKAuf!$C37,E_SAV!$C$5:$C$1005,D_KKAuf!$F37))</f>
        <v>0</v>
      </c>
      <c r="K37" s="505">
        <f>IF($F37&gt;A_Stammdaten!$B$11,0,SUMIFS(E3_WAV!$O$5:$O$104,E3_WAV!$A$5:$A$104,D_KKAuf!$C37,E3_WAV!$C$5:$C$104,D_KKAuf!$F37))</f>
        <v>0</v>
      </c>
      <c r="L37" s="505">
        <f>IF($F37&gt;A_Stammdaten!$B$11,0,SUMIFS(E2_BKZ!$G$5:$G$54,E2_BKZ!$A$5:$A$54,D_KKAuf!$C37,E2_BKZ!$B$5:$B$54,D_KKAuf!$F37))</f>
        <v>0</v>
      </c>
      <c r="M37" s="505">
        <f>IF($F37&gt;A_Stammdaten!$B$11,0,SUMIFS(E_SAV!$Y$5:$Y$1005,E_SAV!$A$5:$A$1005,D_KKAuf!$C37,E_SAV!$C$5:$C$1005,D_KKAuf!$F37))</f>
        <v>0</v>
      </c>
      <c r="N37" s="505">
        <f>IF($F37&gt;A_Stammdaten!$B$11,0,SUMIFS(E3_WAV!$Q$5:$Q$104,E3_WAV!$A$5:$A$104,D_KKAuf!$C37,E3_WAV!$C$5:$C$104,D_KKAuf!$F37))</f>
        <v>0</v>
      </c>
      <c r="O37" s="505">
        <f>IF($F37&gt;A_Stammdaten!$B$11,0,SUMIFS(E2_BKZ!$H$5:$H$54,E2_BKZ!$A$5:$A$54,D_KKAuf!$C37,E2_BKZ!$B$5:$B$54,D_KKAuf!$F37))</f>
        <v>0</v>
      </c>
      <c r="P37" s="506">
        <f t="shared" si="5"/>
        <v>0</v>
      </c>
      <c r="Q37" s="518" t="str">
        <f t="shared" si="6"/>
        <v/>
      </c>
      <c r="R37" s="507">
        <f t="shared" si="18"/>
        <v>0</v>
      </c>
      <c r="S37" s="518">
        <f t="shared" si="19"/>
        <v>0</v>
      </c>
      <c r="T37" s="484"/>
      <c r="U37" s="508">
        <v>2026</v>
      </c>
      <c r="V37" s="509"/>
      <c r="W37" s="510" t="str">
        <f>VLOOKUP(U37,[12]Listen!$AB$3:$AE$9,4,FALSE)</f>
        <v/>
      </c>
    </row>
    <row r="38" spans="2:23" ht="15.75" thickBot="1" x14ac:dyDescent="0.3">
      <c r="B38" s="616"/>
      <c r="C38" s="516">
        <f t="shared" si="16"/>
        <v>0</v>
      </c>
      <c r="D38" s="619"/>
      <c r="E38" s="529">
        <f t="shared" si="20"/>
        <v>0</v>
      </c>
      <c r="F38" s="504">
        <v>2027</v>
      </c>
      <c r="G38" s="517">
        <f t="shared" si="17"/>
        <v>0</v>
      </c>
      <c r="H38" s="505">
        <f>IF($F38&gt;A_Stammdaten!$B$11,0,SUMIFS(E_SAV!$X$5:$X$1005,E_SAV!$A$5:$A$1005,D_KKAuf!$C38,E_SAV!$C$5:$C$1005,D_KKAuf!$F38))</f>
        <v>0</v>
      </c>
      <c r="I38" s="505">
        <f>IF($F38&gt;A_Stammdaten!$B$11,0,SUMIFS(E3_WAV!$P$5:$P$104,E3_WAV!$A$5:$A$104,D_KKAuf!$C38,E3_WAV!$C$5:$C$104,D_KKAuf!$F38))</f>
        <v>0</v>
      </c>
      <c r="J38" s="505">
        <f>IF($F38&gt;A_Stammdaten!$B$11,0,SUMIFS(E_SAV!$W$5:$W$1005,E_SAV!$A$5:$A$1005,D_KKAuf!$C38,E_SAV!$C$5:$C$1005,D_KKAuf!$F38))</f>
        <v>0</v>
      </c>
      <c r="K38" s="505">
        <f>IF($F38&gt;A_Stammdaten!$B$11,0,SUMIFS(E3_WAV!$O$5:$O$104,E3_WAV!$A$5:$A$104,D_KKAuf!$C38,E3_WAV!$C$5:$C$104,D_KKAuf!$F38))</f>
        <v>0</v>
      </c>
      <c r="L38" s="505">
        <f>IF($F38&gt;A_Stammdaten!$B$11,0,SUMIFS(E2_BKZ!$G$5:$G$54,E2_BKZ!$A$5:$A$54,D_KKAuf!$C38,E2_BKZ!$B$5:$B$54,D_KKAuf!$F38))</f>
        <v>0</v>
      </c>
      <c r="M38" s="505">
        <f>IF($F38&gt;A_Stammdaten!$B$11,0,SUMIFS(E_SAV!$Y$5:$Y$1005,E_SAV!$A$5:$A$1005,D_KKAuf!$C38,E_SAV!$C$5:$C$1005,D_KKAuf!$F38))</f>
        <v>0</v>
      </c>
      <c r="N38" s="505">
        <f>IF($F38&gt;A_Stammdaten!$B$11,0,SUMIFS(E3_WAV!$Q$5:$Q$104,E3_WAV!$A$5:$A$104,D_KKAuf!$C38,E3_WAV!$C$5:$C$104,D_KKAuf!$F38))</f>
        <v>0</v>
      </c>
      <c r="O38" s="505">
        <f>IF($F38&gt;A_Stammdaten!$B$11,0,SUMIFS(E2_BKZ!$H$5:$H$54,E2_BKZ!$A$5:$A$54,D_KKAuf!$C38,E2_BKZ!$B$5:$B$54,D_KKAuf!$F38))</f>
        <v>0</v>
      </c>
      <c r="P38" s="506">
        <f t="shared" si="5"/>
        <v>0</v>
      </c>
      <c r="Q38" s="518" t="str">
        <f t="shared" si="6"/>
        <v/>
      </c>
      <c r="R38" s="507">
        <f t="shared" si="18"/>
        <v>0</v>
      </c>
      <c r="S38" s="518">
        <f t="shared" si="19"/>
        <v>0</v>
      </c>
      <c r="T38" s="484"/>
      <c r="U38" s="511">
        <v>2027</v>
      </c>
      <c r="V38" s="512"/>
      <c r="W38" s="513" t="str">
        <f>VLOOKUP(U38,[12]Listen!$AB$3:$AE$9,4,FALSE)</f>
        <v/>
      </c>
    </row>
  </sheetData>
  <sheetProtection formatCells="0" formatColumns="0" formatRows="0"/>
  <mergeCells count="8">
    <mergeCell ref="B32:B38"/>
    <mergeCell ref="D32:D38"/>
    <mergeCell ref="A3:G3"/>
    <mergeCell ref="B18:B24"/>
    <mergeCell ref="D18:D24"/>
    <mergeCell ref="B25:B31"/>
    <mergeCell ref="D25:D31"/>
    <mergeCell ref="A6:F6"/>
  </mergeCells>
  <pageMargins left="0.7" right="0.7" top="0.78740157499999996" bottom="0.78740157499999996" header="0.3" footer="0.3"/>
  <pageSetup paperSize="9" orientation="portrait" r:id="rId1"/>
  <ignoredErrors>
    <ignoredError sqref="E19:E38"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theme="9"/>
  </sheetPr>
  <dimension ref="A1:AI1006"/>
  <sheetViews>
    <sheetView zoomScale="80" zoomScaleNormal="80" workbookViewId="0">
      <pane xSplit="3" ySplit="4" topLeftCell="D5" activePane="bottomRight" state="frozen"/>
      <selection activeCell="N8" sqref="N8"/>
      <selection pane="topRight" activeCell="N8" sqref="N8"/>
      <selection pane="bottomLeft" activeCell="N8" sqref="N8"/>
      <selection pane="bottomRight" activeCell="A5" sqref="A5"/>
    </sheetView>
  </sheetViews>
  <sheetFormatPr baseColWidth="10" defaultColWidth="9.140625" defaultRowHeight="15" outlineLevelCol="1" x14ac:dyDescent="0.25"/>
  <cols>
    <col min="1" max="1" width="8.42578125" style="242" customWidth="1"/>
    <col min="2" max="2" width="40.85546875" style="242" customWidth="1"/>
    <col min="3" max="3" width="14.42578125" style="276" customWidth="1"/>
    <col min="4" max="4" width="17.28515625" style="242" customWidth="1"/>
    <col min="5" max="6" width="19.42578125" style="242" customWidth="1"/>
    <col min="7" max="8" width="17.28515625" style="242" customWidth="1"/>
    <col min="9" max="11" width="17.28515625" style="242" customWidth="1" outlineLevel="1"/>
    <col min="12" max="12" width="29.140625" style="242" customWidth="1" outlineLevel="1"/>
    <col min="13" max="13" width="25.140625" style="242" customWidth="1"/>
    <col min="14" max="15" width="10.7109375" style="242" customWidth="1"/>
    <col min="16" max="22" width="6.28515625" style="242" customWidth="1"/>
    <col min="23" max="32" width="16.7109375" style="242" customWidth="1"/>
    <col min="33" max="33" width="12.85546875" style="242" customWidth="1"/>
    <col min="34" max="34" width="16.42578125" style="242" customWidth="1"/>
    <col min="35" max="35" width="23.28515625" style="242" customWidth="1"/>
    <col min="36" max="36" width="16.85546875" style="242" customWidth="1"/>
    <col min="37" max="16384" width="9.140625" style="242"/>
  </cols>
  <sheetData>
    <row r="1" spans="1:35" ht="18.75" x14ac:dyDescent="0.3">
      <c r="A1" s="252" t="s">
        <v>387</v>
      </c>
      <c r="C1" s="242"/>
      <c r="U1" s="252"/>
    </row>
    <row r="2" spans="1:35" x14ac:dyDescent="0.25">
      <c r="A2" s="254"/>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6"/>
    </row>
    <row r="3" spans="1:35" ht="18.75" x14ac:dyDescent="0.3">
      <c r="A3" s="257" t="s">
        <v>86</v>
      </c>
      <c r="B3" s="258"/>
      <c r="C3" s="259"/>
      <c r="D3" s="257" t="s">
        <v>345</v>
      </c>
      <c r="E3" s="258"/>
      <c r="F3" s="258"/>
      <c r="G3" s="258"/>
      <c r="H3" s="258"/>
      <c r="I3" s="258"/>
      <c r="J3" s="258"/>
      <c r="K3" s="258"/>
      <c r="L3" s="258"/>
      <c r="M3" s="258"/>
      <c r="N3" s="260" t="s">
        <v>87</v>
      </c>
      <c r="O3" s="261"/>
      <c r="P3" s="261"/>
      <c r="Q3" s="261"/>
      <c r="R3" s="261"/>
      <c r="S3" s="261"/>
      <c r="T3" s="261"/>
      <c r="U3" s="261"/>
      <c r="V3" s="262"/>
      <c r="W3" s="260" t="s">
        <v>88</v>
      </c>
      <c r="X3" s="261"/>
      <c r="Y3" s="262"/>
      <c r="Z3" s="260" t="s">
        <v>89</v>
      </c>
      <c r="AA3" s="261"/>
      <c r="AB3" s="261"/>
      <c r="AC3" s="261"/>
      <c r="AD3" s="261"/>
      <c r="AE3" s="261"/>
      <c r="AF3" s="262"/>
    </row>
    <row r="4" spans="1:35" s="269" customFormat="1" ht="105" customHeight="1" x14ac:dyDescent="0.25">
      <c r="A4" s="263" t="s">
        <v>78</v>
      </c>
      <c r="B4" s="264" t="s">
        <v>90</v>
      </c>
      <c r="C4" s="264" t="s">
        <v>488</v>
      </c>
      <c r="D4" s="530" t="s">
        <v>489</v>
      </c>
      <c r="E4" s="530" t="s">
        <v>91</v>
      </c>
      <c r="F4" s="530" t="s">
        <v>490</v>
      </c>
      <c r="G4" s="530" t="s">
        <v>491</v>
      </c>
      <c r="H4" s="531" t="s">
        <v>492</v>
      </c>
      <c r="I4" s="264" t="str">
        <f>"(Erwartete) historische AK/HK zum Stand 31.12."&amp;A_Stammdaten!B12</f>
        <v>(Erwartete) historische AK/HK zum Stand 31.12.bitte wählen</v>
      </c>
      <c r="J4" s="530" t="s">
        <v>493</v>
      </c>
      <c r="K4" s="530" t="s">
        <v>494</v>
      </c>
      <c r="L4" s="530" t="s">
        <v>495</v>
      </c>
      <c r="M4" s="265" t="str">
        <f>"(Erwartete) historische AK/HK zum Stand 31.12."&amp;A_Stammdaten!B12&amp;"  bereinigt um Biogaskosten und Wasserstoff"</f>
        <v>(Erwartete) historische AK/HK zum Stand 31.12.bitte wählen  bereinigt um Biogaskosten und Wasserstoff</v>
      </c>
      <c r="N4" s="266" t="s">
        <v>346</v>
      </c>
      <c r="O4" s="266" t="s">
        <v>347</v>
      </c>
      <c r="P4" s="267">
        <v>2021</v>
      </c>
      <c r="Q4" s="267">
        <v>2022</v>
      </c>
      <c r="R4" s="267">
        <v>2023</v>
      </c>
      <c r="S4" s="267">
        <v>2024</v>
      </c>
      <c r="T4" s="267">
        <v>2025</v>
      </c>
      <c r="U4" s="267">
        <v>2026</v>
      </c>
      <c r="V4" s="267">
        <v>2027</v>
      </c>
      <c r="W4" s="267" t="str">
        <f>"Restwert zum 01.01."&amp;A_Stammdaten!B11</f>
        <v>Restwert zum 01.01.2024</v>
      </c>
      <c r="X4" s="267" t="str">
        <f>"Abschreibungen "&amp;A_Stammdaten!B11</f>
        <v>Abschreibungen 2024</v>
      </c>
      <c r="Y4" s="267" t="str">
        <f>"Restwert zum 31.12."&amp;A_Stammdaten!B11</f>
        <v>Restwert zum 31.12.2024</v>
      </c>
      <c r="Z4" s="267">
        <v>2021</v>
      </c>
      <c r="AA4" s="267">
        <v>2022</v>
      </c>
      <c r="AB4" s="267">
        <v>2023</v>
      </c>
      <c r="AC4" s="267">
        <v>2024</v>
      </c>
      <c r="AD4" s="267">
        <v>2025</v>
      </c>
      <c r="AE4" s="267">
        <v>2026</v>
      </c>
      <c r="AF4" s="267">
        <v>2027</v>
      </c>
      <c r="AG4" s="268"/>
    </row>
    <row r="5" spans="1:35" s="274" customFormat="1" x14ac:dyDescent="0.25">
      <c r="A5" s="338"/>
      <c r="B5" s="338"/>
      <c r="C5" s="339"/>
      <c r="D5" s="338"/>
      <c r="E5" s="338"/>
      <c r="F5" s="338"/>
      <c r="G5" s="338"/>
      <c r="H5" s="338"/>
      <c r="I5" s="270">
        <f>IF(C5&gt;A_Stammdaten!$B$11,0,SUM(D5,E5,-G5))</f>
        <v>0</v>
      </c>
      <c r="J5" s="338"/>
      <c r="K5" s="338"/>
      <c r="L5" s="338"/>
      <c r="M5" s="99">
        <f t="shared" ref="M5:M68" si="0">I5-SUM(J5:L5)</f>
        <v>0</v>
      </c>
      <c r="N5" s="271">
        <f>IF(ISBLANK($B5),0,VLOOKUP($B5,Listen!$A$2:$C$45,2,FALSE))</f>
        <v>0</v>
      </c>
      <c r="O5" s="271">
        <f>IF(ISBLANK($B5),0,VLOOKUP($B5,Listen!$A$2:$C$45,3,FALSE))</f>
        <v>0</v>
      </c>
      <c r="P5" s="272">
        <f t="shared" ref="P5:V20" si="1">$N5</f>
        <v>0</v>
      </c>
      <c r="Q5" s="272">
        <f t="shared" si="1"/>
        <v>0</v>
      </c>
      <c r="R5" s="272">
        <f t="shared" si="1"/>
        <v>0</v>
      </c>
      <c r="S5" s="272">
        <f t="shared" si="1"/>
        <v>0</v>
      </c>
      <c r="T5" s="272">
        <f t="shared" si="1"/>
        <v>0</v>
      </c>
      <c r="U5" s="272">
        <f t="shared" si="1"/>
        <v>0</v>
      </c>
      <c r="V5" s="272">
        <f t="shared" si="1"/>
        <v>0</v>
      </c>
      <c r="W5" s="100">
        <f>Y5+X5</f>
        <v>0</v>
      </c>
      <c r="X5" s="100">
        <f>IF(C5=A_Stammdaten!$B$11,E_SAV!$M5-E_SAV!$Y5,HLOOKUP(A_Stammdaten!$B$11-1,$Z$4:$AF$1005,ROW(C5)-3,FALSE)-$Y5)</f>
        <v>0</v>
      </c>
      <c r="Y5" s="100">
        <f>HLOOKUP(A_Stammdaten!$B$11,$Z$4:$AF$1005,ROW(C5)-3,FALSE)</f>
        <v>0</v>
      </c>
      <c r="Z5" s="100">
        <f t="shared" ref="Z5:Z68" si="2">IF(OR($C5=0,$M5=0),0,IF($C5&lt;=Z$4,$M5-$M5/P5*(Z$4-$C5+1),0))</f>
        <v>0</v>
      </c>
      <c r="AA5" s="100">
        <f t="shared" ref="AA5:AA68" si="3">IF(OR($C5=0,$M5=0,Q5-(AA$4-$C5)=0),0,IF($C5&lt;AA$4,Z5-Z5/(Q5-(AA$4-$C5)),IF($C5=AA$4,$M5-$M5/Q5,0)))</f>
        <v>0</v>
      </c>
      <c r="AB5" s="100">
        <f t="shared" ref="AB5:AB68" si="4">IF(OR($C5=0,$M5=0,R5-(AB$4-$C5)=0),0,IF($C5&lt;AB$4,AA5-AA5/(R5-(AB$4-$C5)),IF($C5=AB$4,$M5-$M5/R5,0)))</f>
        <v>0</v>
      </c>
      <c r="AC5" s="100">
        <f t="shared" ref="AC5:AC68" si="5">IF(OR($C5=0,$M5=0,S5-(AC$4-$C5)=0),0,IF($C5&lt;AC$4,AB5-AB5/(S5-(AC$4-$C5)),IF($C5=AC$4,$M5-$M5/S5,0)))</f>
        <v>0</v>
      </c>
      <c r="AD5" s="100">
        <f t="shared" ref="AD5:AD68" si="6">IF(OR($C5=0,$M5=0,T5-(AD$4-$C5)=0),0,IF($C5&lt;AD$4,AC5-AC5/(T5-(AD$4-$C5)),IF($C5=AD$4,$M5-$M5/T5,0)))</f>
        <v>0</v>
      </c>
      <c r="AE5" s="100">
        <f t="shared" ref="AE5:AE68" si="7">IF(OR($C5=0,$M5=0,U5-(AE$4-$C5)=0),0,IF($C5&lt;AE$4,AD5-AD5/(U5-(AE$4-$C5)),IF($C5=AE$4,$M5-$M5/U5,0)))</f>
        <v>0</v>
      </c>
      <c r="AF5" s="100">
        <f t="shared" ref="AF5:AF68" si="8">IF(OR($C5=0,$M5=0,V5-(AF$4-$C5)=0),0,IF($C5&lt;AF$4,AE5-AE5/(V5-(AF$4-$C5)),IF($C5=AF$4,$M5-$M5/V5,0)))</f>
        <v>0</v>
      </c>
      <c r="AG5" s="273"/>
      <c r="AI5" s="275"/>
    </row>
    <row r="6" spans="1:35" s="274" customFormat="1" x14ac:dyDescent="0.25">
      <c r="A6" s="455"/>
      <c r="B6" s="338"/>
      <c r="C6" s="339"/>
      <c r="D6" s="338"/>
      <c r="E6" s="338"/>
      <c r="F6" s="338"/>
      <c r="G6" s="338"/>
      <c r="H6" s="338"/>
      <c r="I6" s="270">
        <f>IF(C6&gt;A_Stammdaten!$B$11,0,SUM(D6,E6,-G6))</f>
        <v>0</v>
      </c>
      <c r="J6" s="338"/>
      <c r="K6" s="338"/>
      <c r="L6" s="338"/>
      <c r="M6" s="99">
        <f t="shared" si="0"/>
        <v>0</v>
      </c>
      <c r="N6" s="271">
        <f>IF(ISBLANK($B6),0,VLOOKUP($B6,Listen!$A$2:$C$45,2,FALSE))</f>
        <v>0</v>
      </c>
      <c r="O6" s="271">
        <f>IF(ISBLANK($B6),0,VLOOKUP($B6,Listen!$A$2:$C$45,3,FALSE))</f>
        <v>0</v>
      </c>
      <c r="P6" s="272">
        <f t="shared" si="1"/>
        <v>0</v>
      </c>
      <c r="Q6" s="272">
        <f t="shared" si="1"/>
        <v>0</v>
      </c>
      <c r="R6" s="272">
        <f t="shared" si="1"/>
        <v>0</v>
      </c>
      <c r="S6" s="272">
        <f t="shared" si="1"/>
        <v>0</v>
      </c>
      <c r="T6" s="272">
        <f t="shared" si="1"/>
        <v>0</v>
      </c>
      <c r="U6" s="272">
        <f t="shared" si="1"/>
        <v>0</v>
      </c>
      <c r="V6" s="272">
        <f t="shared" si="1"/>
        <v>0</v>
      </c>
      <c r="W6" s="100">
        <f t="shared" ref="W6:W69" si="9">Y6+X6</f>
        <v>0</v>
      </c>
      <c r="X6" s="100">
        <f>IF(C6=A_Stammdaten!$B$11,E_SAV!$M6-E_SAV!$Y6,HLOOKUP(A_Stammdaten!$B$11-1,$Z$4:$AF$1005,ROW(C6)-3,FALSE)-$Y6)</f>
        <v>0</v>
      </c>
      <c r="Y6" s="100">
        <f>HLOOKUP(A_Stammdaten!$B$11,$Z$4:$AF$1005,ROW(C6)-3,FALSE)</f>
        <v>0</v>
      </c>
      <c r="Z6" s="100">
        <f t="shared" si="2"/>
        <v>0</v>
      </c>
      <c r="AA6" s="100">
        <f t="shared" si="3"/>
        <v>0</v>
      </c>
      <c r="AB6" s="100">
        <f t="shared" si="4"/>
        <v>0</v>
      </c>
      <c r="AC6" s="100">
        <f t="shared" si="5"/>
        <v>0</v>
      </c>
      <c r="AD6" s="100">
        <f t="shared" si="6"/>
        <v>0</v>
      </c>
      <c r="AE6" s="100">
        <f t="shared" si="7"/>
        <v>0</v>
      </c>
      <c r="AF6" s="100">
        <f t="shared" si="8"/>
        <v>0</v>
      </c>
      <c r="AG6" s="273"/>
    </row>
    <row r="7" spans="1:35" s="274" customFormat="1" x14ac:dyDescent="0.25">
      <c r="A7" s="455"/>
      <c r="B7" s="338"/>
      <c r="C7" s="339"/>
      <c r="D7" s="338"/>
      <c r="E7" s="338"/>
      <c r="F7" s="338"/>
      <c r="G7" s="338"/>
      <c r="H7" s="338"/>
      <c r="I7" s="270">
        <f>IF(C7&gt;A_Stammdaten!$B$11,0,SUM(D7,E7,-G7))</f>
        <v>0</v>
      </c>
      <c r="J7" s="338"/>
      <c r="K7" s="338"/>
      <c r="L7" s="338"/>
      <c r="M7" s="99">
        <f t="shared" si="0"/>
        <v>0</v>
      </c>
      <c r="N7" s="271">
        <f>IF(ISBLANK($B7),0,VLOOKUP($B7,Listen!$A$2:$C$45,2,FALSE))</f>
        <v>0</v>
      </c>
      <c r="O7" s="271">
        <f>IF(ISBLANK($B7),0,VLOOKUP($B7,Listen!$A$2:$C$45,3,FALSE))</f>
        <v>0</v>
      </c>
      <c r="P7" s="272">
        <f t="shared" si="1"/>
        <v>0</v>
      </c>
      <c r="Q7" s="272">
        <f t="shared" si="1"/>
        <v>0</v>
      </c>
      <c r="R7" s="272">
        <f t="shared" si="1"/>
        <v>0</v>
      </c>
      <c r="S7" s="272">
        <f t="shared" si="1"/>
        <v>0</v>
      </c>
      <c r="T7" s="272">
        <f t="shared" si="1"/>
        <v>0</v>
      </c>
      <c r="U7" s="272">
        <f t="shared" si="1"/>
        <v>0</v>
      </c>
      <c r="V7" s="272">
        <f t="shared" si="1"/>
        <v>0</v>
      </c>
      <c r="W7" s="100">
        <f t="shared" si="9"/>
        <v>0</v>
      </c>
      <c r="X7" s="100">
        <f>IF(C7=A_Stammdaten!$B$11,E_SAV!$M7-E_SAV!$Y7,HLOOKUP(A_Stammdaten!$B$11-1,$Z$4:$AF$1005,ROW(C7)-3,FALSE)-$Y7)</f>
        <v>0</v>
      </c>
      <c r="Y7" s="100">
        <f>HLOOKUP(A_Stammdaten!$B$11,$Z$4:$AF$1005,ROW(C7)-3,FALSE)</f>
        <v>0</v>
      </c>
      <c r="Z7" s="100">
        <f t="shared" si="2"/>
        <v>0</v>
      </c>
      <c r="AA7" s="100">
        <f t="shared" si="3"/>
        <v>0</v>
      </c>
      <c r="AB7" s="100">
        <f t="shared" si="4"/>
        <v>0</v>
      </c>
      <c r="AC7" s="100">
        <f t="shared" si="5"/>
        <v>0</v>
      </c>
      <c r="AD7" s="100">
        <f t="shared" si="6"/>
        <v>0</v>
      </c>
      <c r="AE7" s="100">
        <f t="shared" si="7"/>
        <v>0</v>
      </c>
      <c r="AF7" s="100">
        <f t="shared" si="8"/>
        <v>0</v>
      </c>
      <c r="AG7" s="273"/>
    </row>
    <row r="8" spans="1:35" s="274" customFormat="1" x14ac:dyDescent="0.25">
      <c r="A8" s="375"/>
      <c r="B8" s="338"/>
      <c r="C8" s="339"/>
      <c r="D8" s="338"/>
      <c r="E8" s="338"/>
      <c r="F8" s="338"/>
      <c r="G8" s="338"/>
      <c r="H8" s="338"/>
      <c r="I8" s="270">
        <f>IF(C8&gt;A_Stammdaten!$B$11,0,SUM(D8,E8,-G8))</f>
        <v>0</v>
      </c>
      <c r="J8" s="338"/>
      <c r="K8" s="338"/>
      <c r="L8" s="338"/>
      <c r="M8" s="99">
        <f t="shared" si="0"/>
        <v>0</v>
      </c>
      <c r="N8" s="271">
        <f>IF(ISBLANK($B8),0,VLOOKUP($B8,Listen!$A$2:$C$45,2,FALSE))</f>
        <v>0</v>
      </c>
      <c r="O8" s="271">
        <f>IF(ISBLANK($B8),0,VLOOKUP($B8,Listen!$A$2:$C$45,3,FALSE))</f>
        <v>0</v>
      </c>
      <c r="P8" s="272">
        <f t="shared" si="1"/>
        <v>0</v>
      </c>
      <c r="Q8" s="272">
        <f t="shared" si="1"/>
        <v>0</v>
      </c>
      <c r="R8" s="272">
        <f t="shared" si="1"/>
        <v>0</v>
      </c>
      <c r="S8" s="272">
        <f t="shared" si="1"/>
        <v>0</v>
      </c>
      <c r="T8" s="272">
        <f t="shared" si="1"/>
        <v>0</v>
      </c>
      <c r="U8" s="272">
        <f t="shared" si="1"/>
        <v>0</v>
      </c>
      <c r="V8" s="272">
        <f t="shared" si="1"/>
        <v>0</v>
      </c>
      <c r="W8" s="100">
        <f t="shared" si="9"/>
        <v>0</v>
      </c>
      <c r="X8" s="100">
        <f>IF(C8=A_Stammdaten!$B$11,E_SAV!$M8-E_SAV!$Y8,HLOOKUP(A_Stammdaten!$B$11-1,$Z$4:$AF$1005,ROW(C8)-3,FALSE)-$Y8)</f>
        <v>0</v>
      </c>
      <c r="Y8" s="100">
        <f>HLOOKUP(A_Stammdaten!$B$11,$Z$4:$AF$1005,ROW(C8)-3,FALSE)</f>
        <v>0</v>
      </c>
      <c r="Z8" s="100">
        <f t="shared" si="2"/>
        <v>0</v>
      </c>
      <c r="AA8" s="100">
        <f t="shared" si="3"/>
        <v>0</v>
      </c>
      <c r="AB8" s="100">
        <f t="shared" si="4"/>
        <v>0</v>
      </c>
      <c r="AC8" s="100">
        <f t="shared" si="5"/>
        <v>0</v>
      </c>
      <c r="AD8" s="100">
        <f t="shared" si="6"/>
        <v>0</v>
      </c>
      <c r="AE8" s="100">
        <f t="shared" si="7"/>
        <v>0</v>
      </c>
      <c r="AF8" s="100">
        <f t="shared" si="8"/>
        <v>0</v>
      </c>
      <c r="AG8" s="273"/>
    </row>
    <row r="9" spans="1:35" s="274" customFormat="1" x14ac:dyDescent="0.25">
      <c r="A9" s="338"/>
      <c r="B9" s="338"/>
      <c r="C9" s="339"/>
      <c r="D9" s="339"/>
      <c r="E9" s="338"/>
      <c r="F9" s="338"/>
      <c r="G9" s="338"/>
      <c r="H9" s="338"/>
      <c r="I9" s="270">
        <f>IF(C9&gt;A_Stammdaten!$B$11,0,SUM(D9,E9,-G9))</f>
        <v>0</v>
      </c>
      <c r="J9" s="338"/>
      <c r="K9" s="338"/>
      <c r="L9" s="338"/>
      <c r="M9" s="99">
        <f t="shared" si="0"/>
        <v>0</v>
      </c>
      <c r="N9" s="271">
        <f>IF(ISBLANK($B9),0,VLOOKUP($B9,Listen!$A$2:$C$45,2,FALSE))</f>
        <v>0</v>
      </c>
      <c r="O9" s="271">
        <f>IF(ISBLANK($B9),0,VLOOKUP($B9,Listen!$A$2:$C$45,3,FALSE))</f>
        <v>0</v>
      </c>
      <c r="P9" s="272">
        <f t="shared" si="1"/>
        <v>0</v>
      </c>
      <c r="Q9" s="272">
        <f t="shared" si="1"/>
        <v>0</v>
      </c>
      <c r="R9" s="272">
        <f t="shared" si="1"/>
        <v>0</v>
      </c>
      <c r="S9" s="272">
        <f t="shared" si="1"/>
        <v>0</v>
      </c>
      <c r="T9" s="272">
        <f t="shared" si="1"/>
        <v>0</v>
      </c>
      <c r="U9" s="272">
        <f t="shared" si="1"/>
        <v>0</v>
      </c>
      <c r="V9" s="272">
        <f t="shared" si="1"/>
        <v>0</v>
      </c>
      <c r="W9" s="100">
        <f t="shared" si="9"/>
        <v>0</v>
      </c>
      <c r="X9" s="100">
        <f>IF(C9=A_Stammdaten!$B$11,E_SAV!$M9-E_SAV!$Y9,HLOOKUP(A_Stammdaten!$B$11-1,$Z$4:$AF$1005,ROW(C9)-3,FALSE)-$Y9)</f>
        <v>0</v>
      </c>
      <c r="Y9" s="100">
        <f>HLOOKUP(A_Stammdaten!$B$11,$Z$4:$AF$1005,ROW(C9)-3,FALSE)</f>
        <v>0</v>
      </c>
      <c r="Z9" s="100">
        <f t="shared" si="2"/>
        <v>0</v>
      </c>
      <c r="AA9" s="100">
        <f t="shared" si="3"/>
        <v>0</v>
      </c>
      <c r="AB9" s="100">
        <f t="shared" si="4"/>
        <v>0</v>
      </c>
      <c r="AC9" s="100">
        <f t="shared" si="5"/>
        <v>0</v>
      </c>
      <c r="AD9" s="100">
        <f t="shared" si="6"/>
        <v>0</v>
      </c>
      <c r="AE9" s="100">
        <f t="shared" si="7"/>
        <v>0</v>
      </c>
      <c r="AF9" s="100">
        <f t="shared" si="8"/>
        <v>0</v>
      </c>
      <c r="AG9" s="273"/>
    </row>
    <row r="10" spans="1:35" s="274" customFormat="1" x14ac:dyDescent="0.25">
      <c r="A10" s="338"/>
      <c r="B10" s="338"/>
      <c r="C10" s="339"/>
      <c r="D10" s="338"/>
      <c r="E10" s="338"/>
      <c r="F10" s="338"/>
      <c r="G10" s="338"/>
      <c r="H10" s="338"/>
      <c r="I10" s="270">
        <f>IF(C10&gt;A_Stammdaten!$B$11,0,SUM(D10,E10,-G10))</f>
        <v>0</v>
      </c>
      <c r="J10" s="338"/>
      <c r="K10" s="338"/>
      <c r="L10" s="338"/>
      <c r="M10" s="99">
        <f t="shared" si="0"/>
        <v>0</v>
      </c>
      <c r="N10" s="271">
        <f>IF(ISBLANK($B10),0,VLOOKUP($B10,Listen!$A$2:$C$45,2,FALSE))</f>
        <v>0</v>
      </c>
      <c r="O10" s="271">
        <f>IF(ISBLANK($B10),0,VLOOKUP($B10,Listen!$A$2:$C$45,3,FALSE))</f>
        <v>0</v>
      </c>
      <c r="P10" s="272">
        <f t="shared" si="1"/>
        <v>0</v>
      </c>
      <c r="Q10" s="272">
        <f t="shared" si="1"/>
        <v>0</v>
      </c>
      <c r="R10" s="272">
        <f t="shared" si="1"/>
        <v>0</v>
      </c>
      <c r="S10" s="272">
        <f t="shared" si="1"/>
        <v>0</v>
      </c>
      <c r="T10" s="272">
        <f t="shared" si="1"/>
        <v>0</v>
      </c>
      <c r="U10" s="272">
        <f t="shared" si="1"/>
        <v>0</v>
      </c>
      <c r="V10" s="272">
        <f t="shared" si="1"/>
        <v>0</v>
      </c>
      <c r="W10" s="100">
        <f t="shared" si="9"/>
        <v>0</v>
      </c>
      <c r="X10" s="100">
        <f>IF(C10=A_Stammdaten!$B$11,E_SAV!$M10-E_SAV!$Y10,HLOOKUP(A_Stammdaten!$B$11-1,$Z$4:$AF$1005,ROW(C10)-3,FALSE)-$Y10)</f>
        <v>0</v>
      </c>
      <c r="Y10" s="100">
        <f>HLOOKUP(A_Stammdaten!$B$11,$Z$4:$AF$1005,ROW(C10)-3,FALSE)</f>
        <v>0</v>
      </c>
      <c r="Z10" s="100">
        <f t="shared" si="2"/>
        <v>0</v>
      </c>
      <c r="AA10" s="100">
        <f t="shared" si="3"/>
        <v>0</v>
      </c>
      <c r="AB10" s="100">
        <f t="shared" si="4"/>
        <v>0</v>
      </c>
      <c r="AC10" s="100">
        <f t="shared" si="5"/>
        <v>0</v>
      </c>
      <c r="AD10" s="100">
        <f t="shared" si="6"/>
        <v>0</v>
      </c>
      <c r="AE10" s="100">
        <f t="shared" si="7"/>
        <v>0</v>
      </c>
      <c r="AF10" s="100">
        <f t="shared" si="8"/>
        <v>0</v>
      </c>
      <c r="AG10" s="273"/>
    </row>
    <row r="11" spans="1:35" s="274" customFormat="1" x14ac:dyDescent="0.25">
      <c r="A11" s="338"/>
      <c r="B11" s="338"/>
      <c r="C11" s="339"/>
      <c r="D11" s="338"/>
      <c r="E11" s="338"/>
      <c r="F11" s="338"/>
      <c r="G11" s="338"/>
      <c r="H11" s="338"/>
      <c r="I11" s="270">
        <f>IF(C11&gt;A_Stammdaten!$B$11,0,SUM(D11,E11,-G11))</f>
        <v>0</v>
      </c>
      <c r="J11" s="338"/>
      <c r="K11" s="338"/>
      <c r="L11" s="338"/>
      <c r="M11" s="99">
        <f t="shared" si="0"/>
        <v>0</v>
      </c>
      <c r="N11" s="271">
        <f>IF(ISBLANK($B11),0,VLOOKUP($B11,Listen!$A$2:$C$45,2,FALSE))</f>
        <v>0</v>
      </c>
      <c r="O11" s="271">
        <f>IF(ISBLANK($B11),0,VLOOKUP($B11,Listen!$A$2:$C$45,3,FALSE))</f>
        <v>0</v>
      </c>
      <c r="P11" s="272">
        <f t="shared" si="1"/>
        <v>0</v>
      </c>
      <c r="Q11" s="272">
        <f t="shared" si="1"/>
        <v>0</v>
      </c>
      <c r="R11" s="272">
        <f t="shared" si="1"/>
        <v>0</v>
      </c>
      <c r="S11" s="272">
        <f t="shared" si="1"/>
        <v>0</v>
      </c>
      <c r="T11" s="272">
        <f t="shared" si="1"/>
        <v>0</v>
      </c>
      <c r="U11" s="272">
        <f t="shared" si="1"/>
        <v>0</v>
      </c>
      <c r="V11" s="272">
        <f t="shared" si="1"/>
        <v>0</v>
      </c>
      <c r="W11" s="100">
        <f t="shared" si="9"/>
        <v>0</v>
      </c>
      <c r="X11" s="100">
        <f>IF(C11=A_Stammdaten!$B$11,E_SAV!$M11-E_SAV!$Y11,HLOOKUP(A_Stammdaten!$B$11-1,$Z$4:$AF$1005,ROW(C11)-3,FALSE)-$Y11)</f>
        <v>0</v>
      </c>
      <c r="Y11" s="100">
        <f>HLOOKUP(A_Stammdaten!$B$11,$Z$4:$AF$1005,ROW(C11)-3,FALSE)</f>
        <v>0</v>
      </c>
      <c r="Z11" s="100">
        <f t="shared" si="2"/>
        <v>0</v>
      </c>
      <c r="AA11" s="100">
        <f t="shared" si="3"/>
        <v>0</v>
      </c>
      <c r="AB11" s="100">
        <f t="shared" si="4"/>
        <v>0</v>
      </c>
      <c r="AC11" s="100">
        <f t="shared" si="5"/>
        <v>0</v>
      </c>
      <c r="AD11" s="100">
        <f t="shared" si="6"/>
        <v>0</v>
      </c>
      <c r="AE11" s="100">
        <f t="shared" si="7"/>
        <v>0</v>
      </c>
      <c r="AF11" s="100">
        <f t="shared" si="8"/>
        <v>0</v>
      </c>
      <c r="AG11" s="273"/>
    </row>
    <row r="12" spans="1:35" s="274" customFormat="1" x14ac:dyDescent="0.25">
      <c r="A12" s="338"/>
      <c r="B12" s="338"/>
      <c r="C12" s="339"/>
      <c r="D12" s="338"/>
      <c r="E12" s="338"/>
      <c r="F12" s="338"/>
      <c r="G12" s="338"/>
      <c r="H12" s="338"/>
      <c r="I12" s="270">
        <f>IF(C12&gt;A_Stammdaten!$B$11,0,SUM(D12,E12,-G12))</f>
        <v>0</v>
      </c>
      <c r="J12" s="338"/>
      <c r="K12" s="338"/>
      <c r="L12" s="338"/>
      <c r="M12" s="99">
        <f t="shared" si="0"/>
        <v>0</v>
      </c>
      <c r="N12" s="271">
        <f>IF(ISBLANK($B12),0,VLOOKUP($B12,Listen!$A$2:$C$45,2,FALSE))</f>
        <v>0</v>
      </c>
      <c r="O12" s="271">
        <f>IF(ISBLANK($B12),0,VLOOKUP($B12,Listen!$A$2:$C$45,3,FALSE))</f>
        <v>0</v>
      </c>
      <c r="P12" s="272">
        <f t="shared" si="1"/>
        <v>0</v>
      </c>
      <c r="Q12" s="272">
        <f t="shared" si="1"/>
        <v>0</v>
      </c>
      <c r="R12" s="272">
        <f t="shared" si="1"/>
        <v>0</v>
      </c>
      <c r="S12" s="272">
        <f t="shared" si="1"/>
        <v>0</v>
      </c>
      <c r="T12" s="272">
        <f t="shared" si="1"/>
        <v>0</v>
      </c>
      <c r="U12" s="272">
        <f t="shared" si="1"/>
        <v>0</v>
      </c>
      <c r="V12" s="272">
        <f t="shared" si="1"/>
        <v>0</v>
      </c>
      <c r="W12" s="100">
        <f t="shared" si="9"/>
        <v>0</v>
      </c>
      <c r="X12" s="100">
        <f>IF(C12=A_Stammdaten!$B$11,E_SAV!$M12-E_SAV!$Y12,HLOOKUP(A_Stammdaten!$B$11-1,$Z$4:$AF$1005,ROW(C12)-3,FALSE)-$Y12)</f>
        <v>0</v>
      </c>
      <c r="Y12" s="100">
        <f>HLOOKUP(A_Stammdaten!$B$11,$Z$4:$AF$1005,ROW(C12)-3,FALSE)</f>
        <v>0</v>
      </c>
      <c r="Z12" s="100">
        <f t="shared" si="2"/>
        <v>0</v>
      </c>
      <c r="AA12" s="100">
        <f t="shared" si="3"/>
        <v>0</v>
      </c>
      <c r="AB12" s="100">
        <f t="shared" si="4"/>
        <v>0</v>
      </c>
      <c r="AC12" s="100">
        <f t="shared" si="5"/>
        <v>0</v>
      </c>
      <c r="AD12" s="100">
        <f t="shared" si="6"/>
        <v>0</v>
      </c>
      <c r="AE12" s="100">
        <f t="shared" si="7"/>
        <v>0</v>
      </c>
      <c r="AF12" s="100">
        <f t="shared" si="8"/>
        <v>0</v>
      </c>
      <c r="AG12" s="273"/>
    </row>
    <row r="13" spans="1:35" s="274" customFormat="1" x14ac:dyDescent="0.25">
      <c r="A13" s="338"/>
      <c r="B13" s="338"/>
      <c r="C13" s="339"/>
      <c r="D13" s="338"/>
      <c r="E13" s="338"/>
      <c r="F13" s="338"/>
      <c r="G13" s="338"/>
      <c r="H13" s="338"/>
      <c r="I13" s="270">
        <f>IF(C13&gt;A_Stammdaten!$B$11,0,SUM(D13,E13,-G13))</f>
        <v>0</v>
      </c>
      <c r="J13" s="338"/>
      <c r="K13" s="338"/>
      <c r="L13" s="338"/>
      <c r="M13" s="99">
        <f t="shared" si="0"/>
        <v>0</v>
      </c>
      <c r="N13" s="271">
        <f>IF(ISBLANK($B13),0,VLOOKUP($B13,Listen!$A$2:$C$45,2,FALSE))</f>
        <v>0</v>
      </c>
      <c r="O13" s="271">
        <f>IF(ISBLANK($B13),0,VLOOKUP($B13,Listen!$A$2:$C$45,3,FALSE))</f>
        <v>0</v>
      </c>
      <c r="P13" s="272">
        <f t="shared" si="1"/>
        <v>0</v>
      </c>
      <c r="Q13" s="272">
        <f t="shared" si="1"/>
        <v>0</v>
      </c>
      <c r="R13" s="272">
        <f t="shared" si="1"/>
        <v>0</v>
      </c>
      <c r="S13" s="272">
        <f t="shared" si="1"/>
        <v>0</v>
      </c>
      <c r="T13" s="272">
        <f t="shared" si="1"/>
        <v>0</v>
      </c>
      <c r="U13" s="272">
        <f t="shared" si="1"/>
        <v>0</v>
      </c>
      <c r="V13" s="272">
        <f t="shared" si="1"/>
        <v>0</v>
      </c>
      <c r="W13" s="100">
        <f t="shared" si="9"/>
        <v>0</v>
      </c>
      <c r="X13" s="100">
        <f>IF(C13=A_Stammdaten!$B$11,E_SAV!$M13-E_SAV!$Y13,HLOOKUP(A_Stammdaten!$B$11-1,$Z$4:$AF$1005,ROW(C13)-3,FALSE)-$Y13)</f>
        <v>0</v>
      </c>
      <c r="Y13" s="100">
        <f>HLOOKUP(A_Stammdaten!$B$11,$Z$4:$AF$1005,ROW(C13)-3,FALSE)</f>
        <v>0</v>
      </c>
      <c r="Z13" s="100">
        <f t="shared" si="2"/>
        <v>0</v>
      </c>
      <c r="AA13" s="100">
        <f t="shared" si="3"/>
        <v>0</v>
      </c>
      <c r="AB13" s="100">
        <f t="shared" si="4"/>
        <v>0</v>
      </c>
      <c r="AC13" s="100">
        <f t="shared" si="5"/>
        <v>0</v>
      </c>
      <c r="AD13" s="100">
        <f t="shared" si="6"/>
        <v>0</v>
      </c>
      <c r="AE13" s="100">
        <f t="shared" si="7"/>
        <v>0</v>
      </c>
      <c r="AF13" s="100">
        <f t="shared" si="8"/>
        <v>0</v>
      </c>
      <c r="AG13" s="273"/>
    </row>
    <row r="14" spans="1:35" s="274" customFormat="1" x14ac:dyDescent="0.25">
      <c r="A14" s="338"/>
      <c r="B14" s="338"/>
      <c r="C14" s="339"/>
      <c r="D14" s="338"/>
      <c r="E14" s="338"/>
      <c r="F14" s="338"/>
      <c r="G14" s="338"/>
      <c r="H14" s="338"/>
      <c r="I14" s="270">
        <f>IF(C14&gt;A_Stammdaten!$B$11,0,SUM(D14,E14,-G14))</f>
        <v>0</v>
      </c>
      <c r="J14" s="338"/>
      <c r="K14" s="338"/>
      <c r="L14" s="338"/>
      <c r="M14" s="99">
        <f t="shared" si="0"/>
        <v>0</v>
      </c>
      <c r="N14" s="271">
        <f>IF(ISBLANK($B14),0,VLOOKUP($B14,Listen!$A$2:$C$45,2,FALSE))</f>
        <v>0</v>
      </c>
      <c r="O14" s="271">
        <f>IF(ISBLANK($B14),0,VLOOKUP($B14,Listen!$A$2:$C$45,3,FALSE))</f>
        <v>0</v>
      </c>
      <c r="P14" s="272">
        <f t="shared" si="1"/>
        <v>0</v>
      </c>
      <c r="Q14" s="272">
        <f t="shared" si="1"/>
        <v>0</v>
      </c>
      <c r="R14" s="272">
        <f t="shared" si="1"/>
        <v>0</v>
      </c>
      <c r="S14" s="272">
        <f t="shared" si="1"/>
        <v>0</v>
      </c>
      <c r="T14" s="272">
        <f t="shared" si="1"/>
        <v>0</v>
      </c>
      <c r="U14" s="272">
        <f t="shared" si="1"/>
        <v>0</v>
      </c>
      <c r="V14" s="272">
        <f t="shared" si="1"/>
        <v>0</v>
      </c>
      <c r="W14" s="100">
        <f t="shared" si="9"/>
        <v>0</v>
      </c>
      <c r="X14" s="100">
        <f>IF(C14=A_Stammdaten!$B$11,E_SAV!$M14-E_SAV!$Y14,HLOOKUP(A_Stammdaten!$B$11-1,$Z$4:$AF$1005,ROW(C14)-3,FALSE)-$Y14)</f>
        <v>0</v>
      </c>
      <c r="Y14" s="100">
        <f>HLOOKUP(A_Stammdaten!$B$11,$Z$4:$AF$1005,ROW(C14)-3,FALSE)</f>
        <v>0</v>
      </c>
      <c r="Z14" s="100">
        <f t="shared" si="2"/>
        <v>0</v>
      </c>
      <c r="AA14" s="100">
        <f t="shared" si="3"/>
        <v>0</v>
      </c>
      <c r="AB14" s="100">
        <f t="shared" si="4"/>
        <v>0</v>
      </c>
      <c r="AC14" s="100">
        <f t="shared" si="5"/>
        <v>0</v>
      </c>
      <c r="AD14" s="100">
        <f t="shared" si="6"/>
        <v>0</v>
      </c>
      <c r="AE14" s="100">
        <f t="shared" si="7"/>
        <v>0</v>
      </c>
      <c r="AF14" s="100">
        <f t="shared" si="8"/>
        <v>0</v>
      </c>
    </row>
    <row r="15" spans="1:35" s="274" customFormat="1" x14ac:dyDescent="0.25">
      <c r="A15" s="338"/>
      <c r="B15" s="338"/>
      <c r="C15" s="339"/>
      <c r="D15" s="338"/>
      <c r="E15" s="338"/>
      <c r="F15" s="338"/>
      <c r="G15" s="338"/>
      <c r="H15" s="338"/>
      <c r="I15" s="270">
        <f>IF(C15&gt;A_Stammdaten!$B$11,0,SUM(D15,E15,-G15))</f>
        <v>0</v>
      </c>
      <c r="J15" s="338"/>
      <c r="K15" s="338"/>
      <c r="L15" s="338"/>
      <c r="M15" s="99">
        <f t="shared" si="0"/>
        <v>0</v>
      </c>
      <c r="N15" s="271">
        <f>IF(ISBLANK($B15),0,VLOOKUP($B15,Listen!$A$2:$C$45,2,FALSE))</f>
        <v>0</v>
      </c>
      <c r="O15" s="271">
        <f>IF(ISBLANK($B15),0,VLOOKUP($B15,Listen!$A$2:$C$45,3,FALSE))</f>
        <v>0</v>
      </c>
      <c r="P15" s="272">
        <f t="shared" si="1"/>
        <v>0</v>
      </c>
      <c r="Q15" s="272">
        <f t="shared" si="1"/>
        <v>0</v>
      </c>
      <c r="R15" s="272">
        <f t="shared" si="1"/>
        <v>0</v>
      </c>
      <c r="S15" s="272">
        <f t="shared" si="1"/>
        <v>0</v>
      </c>
      <c r="T15" s="272">
        <f t="shared" si="1"/>
        <v>0</v>
      </c>
      <c r="U15" s="272">
        <f t="shared" si="1"/>
        <v>0</v>
      </c>
      <c r="V15" s="272">
        <f t="shared" si="1"/>
        <v>0</v>
      </c>
      <c r="W15" s="100">
        <f t="shared" si="9"/>
        <v>0</v>
      </c>
      <c r="X15" s="100">
        <f>IF(C15=A_Stammdaten!$B$11,E_SAV!$M15-E_SAV!$Y15,HLOOKUP(A_Stammdaten!$B$11-1,$Z$4:$AF$1005,ROW(C15)-3,FALSE)-$Y15)</f>
        <v>0</v>
      </c>
      <c r="Y15" s="100">
        <f>HLOOKUP(A_Stammdaten!$B$11,$Z$4:$AF$1005,ROW(C15)-3,FALSE)</f>
        <v>0</v>
      </c>
      <c r="Z15" s="100">
        <f t="shared" si="2"/>
        <v>0</v>
      </c>
      <c r="AA15" s="100">
        <f t="shared" si="3"/>
        <v>0</v>
      </c>
      <c r="AB15" s="100">
        <f t="shared" si="4"/>
        <v>0</v>
      </c>
      <c r="AC15" s="100">
        <f t="shared" si="5"/>
        <v>0</v>
      </c>
      <c r="AD15" s="100">
        <f t="shared" si="6"/>
        <v>0</v>
      </c>
      <c r="AE15" s="100">
        <f t="shared" si="7"/>
        <v>0</v>
      </c>
      <c r="AF15" s="100">
        <f t="shared" si="8"/>
        <v>0</v>
      </c>
    </row>
    <row r="16" spans="1:35" s="274" customFormat="1" x14ac:dyDescent="0.25">
      <c r="A16" s="338"/>
      <c r="B16" s="338"/>
      <c r="C16" s="339"/>
      <c r="D16" s="338"/>
      <c r="E16" s="338"/>
      <c r="F16" s="338"/>
      <c r="G16" s="338"/>
      <c r="H16" s="338"/>
      <c r="I16" s="270">
        <f>IF(C16&gt;A_Stammdaten!$B$11,0,SUM(D16,E16,-G16))</f>
        <v>0</v>
      </c>
      <c r="J16" s="338"/>
      <c r="K16" s="338"/>
      <c r="L16" s="338"/>
      <c r="M16" s="99">
        <f t="shared" si="0"/>
        <v>0</v>
      </c>
      <c r="N16" s="271">
        <f>IF(ISBLANK($B16),0,VLOOKUP($B16,Listen!$A$2:$C$45,2,FALSE))</f>
        <v>0</v>
      </c>
      <c r="O16" s="271">
        <f>IF(ISBLANK($B16),0,VLOOKUP($B16,Listen!$A$2:$C$45,3,FALSE))</f>
        <v>0</v>
      </c>
      <c r="P16" s="272">
        <f t="shared" si="1"/>
        <v>0</v>
      </c>
      <c r="Q16" s="272">
        <f t="shared" si="1"/>
        <v>0</v>
      </c>
      <c r="R16" s="272">
        <f t="shared" si="1"/>
        <v>0</v>
      </c>
      <c r="S16" s="272">
        <f t="shared" si="1"/>
        <v>0</v>
      </c>
      <c r="T16" s="272">
        <f t="shared" si="1"/>
        <v>0</v>
      </c>
      <c r="U16" s="272">
        <f t="shared" si="1"/>
        <v>0</v>
      </c>
      <c r="V16" s="272">
        <f t="shared" si="1"/>
        <v>0</v>
      </c>
      <c r="W16" s="100">
        <f t="shared" si="9"/>
        <v>0</v>
      </c>
      <c r="X16" s="100">
        <f>IF(C16=A_Stammdaten!$B$11,E_SAV!$M16-E_SAV!$Y16,HLOOKUP(A_Stammdaten!$B$11-1,$Z$4:$AF$1005,ROW(C16)-3,FALSE)-$Y16)</f>
        <v>0</v>
      </c>
      <c r="Y16" s="100">
        <f>HLOOKUP(A_Stammdaten!$B$11,$Z$4:$AF$1005,ROW(C16)-3,FALSE)</f>
        <v>0</v>
      </c>
      <c r="Z16" s="100">
        <f t="shared" si="2"/>
        <v>0</v>
      </c>
      <c r="AA16" s="100">
        <f t="shared" si="3"/>
        <v>0</v>
      </c>
      <c r="AB16" s="100">
        <f t="shared" si="4"/>
        <v>0</v>
      </c>
      <c r="AC16" s="100">
        <f t="shared" si="5"/>
        <v>0</v>
      </c>
      <c r="AD16" s="100">
        <f t="shared" si="6"/>
        <v>0</v>
      </c>
      <c r="AE16" s="100">
        <f t="shared" si="7"/>
        <v>0</v>
      </c>
      <c r="AF16" s="100">
        <f t="shared" si="8"/>
        <v>0</v>
      </c>
    </row>
    <row r="17" spans="1:32" s="274" customFormat="1" x14ac:dyDescent="0.25">
      <c r="A17" s="338"/>
      <c r="B17" s="338"/>
      <c r="C17" s="339"/>
      <c r="D17" s="338"/>
      <c r="E17" s="338"/>
      <c r="F17" s="338"/>
      <c r="G17" s="338"/>
      <c r="H17" s="338"/>
      <c r="I17" s="270">
        <f>IF(C17&gt;A_Stammdaten!$B$11,0,SUM(D17,E17,-G17))</f>
        <v>0</v>
      </c>
      <c r="J17" s="338"/>
      <c r="K17" s="338"/>
      <c r="L17" s="338"/>
      <c r="M17" s="99">
        <f t="shared" si="0"/>
        <v>0</v>
      </c>
      <c r="N17" s="271">
        <f>IF(ISBLANK($B17),0,VLOOKUP($B17,Listen!$A$2:$C$45,2,FALSE))</f>
        <v>0</v>
      </c>
      <c r="O17" s="271">
        <f>IF(ISBLANK($B17),0,VLOOKUP($B17,Listen!$A$2:$C$45,3,FALSE))</f>
        <v>0</v>
      </c>
      <c r="P17" s="272">
        <f t="shared" si="1"/>
        <v>0</v>
      </c>
      <c r="Q17" s="272">
        <f t="shared" si="1"/>
        <v>0</v>
      </c>
      <c r="R17" s="272">
        <f t="shared" si="1"/>
        <v>0</v>
      </c>
      <c r="S17" s="272">
        <f t="shared" si="1"/>
        <v>0</v>
      </c>
      <c r="T17" s="272">
        <f t="shared" si="1"/>
        <v>0</v>
      </c>
      <c r="U17" s="272">
        <f t="shared" si="1"/>
        <v>0</v>
      </c>
      <c r="V17" s="272">
        <f t="shared" si="1"/>
        <v>0</v>
      </c>
      <c r="W17" s="100">
        <f t="shared" si="9"/>
        <v>0</v>
      </c>
      <c r="X17" s="100">
        <f>IF(C17=A_Stammdaten!$B$11,E_SAV!$M17-E_SAV!$Y17,HLOOKUP(A_Stammdaten!$B$11-1,$Z$4:$AF$1005,ROW(C17)-3,FALSE)-$Y17)</f>
        <v>0</v>
      </c>
      <c r="Y17" s="100">
        <f>HLOOKUP(A_Stammdaten!$B$11,$Z$4:$AF$1005,ROW(C17)-3,FALSE)</f>
        <v>0</v>
      </c>
      <c r="Z17" s="100">
        <f t="shared" si="2"/>
        <v>0</v>
      </c>
      <c r="AA17" s="100">
        <f t="shared" si="3"/>
        <v>0</v>
      </c>
      <c r="AB17" s="100">
        <f t="shared" si="4"/>
        <v>0</v>
      </c>
      <c r="AC17" s="100">
        <f t="shared" si="5"/>
        <v>0</v>
      </c>
      <c r="AD17" s="100">
        <f t="shared" si="6"/>
        <v>0</v>
      </c>
      <c r="AE17" s="100">
        <f t="shared" si="7"/>
        <v>0</v>
      </c>
      <c r="AF17" s="100">
        <f t="shared" si="8"/>
        <v>0</v>
      </c>
    </row>
    <row r="18" spans="1:32" s="274" customFormat="1" x14ac:dyDescent="0.25">
      <c r="A18" s="338"/>
      <c r="B18" s="338"/>
      <c r="C18" s="339"/>
      <c r="D18" s="338"/>
      <c r="E18" s="338"/>
      <c r="F18" s="338"/>
      <c r="G18" s="338"/>
      <c r="H18" s="338"/>
      <c r="I18" s="270">
        <f>IF(C18&gt;A_Stammdaten!$B$11,0,SUM(D18,E18,-G18))</f>
        <v>0</v>
      </c>
      <c r="J18" s="338"/>
      <c r="K18" s="338"/>
      <c r="L18" s="338"/>
      <c r="M18" s="99">
        <f t="shared" si="0"/>
        <v>0</v>
      </c>
      <c r="N18" s="271">
        <f>IF(ISBLANK($B18),0,VLOOKUP($B18,Listen!$A$2:$C$45,2,FALSE))</f>
        <v>0</v>
      </c>
      <c r="O18" s="271">
        <f>IF(ISBLANK($B18),0,VLOOKUP($B18,Listen!$A$2:$C$45,3,FALSE))</f>
        <v>0</v>
      </c>
      <c r="P18" s="272">
        <f t="shared" si="1"/>
        <v>0</v>
      </c>
      <c r="Q18" s="272">
        <f t="shared" si="1"/>
        <v>0</v>
      </c>
      <c r="R18" s="272">
        <f t="shared" si="1"/>
        <v>0</v>
      </c>
      <c r="S18" s="272">
        <f t="shared" si="1"/>
        <v>0</v>
      </c>
      <c r="T18" s="272">
        <f t="shared" si="1"/>
        <v>0</v>
      </c>
      <c r="U18" s="272">
        <f t="shared" si="1"/>
        <v>0</v>
      </c>
      <c r="V18" s="272">
        <f t="shared" si="1"/>
        <v>0</v>
      </c>
      <c r="W18" s="100">
        <f t="shared" si="9"/>
        <v>0</v>
      </c>
      <c r="X18" s="100">
        <f>IF(C18=A_Stammdaten!$B$11,E_SAV!$M18-E_SAV!$Y18,HLOOKUP(A_Stammdaten!$B$11-1,$Z$4:$AF$1005,ROW(C18)-3,FALSE)-$Y18)</f>
        <v>0</v>
      </c>
      <c r="Y18" s="100">
        <f>HLOOKUP(A_Stammdaten!$B$11,$Z$4:$AF$1005,ROW(C18)-3,FALSE)</f>
        <v>0</v>
      </c>
      <c r="Z18" s="100">
        <f t="shared" si="2"/>
        <v>0</v>
      </c>
      <c r="AA18" s="100">
        <f t="shared" si="3"/>
        <v>0</v>
      </c>
      <c r="AB18" s="100">
        <f t="shared" si="4"/>
        <v>0</v>
      </c>
      <c r="AC18" s="100">
        <f t="shared" si="5"/>
        <v>0</v>
      </c>
      <c r="AD18" s="100">
        <f t="shared" si="6"/>
        <v>0</v>
      </c>
      <c r="AE18" s="100">
        <f t="shared" si="7"/>
        <v>0</v>
      </c>
      <c r="AF18" s="100">
        <f t="shared" si="8"/>
        <v>0</v>
      </c>
    </row>
    <row r="19" spans="1:32" s="274" customFormat="1" x14ac:dyDescent="0.25">
      <c r="A19" s="338"/>
      <c r="B19" s="338"/>
      <c r="C19" s="339"/>
      <c r="D19" s="338"/>
      <c r="E19" s="338"/>
      <c r="F19" s="338"/>
      <c r="G19" s="338"/>
      <c r="H19" s="338"/>
      <c r="I19" s="270">
        <f>IF(C19&gt;A_Stammdaten!$B$11,0,SUM(D19,E19,-G19))</f>
        <v>0</v>
      </c>
      <c r="J19" s="338"/>
      <c r="K19" s="338"/>
      <c r="L19" s="338"/>
      <c r="M19" s="99">
        <f t="shared" si="0"/>
        <v>0</v>
      </c>
      <c r="N19" s="271">
        <f>IF(ISBLANK($B19),0,VLOOKUP($B19,Listen!$A$2:$C$45,2,FALSE))</f>
        <v>0</v>
      </c>
      <c r="O19" s="271">
        <f>IF(ISBLANK($B19),0,VLOOKUP($B19,Listen!$A$2:$C$45,3,FALSE))</f>
        <v>0</v>
      </c>
      <c r="P19" s="272">
        <f t="shared" si="1"/>
        <v>0</v>
      </c>
      <c r="Q19" s="272">
        <f t="shared" si="1"/>
        <v>0</v>
      </c>
      <c r="R19" s="272">
        <f t="shared" si="1"/>
        <v>0</v>
      </c>
      <c r="S19" s="272">
        <f t="shared" si="1"/>
        <v>0</v>
      </c>
      <c r="T19" s="272">
        <f t="shared" si="1"/>
        <v>0</v>
      </c>
      <c r="U19" s="272">
        <f t="shared" si="1"/>
        <v>0</v>
      </c>
      <c r="V19" s="272">
        <f t="shared" si="1"/>
        <v>0</v>
      </c>
      <c r="W19" s="100">
        <f t="shared" si="9"/>
        <v>0</v>
      </c>
      <c r="X19" s="100">
        <f>IF(C19=A_Stammdaten!$B$11,E_SAV!$M19-E_SAV!$Y19,HLOOKUP(A_Stammdaten!$B$11-1,$Z$4:$AF$1005,ROW(C19)-3,FALSE)-$Y19)</f>
        <v>0</v>
      </c>
      <c r="Y19" s="100">
        <f>HLOOKUP(A_Stammdaten!$B$11,$Z$4:$AF$1005,ROW(C19)-3,FALSE)</f>
        <v>0</v>
      </c>
      <c r="Z19" s="100">
        <f t="shared" si="2"/>
        <v>0</v>
      </c>
      <c r="AA19" s="100">
        <f t="shared" si="3"/>
        <v>0</v>
      </c>
      <c r="AB19" s="100">
        <f t="shared" si="4"/>
        <v>0</v>
      </c>
      <c r="AC19" s="100">
        <f t="shared" si="5"/>
        <v>0</v>
      </c>
      <c r="AD19" s="100">
        <f t="shared" si="6"/>
        <v>0</v>
      </c>
      <c r="AE19" s="100">
        <f t="shared" si="7"/>
        <v>0</v>
      </c>
      <c r="AF19" s="100">
        <f t="shared" si="8"/>
        <v>0</v>
      </c>
    </row>
    <row r="20" spans="1:32" s="274" customFormat="1" x14ac:dyDescent="0.25">
      <c r="A20" s="338"/>
      <c r="B20" s="338"/>
      <c r="C20" s="339"/>
      <c r="D20" s="338"/>
      <c r="E20" s="338"/>
      <c r="F20" s="338"/>
      <c r="G20" s="338"/>
      <c r="H20" s="338"/>
      <c r="I20" s="270">
        <f>IF(C20&gt;A_Stammdaten!$B$11,0,SUM(D20,E20,-G20))</f>
        <v>0</v>
      </c>
      <c r="J20" s="338"/>
      <c r="K20" s="338"/>
      <c r="L20" s="338"/>
      <c r="M20" s="99">
        <f t="shared" si="0"/>
        <v>0</v>
      </c>
      <c r="N20" s="271">
        <f>IF(ISBLANK($B20),0,VLOOKUP($B20,Listen!$A$2:$C$45,2,FALSE))</f>
        <v>0</v>
      </c>
      <c r="O20" s="271">
        <f>IF(ISBLANK($B20),0,VLOOKUP($B20,Listen!$A$2:$C$45,3,FALSE))</f>
        <v>0</v>
      </c>
      <c r="P20" s="272">
        <f t="shared" si="1"/>
        <v>0</v>
      </c>
      <c r="Q20" s="272">
        <f t="shared" si="1"/>
        <v>0</v>
      </c>
      <c r="R20" s="272">
        <f t="shared" si="1"/>
        <v>0</v>
      </c>
      <c r="S20" s="272">
        <f t="shared" si="1"/>
        <v>0</v>
      </c>
      <c r="T20" s="272">
        <f t="shared" si="1"/>
        <v>0</v>
      </c>
      <c r="U20" s="272">
        <f t="shared" si="1"/>
        <v>0</v>
      </c>
      <c r="V20" s="272">
        <f t="shared" si="1"/>
        <v>0</v>
      </c>
      <c r="W20" s="100">
        <f t="shared" si="9"/>
        <v>0</v>
      </c>
      <c r="X20" s="100">
        <f>IF(C20=A_Stammdaten!$B$11,E_SAV!$M20-E_SAV!$Y20,HLOOKUP(A_Stammdaten!$B$11-1,$Z$4:$AF$1005,ROW(C20)-3,FALSE)-$Y20)</f>
        <v>0</v>
      </c>
      <c r="Y20" s="100">
        <f>HLOOKUP(A_Stammdaten!$B$11,$Z$4:$AF$1005,ROW(C20)-3,FALSE)</f>
        <v>0</v>
      </c>
      <c r="Z20" s="100">
        <f t="shared" si="2"/>
        <v>0</v>
      </c>
      <c r="AA20" s="100">
        <f t="shared" si="3"/>
        <v>0</v>
      </c>
      <c r="AB20" s="100">
        <f t="shared" si="4"/>
        <v>0</v>
      </c>
      <c r="AC20" s="100">
        <f t="shared" si="5"/>
        <v>0</v>
      </c>
      <c r="AD20" s="100">
        <f t="shared" si="6"/>
        <v>0</v>
      </c>
      <c r="AE20" s="100">
        <f t="shared" si="7"/>
        <v>0</v>
      </c>
      <c r="AF20" s="100">
        <f t="shared" si="8"/>
        <v>0</v>
      </c>
    </row>
    <row r="21" spans="1:32" s="274" customFormat="1" x14ac:dyDescent="0.25">
      <c r="A21" s="338"/>
      <c r="B21" s="338"/>
      <c r="C21" s="339"/>
      <c r="D21" s="338"/>
      <c r="E21" s="338"/>
      <c r="F21" s="338"/>
      <c r="G21" s="338"/>
      <c r="H21" s="338"/>
      <c r="I21" s="270">
        <f>IF(C21&gt;A_Stammdaten!$B$11,0,SUM(D21,E21,-G21))</f>
        <v>0</v>
      </c>
      <c r="J21" s="338"/>
      <c r="K21" s="338"/>
      <c r="L21" s="338"/>
      <c r="M21" s="99">
        <f t="shared" si="0"/>
        <v>0</v>
      </c>
      <c r="N21" s="271">
        <f>IF(ISBLANK($B21),0,VLOOKUP($B21,Listen!$A$2:$C$45,2,FALSE))</f>
        <v>0</v>
      </c>
      <c r="O21" s="271">
        <f>IF(ISBLANK($B21),0,VLOOKUP($B21,Listen!$A$2:$C$45,3,FALSE))</f>
        <v>0</v>
      </c>
      <c r="P21" s="272">
        <f t="shared" ref="P21:V37" si="10">$N21</f>
        <v>0</v>
      </c>
      <c r="Q21" s="272">
        <f t="shared" si="10"/>
        <v>0</v>
      </c>
      <c r="R21" s="272">
        <f t="shared" si="10"/>
        <v>0</v>
      </c>
      <c r="S21" s="272">
        <f t="shared" si="10"/>
        <v>0</v>
      </c>
      <c r="T21" s="272">
        <f t="shared" si="10"/>
        <v>0</v>
      </c>
      <c r="U21" s="272">
        <f t="shared" si="10"/>
        <v>0</v>
      </c>
      <c r="V21" s="272">
        <f t="shared" si="10"/>
        <v>0</v>
      </c>
      <c r="W21" s="100">
        <f t="shared" si="9"/>
        <v>0</v>
      </c>
      <c r="X21" s="100">
        <f>IF(C21=A_Stammdaten!$B$11,E_SAV!$M21-E_SAV!$Y21,HLOOKUP(A_Stammdaten!$B$11-1,$Z$4:$AF$1005,ROW(C21)-3,FALSE)-$Y21)</f>
        <v>0</v>
      </c>
      <c r="Y21" s="100">
        <f>HLOOKUP(A_Stammdaten!$B$11,$Z$4:$AF$1005,ROW(C21)-3,FALSE)</f>
        <v>0</v>
      </c>
      <c r="Z21" s="100">
        <f t="shared" si="2"/>
        <v>0</v>
      </c>
      <c r="AA21" s="100">
        <f t="shared" si="3"/>
        <v>0</v>
      </c>
      <c r="AB21" s="100">
        <f t="shared" si="4"/>
        <v>0</v>
      </c>
      <c r="AC21" s="100">
        <f t="shared" si="5"/>
        <v>0</v>
      </c>
      <c r="AD21" s="100">
        <f t="shared" si="6"/>
        <v>0</v>
      </c>
      <c r="AE21" s="100">
        <f t="shared" si="7"/>
        <v>0</v>
      </c>
      <c r="AF21" s="100">
        <f t="shared" si="8"/>
        <v>0</v>
      </c>
    </row>
    <row r="22" spans="1:32" s="274" customFormat="1" x14ac:dyDescent="0.25">
      <c r="A22" s="338"/>
      <c r="B22" s="338"/>
      <c r="C22" s="339"/>
      <c r="D22" s="338"/>
      <c r="E22" s="338"/>
      <c r="F22" s="338"/>
      <c r="G22" s="338"/>
      <c r="H22" s="338"/>
      <c r="I22" s="270">
        <f>IF(C22&gt;A_Stammdaten!$B$11,0,SUM(D22,E22,-G22))</f>
        <v>0</v>
      </c>
      <c r="J22" s="338"/>
      <c r="K22" s="338"/>
      <c r="L22" s="338"/>
      <c r="M22" s="99">
        <f t="shared" si="0"/>
        <v>0</v>
      </c>
      <c r="N22" s="271">
        <f>IF(ISBLANK($B22),0,VLOOKUP($B22,Listen!$A$2:$C$45,2,FALSE))</f>
        <v>0</v>
      </c>
      <c r="O22" s="271">
        <f>IF(ISBLANK($B22),0,VLOOKUP($B22,Listen!$A$2:$C$45,3,FALSE))</f>
        <v>0</v>
      </c>
      <c r="P22" s="272">
        <f t="shared" si="10"/>
        <v>0</v>
      </c>
      <c r="Q22" s="272">
        <f t="shared" si="10"/>
        <v>0</v>
      </c>
      <c r="R22" s="272">
        <f t="shared" si="10"/>
        <v>0</v>
      </c>
      <c r="S22" s="272">
        <f t="shared" si="10"/>
        <v>0</v>
      </c>
      <c r="T22" s="272">
        <f t="shared" si="10"/>
        <v>0</v>
      </c>
      <c r="U22" s="272">
        <f t="shared" si="10"/>
        <v>0</v>
      </c>
      <c r="V22" s="272">
        <f t="shared" si="10"/>
        <v>0</v>
      </c>
      <c r="W22" s="100">
        <f t="shared" si="9"/>
        <v>0</v>
      </c>
      <c r="X22" s="100">
        <f>IF(C22=A_Stammdaten!$B$11,E_SAV!$M22-E_SAV!$Y22,HLOOKUP(A_Stammdaten!$B$11-1,$Z$4:$AF$1005,ROW(C22)-3,FALSE)-$Y22)</f>
        <v>0</v>
      </c>
      <c r="Y22" s="100">
        <f>HLOOKUP(A_Stammdaten!$B$11,$Z$4:$AF$1005,ROW(C22)-3,FALSE)</f>
        <v>0</v>
      </c>
      <c r="Z22" s="100">
        <f t="shared" si="2"/>
        <v>0</v>
      </c>
      <c r="AA22" s="100">
        <f t="shared" si="3"/>
        <v>0</v>
      </c>
      <c r="AB22" s="100">
        <f t="shared" si="4"/>
        <v>0</v>
      </c>
      <c r="AC22" s="100">
        <f t="shared" si="5"/>
        <v>0</v>
      </c>
      <c r="AD22" s="100">
        <f t="shared" si="6"/>
        <v>0</v>
      </c>
      <c r="AE22" s="100">
        <f t="shared" si="7"/>
        <v>0</v>
      </c>
      <c r="AF22" s="100">
        <f t="shared" si="8"/>
        <v>0</v>
      </c>
    </row>
    <row r="23" spans="1:32" s="274" customFormat="1" x14ac:dyDescent="0.25">
      <c r="A23" s="338"/>
      <c r="B23" s="338"/>
      <c r="C23" s="339"/>
      <c r="D23" s="338"/>
      <c r="E23" s="338"/>
      <c r="F23" s="338"/>
      <c r="G23" s="338"/>
      <c r="H23" s="338"/>
      <c r="I23" s="270">
        <f>IF(C23&gt;A_Stammdaten!$B$11,0,SUM(D23,E23,-G23))</f>
        <v>0</v>
      </c>
      <c r="J23" s="338"/>
      <c r="K23" s="338"/>
      <c r="L23" s="338"/>
      <c r="M23" s="99">
        <f t="shared" si="0"/>
        <v>0</v>
      </c>
      <c r="N23" s="271">
        <f>IF(ISBLANK($B23),0,VLOOKUP($B23,Listen!$A$2:$C$45,2,FALSE))</f>
        <v>0</v>
      </c>
      <c r="O23" s="271">
        <f>IF(ISBLANK($B23),0,VLOOKUP($B23,Listen!$A$2:$C$45,3,FALSE))</f>
        <v>0</v>
      </c>
      <c r="P23" s="272">
        <f t="shared" si="10"/>
        <v>0</v>
      </c>
      <c r="Q23" s="272">
        <f t="shared" si="10"/>
        <v>0</v>
      </c>
      <c r="R23" s="272">
        <f t="shared" si="10"/>
        <v>0</v>
      </c>
      <c r="S23" s="272">
        <f t="shared" si="10"/>
        <v>0</v>
      </c>
      <c r="T23" s="272">
        <f t="shared" si="10"/>
        <v>0</v>
      </c>
      <c r="U23" s="272">
        <f t="shared" si="10"/>
        <v>0</v>
      </c>
      <c r="V23" s="272">
        <f t="shared" si="10"/>
        <v>0</v>
      </c>
      <c r="W23" s="100">
        <f t="shared" si="9"/>
        <v>0</v>
      </c>
      <c r="X23" s="100">
        <f>IF(C23=A_Stammdaten!$B$11,E_SAV!$M23-E_SAV!$Y23,HLOOKUP(A_Stammdaten!$B$11-1,$Z$4:$AF$1005,ROW(C23)-3,FALSE)-$Y23)</f>
        <v>0</v>
      </c>
      <c r="Y23" s="100">
        <f>HLOOKUP(A_Stammdaten!$B$11,$Z$4:$AF$1005,ROW(C23)-3,FALSE)</f>
        <v>0</v>
      </c>
      <c r="Z23" s="100">
        <f t="shared" si="2"/>
        <v>0</v>
      </c>
      <c r="AA23" s="100">
        <f t="shared" si="3"/>
        <v>0</v>
      </c>
      <c r="AB23" s="100">
        <f t="shared" si="4"/>
        <v>0</v>
      </c>
      <c r="AC23" s="100">
        <f t="shared" si="5"/>
        <v>0</v>
      </c>
      <c r="AD23" s="100">
        <f t="shared" si="6"/>
        <v>0</v>
      </c>
      <c r="AE23" s="100">
        <f t="shared" si="7"/>
        <v>0</v>
      </c>
      <c r="AF23" s="100">
        <f t="shared" si="8"/>
        <v>0</v>
      </c>
    </row>
    <row r="24" spans="1:32" s="274" customFormat="1" x14ac:dyDescent="0.25">
      <c r="A24" s="338"/>
      <c r="B24" s="338"/>
      <c r="C24" s="339"/>
      <c r="D24" s="338"/>
      <c r="E24" s="338"/>
      <c r="F24" s="338"/>
      <c r="G24" s="338"/>
      <c r="H24" s="338"/>
      <c r="I24" s="270">
        <f>IF(C24&gt;A_Stammdaten!$B$11,0,SUM(D24,E24,-G24))</f>
        <v>0</v>
      </c>
      <c r="J24" s="338"/>
      <c r="K24" s="338"/>
      <c r="L24" s="338"/>
      <c r="M24" s="99">
        <f t="shared" si="0"/>
        <v>0</v>
      </c>
      <c r="N24" s="271">
        <f>IF(ISBLANK($B24),0,VLOOKUP($B24,Listen!$A$2:$C$45,2,FALSE))</f>
        <v>0</v>
      </c>
      <c r="O24" s="271">
        <f>IF(ISBLANK($B24),0,VLOOKUP($B24,Listen!$A$2:$C$45,3,FALSE))</f>
        <v>0</v>
      </c>
      <c r="P24" s="272">
        <f t="shared" si="10"/>
        <v>0</v>
      </c>
      <c r="Q24" s="272">
        <f t="shared" si="10"/>
        <v>0</v>
      </c>
      <c r="R24" s="272">
        <f t="shared" si="10"/>
        <v>0</v>
      </c>
      <c r="S24" s="272">
        <f t="shared" si="10"/>
        <v>0</v>
      </c>
      <c r="T24" s="272">
        <f t="shared" si="10"/>
        <v>0</v>
      </c>
      <c r="U24" s="272">
        <f t="shared" si="10"/>
        <v>0</v>
      </c>
      <c r="V24" s="272">
        <f t="shared" si="10"/>
        <v>0</v>
      </c>
      <c r="W24" s="100">
        <f t="shared" si="9"/>
        <v>0</v>
      </c>
      <c r="X24" s="100">
        <f>IF(C24=A_Stammdaten!$B$11,E_SAV!$M24-E_SAV!$Y24,HLOOKUP(A_Stammdaten!$B$11-1,$Z$4:$AF$1005,ROW(C24)-3,FALSE)-$Y24)</f>
        <v>0</v>
      </c>
      <c r="Y24" s="100">
        <f>HLOOKUP(A_Stammdaten!$B$11,$Z$4:$AF$1005,ROW(C24)-3,FALSE)</f>
        <v>0</v>
      </c>
      <c r="Z24" s="100">
        <f t="shared" si="2"/>
        <v>0</v>
      </c>
      <c r="AA24" s="100">
        <f t="shared" si="3"/>
        <v>0</v>
      </c>
      <c r="AB24" s="100">
        <f t="shared" si="4"/>
        <v>0</v>
      </c>
      <c r="AC24" s="100">
        <f t="shared" si="5"/>
        <v>0</v>
      </c>
      <c r="AD24" s="100">
        <f t="shared" si="6"/>
        <v>0</v>
      </c>
      <c r="AE24" s="100">
        <f t="shared" si="7"/>
        <v>0</v>
      </c>
      <c r="AF24" s="100">
        <f t="shared" si="8"/>
        <v>0</v>
      </c>
    </row>
    <row r="25" spans="1:32" s="274" customFormat="1" x14ac:dyDescent="0.25">
      <c r="A25" s="338"/>
      <c r="B25" s="338"/>
      <c r="C25" s="339"/>
      <c r="D25" s="338"/>
      <c r="E25" s="338"/>
      <c r="F25" s="338"/>
      <c r="G25" s="338"/>
      <c r="H25" s="338"/>
      <c r="I25" s="270">
        <f>IF(C25&gt;A_Stammdaten!$B$11,0,SUM(D25,E25,-G25))</f>
        <v>0</v>
      </c>
      <c r="J25" s="338"/>
      <c r="K25" s="338"/>
      <c r="L25" s="338"/>
      <c r="M25" s="99">
        <f t="shared" si="0"/>
        <v>0</v>
      </c>
      <c r="N25" s="271">
        <f>IF(ISBLANK($B25),0,VLOOKUP($B25,Listen!$A$2:$C$45,2,FALSE))</f>
        <v>0</v>
      </c>
      <c r="O25" s="271">
        <f>IF(ISBLANK($B25),0,VLOOKUP($B25,Listen!$A$2:$C$45,3,FALSE))</f>
        <v>0</v>
      </c>
      <c r="P25" s="272">
        <f t="shared" si="10"/>
        <v>0</v>
      </c>
      <c r="Q25" s="272">
        <f t="shared" si="10"/>
        <v>0</v>
      </c>
      <c r="R25" s="272">
        <f t="shared" si="10"/>
        <v>0</v>
      </c>
      <c r="S25" s="272">
        <f t="shared" si="10"/>
        <v>0</v>
      </c>
      <c r="T25" s="272">
        <f t="shared" si="10"/>
        <v>0</v>
      </c>
      <c r="U25" s="272">
        <f t="shared" si="10"/>
        <v>0</v>
      </c>
      <c r="V25" s="272">
        <f t="shared" si="10"/>
        <v>0</v>
      </c>
      <c r="W25" s="100">
        <f t="shared" si="9"/>
        <v>0</v>
      </c>
      <c r="X25" s="100">
        <f>IF(C25=A_Stammdaten!$B$11,E_SAV!$M25-E_SAV!$Y25,HLOOKUP(A_Stammdaten!$B$11-1,$Z$4:$AF$1005,ROW(C25)-3,FALSE)-$Y25)</f>
        <v>0</v>
      </c>
      <c r="Y25" s="100">
        <f>HLOOKUP(A_Stammdaten!$B$11,$Z$4:$AF$1005,ROW(C25)-3,FALSE)</f>
        <v>0</v>
      </c>
      <c r="Z25" s="100">
        <f t="shared" si="2"/>
        <v>0</v>
      </c>
      <c r="AA25" s="100">
        <f t="shared" si="3"/>
        <v>0</v>
      </c>
      <c r="AB25" s="100">
        <f t="shared" si="4"/>
        <v>0</v>
      </c>
      <c r="AC25" s="100">
        <f t="shared" si="5"/>
        <v>0</v>
      </c>
      <c r="AD25" s="100">
        <f t="shared" si="6"/>
        <v>0</v>
      </c>
      <c r="AE25" s="100">
        <f t="shared" si="7"/>
        <v>0</v>
      </c>
      <c r="AF25" s="100">
        <f t="shared" si="8"/>
        <v>0</v>
      </c>
    </row>
    <row r="26" spans="1:32" s="274" customFormat="1" x14ac:dyDescent="0.25">
      <c r="A26" s="338"/>
      <c r="B26" s="338"/>
      <c r="C26" s="339"/>
      <c r="D26" s="338"/>
      <c r="E26" s="338"/>
      <c r="F26" s="338"/>
      <c r="G26" s="338"/>
      <c r="H26" s="338"/>
      <c r="I26" s="270">
        <f>IF(C26&gt;A_Stammdaten!$B$11,0,SUM(D26,E26,-G26))</f>
        <v>0</v>
      </c>
      <c r="J26" s="338"/>
      <c r="K26" s="338"/>
      <c r="L26" s="338"/>
      <c r="M26" s="99">
        <f t="shared" si="0"/>
        <v>0</v>
      </c>
      <c r="N26" s="271">
        <f>IF(ISBLANK($B26),0,VLOOKUP($B26,Listen!$A$2:$C$45,2,FALSE))</f>
        <v>0</v>
      </c>
      <c r="O26" s="271">
        <f>IF(ISBLANK($B26),0,VLOOKUP($B26,Listen!$A$2:$C$45,3,FALSE))</f>
        <v>0</v>
      </c>
      <c r="P26" s="272">
        <f t="shared" si="10"/>
        <v>0</v>
      </c>
      <c r="Q26" s="272">
        <f t="shared" si="10"/>
        <v>0</v>
      </c>
      <c r="R26" s="272">
        <f t="shared" si="10"/>
        <v>0</v>
      </c>
      <c r="S26" s="272">
        <f t="shared" si="10"/>
        <v>0</v>
      </c>
      <c r="T26" s="272">
        <f t="shared" si="10"/>
        <v>0</v>
      </c>
      <c r="U26" s="272">
        <f t="shared" si="10"/>
        <v>0</v>
      </c>
      <c r="V26" s="272">
        <f t="shared" si="10"/>
        <v>0</v>
      </c>
      <c r="W26" s="100">
        <f t="shared" si="9"/>
        <v>0</v>
      </c>
      <c r="X26" s="100">
        <f>IF(C26=A_Stammdaten!$B$11,E_SAV!$M26-E_SAV!$Y26,HLOOKUP(A_Stammdaten!$B$11-1,$Z$4:$AF$1005,ROW(C26)-3,FALSE)-$Y26)</f>
        <v>0</v>
      </c>
      <c r="Y26" s="100">
        <f>HLOOKUP(A_Stammdaten!$B$11,$Z$4:$AF$1005,ROW(C26)-3,FALSE)</f>
        <v>0</v>
      </c>
      <c r="Z26" s="100">
        <f t="shared" si="2"/>
        <v>0</v>
      </c>
      <c r="AA26" s="100">
        <f t="shared" si="3"/>
        <v>0</v>
      </c>
      <c r="AB26" s="100">
        <f t="shared" si="4"/>
        <v>0</v>
      </c>
      <c r="AC26" s="100">
        <f t="shared" si="5"/>
        <v>0</v>
      </c>
      <c r="AD26" s="100">
        <f t="shared" si="6"/>
        <v>0</v>
      </c>
      <c r="AE26" s="100">
        <f t="shared" si="7"/>
        <v>0</v>
      </c>
      <c r="AF26" s="100">
        <f t="shared" si="8"/>
        <v>0</v>
      </c>
    </row>
    <row r="27" spans="1:32" s="274" customFormat="1" x14ac:dyDescent="0.25">
      <c r="A27" s="338"/>
      <c r="B27" s="338"/>
      <c r="C27" s="339"/>
      <c r="D27" s="338"/>
      <c r="E27" s="338"/>
      <c r="F27" s="338"/>
      <c r="G27" s="338"/>
      <c r="H27" s="338"/>
      <c r="I27" s="270">
        <f>IF(C27&gt;A_Stammdaten!$B$11,0,SUM(D27,E27,-G27))</f>
        <v>0</v>
      </c>
      <c r="J27" s="338"/>
      <c r="K27" s="338"/>
      <c r="L27" s="338"/>
      <c r="M27" s="99">
        <f t="shared" si="0"/>
        <v>0</v>
      </c>
      <c r="N27" s="271">
        <f>IF(ISBLANK($B27),0,VLOOKUP($B27,Listen!$A$2:$C$45,2,FALSE))</f>
        <v>0</v>
      </c>
      <c r="O27" s="271">
        <f>IF(ISBLANK($B27),0,VLOOKUP($B27,Listen!$A$2:$C$45,3,FALSE))</f>
        <v>0</v>
      </c>
      <c r="P27" s="272">
        <f t="shared" si="10"/>
        <v>0</v>
      </c>
      <c r="Q27" s="272">
        <f t="shared" si="10"/>
        <v>0</v>
      </c>
      <c r="R27" s="272">
        <f t="shared" si="10"/>
        <v>0</v>
      </c>
      <c r="S27" s="272">
        <f t="shared" si="10"/>
        <v>0</v>
      </c>
      <c r="T27" s="272">
        <f t="shared" si="10"/>
        <v>0</v>
      </c>
      <c r="U27" s="272">
        <f t="shared" si="10"/>
        <v>0</v>
      </c>
      <c r="V27" s="272">
        <f t="shared" si="10"/>
        <v>0</v>
      </c>
      <c r="W27" s="100">
        <f t="shared" si="9"/>
        <v>0</v>
      </c>
      <c r="X27" s="100">
        <f>IF(C27=A_Stammdaten!$B$11,E_SAV!$M27-E_SAV!$Y27,HLOOKUP(A_Stammdaten!$B$11-1,$Z$4:$AF$1005,ROW(C27)-3,FALSE)-$Y27)</f>
        <v>0</v>
      </c>
      <c r="Y27" s="100">
        <f>HLOOKUP(A_Stammdaten!$B$11,$Z$4:$AF$1005,ROW(C27)-3,FALSE)</f>
        <v>0</v>
      </c>
      <c r="Z27" s="100">
        <f t="shared" si="2"/>
        <v>0</v>
      </c>
      <c r="AA27" s="100">
        <f t="shared" si="3"/>
        <v>0</v>
      </c>
      <c r="AB27" s="100">
        <f t="shared" si="4"/>
        <v>0</v>
      </c>
      <c r="AC27" s="100">
        <f t="shared" si="5"/>
        <v>0</v>
      </c>
      <c r="AD27" s="100">
        <f t="shared" si="6"/>
        <v>0</v>
      </c>
      <c r="AE27" s="100">
        <f t="shared" si="7"/>
        <v>0</v>
      </c>
      <c r="AF27" s="100">
        <f t="shared" si="8"/>
        <v>0</v>
      </c>
    </row>
    <row r="28" spans="1:32" s="274" customFormat="1" x14ac:dyDescent="0.25">
      <c r="A28" s="338"/>
      <c r="B28" s="338"/>
      <c r="C28" s="339"/>
      <c r="D28" s="338"/>
      <c r="E28" s="338"/>
      <c r="F28" s="338"/>
      <c r="G28" s="338"/>
      <c r="H28" s="338"/>
      <c r="I28" s="270">
        <f>IF(C28&gt;A_Stammdaten!$B$11,0,SUM(D28,E28,-G28))</f>
        <v>0</v>
      </c>
      <c r="J28" s="338"/>
      <c r="K28" s="338"/>
      <c r="L28" s="338"/>
      <c r="M28" s="99">
        <f t="shared" si="0"/>
        <v>0</v>
      </c>
      <c r="N28" s="271">
        <f>IF(ISBLANK($B28),0,VLOOKUP($B28,Listen!$A$2:$C$45,2,FALSE))</f>
        <v>0</v>
      </c>
      <c r="O28" s="271">
        <f>IF(ISBLANK($B28),0,VLOOKUP($B28,Listen!$A$2:$C$45,3,FALSE))</f>
        <v>0</v>
      </c>
      <c r="P28" s="272">
        <f t="shared" si="10"/>
        <v>0</v>
      </c>
      <c r="Q28" s="272">
        <f t="shared" si="10"/>
        <v>0</v>
      </c>
      <c r="R28" s="272">
        <f t="shared" si="10"/>
        <v>0</v>
      </c>
      <c r="S28" s="272">
        <f t="shared" si="10"/>
        <v>0</v>
      </c>
      <c r="T28" s="272">
        <f t="shared" si="10"/>
        <v>0</v>
      </c>
      <c r="U28" s="272">
        <f t="shared" si="10"/>
        <v>0</v>
      </c>
      <c r="V28" s="272">
        <f t="shared" si="10"/>
        <v>0</v>
      </c>
      <c r="W28" s="100">
        <f t="shared" si="9"/>
        <v>0</v>
      </c>
      <c r="X28" s="100">
        <f>IF(C28=A_Stammdaten!$B$11,E_SAV!$M28-E_SAV!$Y28,HLOOKUP(A_Stammdaten!$B$11-1,$Z$4:$AF$1005,ROW(C28)-3,FALSE)-$Y28)</f>
        <v>0</v>
      </c>
      <c r="Y28" s="100">
        <f>HLOOKUP(A_Stammdaten!$B$11,$Z$4:$AF$1005,ROW(C28)-3,FALSE)</f>
        <v>0</v>
      </c>
      <c r="Z28" s="100">
        <f t="shared" si="2"/>
        <v>0</v>
      </c>
      <c r="AA28" s="100">
        <f t="shared" si="3"/>
        <v>0</v>
      </c>
      <c r="AB28" s="100">
        <f t="shared" si="4"/>
        <v>0</v>
      </c>
      <c r="AC28" s="100">
        <f t="shared" si="5"/>
        <v>0</v>
      </c>
      <c r="AD28" s="100">
        <f t="shared" si="6"/>
        <v>0</v>
      </c>
      <c r="AE28" s="100">
        <f t="shared" si="7"/>
        <v>0</v>
      </c>
      <c r="AF28" s="100">
        <f t="shared" si="8"/>
        <v>0</v>
      </c>
    </row>
    <row r="29" spans="1:32" s="274" customFormat="1" x14ac:dyDescent="0.25">
      <c r="A29" s="338"/>
      <c r="B29" s="338"/>
      <c r="C29" s="339"/>
      <c r="D29" s="338"/>
      <c r="E29" s="338"/>
      <c r="F29" s="338"/>
      <c r="G29" s="338"/>
      <c r="H29" s="338"/>
      <c r="I29" s="270">
        <f>IF(C29&gt;A_Stammdaten!$B$11,0,SUM(D29,E29,-G29))</f>
        <v>0</v>
      </c>
      <c r="J29" s="338"/>
      <c r="K29" s="338"/>
      <c r="L29" s="338"/>
      <c r="M29" s="99">
        <f t="shared" si="0"/>
        <v>0</v>
      </c>
      <c r="N29" s="271">
        <f>IF(ISBLANK($B29),0,VLOOKUP($B29,Listen!$A$2:$C$45,2,FALSE))</f>
        <v>0</v>
      </c>
      <c r="O29" s="271">
        <f>IF(ISBLANK($B29),0,VLOOKUP($B29,Listen!$A$2:$C$45,3,FALSE))</f>
        <v>0</v>
      </c>
      <c r="P29" s="272">
        <f t="shared" si="10"/>
        <v>0</v>
      </c>
      <c r="Q29" s="272">
        <f t="shared" si="10"/>
        <v>0</v>
      </c>
      <c r="R29" s="272">
        <f t="shared" si="10"/>
        <v>0</v>
      </c>
      <c r="S29" s="272">
        <f t="shared" si="10"/>
        <v>0</v>
      </c>
      <c r="T29" s="272">
        <f t="shared" si="10"/>
        <v>0</v>
      </c>
      <c r="U29" s="272">
        <f t="shared" si="10"/>
        <v>0</v>
      </c>
      <c r="V29" s="272">
        <f t="shared" si="10"/>
        <v>0</v>
      </c>
      <c r="W29" s="100">
        <f t="shared" si="9"/>
        <v>0</v>
      </c>
      <c r="X29" s="100">
        <f>IF(C29=A_Stammdaten!$B$11,E_SAV!$M29-E_SAV!$Y29,HLOOKUP(A_Stammdaten!$B$11-1,$Z$4:$AF$1005,ROW(C29)-3,FALSE)-$Y29)</f>
        <v>0</v>
      </c>
      <c r="Y29" s="100">
        <f>HLOOKUP(A_Stammdaten!$B$11,$Z$4:$AF$1005,ROW(C29)-3,FALSE)</f>
        <v>0</v>
      </c>
      <c r="Z29" s="100">
        <f t="shared" si="2"/>
        <v>0</v>
      </c>
      <c r="AA29" s="100">
        <f t="shared" si="3"/>
        <v>0</v>
      </c>
      <c r="AB29" s="100">
        <f t="shared" si="4"/>
        <v>0</v>
      </c>
      <c r="AC29" s="100">
        <f t="shared" si="5"/>
        <v>0</v>
      </c>
      <c r="AD29" s="100">
        <f t="shared" si="6"/>
        <v>0</v>
      </c>
      <c r="AE29" s="100">
        <f t="shared" si="7"/>
        <v>0</v>
      </c>
      <c r="AF29" s="100">
        <f t="shared" si="8"/>
        <v>0</v>
      </c>
    </row>
    <row r="30" spans="1:32" s="274" customFormat="1" x14ac:dyDescent="0.25">
      <c r="A30" s="338"/>
      <c r="B30" s="338"/>
      <c r="C30" s="339"/>
      <c r="D30" s="338"/>
      <c r="E30" s="338"/>
      <c r="F30" s="338"/>
      <c r="G30" s="338"/>
      <c r="H30" s="338"/>
      <c r="I30" s="270">
        <f>IF(C30&gt;A_Stammdaten!$B$11,0,SUM(D30,E30,-G30))</f>
        <v>0</v>
      </c>
      <c r="J30" s="338"/>
      <c r="K30" s="338"/>
      <c r="L30" s="338"/>
      <c r="M30" s="99">
        <f t="shared" si="0"/>
        <v>0</v>
      </c>
      <c r="N30" s="271">
        <f>IF(ISBLANK($B30),0,VLOOKUP($B30,Listen!$A$2:$C$45,2,FALSE))</f>
        <v>0</v>
      </c>
      <c r="O30" s="271">
        <f>IF(ISBLANK($B30),0,VLOOKUP($B30,Listen!$A$2:$C$45,3,FALSE))</f>
        <v>0</v>
      </c>
      <c r="P30" s="272">
        <f t="shared" si="10"/>
        <v>0</v>
      </c>
      <c r="Q30" s="272">
        <f t="shared" si="10"/>
        <v>0</v>
      </c>
      <c r="R30" s="272">
        <f t="shared" si="10"/>
        <v>0</v>
      </c>
      <c r="S30" s="272">
        <f t="shared" si="10"/>
        <v>0</v>
      </c>
      <c r="T30" s="272">
        <f t="shared" si="10"/>
        <v>0</v>
      </c>
      <c r="U30" s="272">
        <f t="shared" si="10"/>
        <v>0</v>
      </c>
      <c r="V30" s="272">
        <f t="shared" si="10"/>
        <v>0</v>
      </c>
      <c r="W30" s="100">
        <f t="shared" si="9"/>
        <v>0</v>
      </c>
      <c r="X30" s="100">
        <f>IF(C30=A_Stammdaten!$B$11,E_SAV!$M30-E_SAV!$Y30,HLOOKUP(A_Stammdaten!$B$11-1,$Z$4:$AF$1005,ROW(C30)-3,FALSE)-$Y30)</f>
        <v>0</v>
      </c>
      <c r="Y30" s="100">
        <f>HLOOKUP(A_Stammdaten!$B$11,$Z$4:$AF$1005,ROW(C30)-3,FALSE)</f>
        <v>0</v>
      </c>
      <c r="Z30" s="100">
        <f t="shared" si="2"/>
        <v>0</v>
      </c>
      <c r="AA30" s="100">
        <f t="shared" si="3"/>
        <v>0</v>
      </c>
      <c r="AB30" s="100">
        <f t="shared" si="4"/>
        <v>0</v>
      </c>
      <c r="AC30" s="100">
        <f t="shared" si="5"/>
        <v>0</v>
      </c>
      <c r="AD30" s="100">
        <f t="shared" si="6"/>
        <v>0</v>
      </c>
      <c r="AE30" s="100">
        <f t="shared" si="7"/>
        <v>0</v>
      </c>
      <c r="AF30" s="100">
        <f t="shared" si="8"/>
        <v>0</v>
      </c>
    </row>
    <row r="31" spans="1:32" s="274" customFormat="1" x14ac:dyDescent="0.25">
      <c r="A31" s="338"/>
      <c r="B31" s="338"/>
      <c r="C31" s="339"/>
      <c r="D31" s="338"/>
      <c r="E31" s="338"/>
      <c r="F31" s="338"/>
      <c r="G31" s="338"/>
      <c r="H31" s="338"/>
      <c r="I31" s="270">
        <f>IF(C31&gt;A_Stammdaten!$B$11,0,SUM(D31,E31,-G31))</f>
        <v>0</v>
      </c>
      <c r="J31" s="338"/>
      <c r="K31" s="338"/>
      <c r="L31" s="338"/>
      <c r="M31" s="99">
        <f t="shared" si="0"/>
        <v>0</v>
      </c>
      <c r="N31" s="271">
        <f>IF(ISBLANK($B31),0,VLOOKUP($B31,Listen!$A$2:$C$45,2,FALSE))</f>
        <v>0</v>
      </c>
      <c r="O31" s="271">
        <f>IF(ISBLANK($B31),0,VLOOKUP($B31,Listen!$A$2:$C$45,3,FALSE))</f>
        <v>0</v>
      </c>
      <c r="P31" s="272">
        <f t="shared" si="10"/>
        <v>0</v>
      </c>
      <c r="Q31" s="272">
        <f t="shared" si="10"/>
        <v>0</v>
      </c>
      <c r="R31" s="272">
        <f t="shared" si="10"/>
        <v>0</v>
      </c>
      <c r="S31" s="272">
        <f t="shared" si="10"/>
        <v>0</v>
      </c>
      <c r="T31" s="272">
        <f t="shared" si="10"/>
        <v>0</v>
      </c>
      <c r="U31" s="272">
        <f t="shared" si="10"/>
        <v>0</v>
      </c>
      <c r="V31" s="272">
        <f t="shared" si="10"/>
        <v>0</v>
      </c>
      <c r="W31" s="100">
        <f t="shared" si="9"/>
        <v>0</v>
      </c>
      <c r="X31" s="100">
        <f>IF(C31=A_Stammdaten!$B$11,E_SAV!$M31-E_SAV!$Y31,HLOOKUP(A_Stammdaten!$B$11-1,$Z$4:$AF$1005,ROW(C31)-3,FALSE)-$Y31)</f>
        <v>0</v>
      </c>
      <c r="Y31" s="100">
        <f>HLOOKUP(A_Stammdaten!$B$11,$Z$4:$AF$1005,ROW(C31)-3,FALSE)</f>
        <v>0</v>
      </c>
      <c r="Z31" s="100">
        <f t="shared" si="2"/>
        <v>0</v>
      </c>
      <c r="AA31" s="100">
        <f t="shared" si="3"/>
        <v>0</v>
      </c>
      <c r="AB31" s="100">
        <f t="shared" si="4"/>
        <v>0</v>
      </c>
      <c r="AC31" s="100">
        <f t="shared" si="5"/>
        <v>0</v>
      </c>
      <c r="AD31" s="100">
        <f t="shared" si="6"/>
        <v>0</v>
      </c>
      <c r="AE31" s="100">
        <f t="shared" si="7"/>
        <v>0</v>
      </c>
      <c r="AF31" s="100">
        <f t="shared" si="8"/>
        <v>0</v>
      </c>
    </row>
    <row r="32" spans="1:32" s="274" customFormat="1" x14ac:dyDescent="0.25">
      <c r="A32" s="338"/>
      <c r="B32" s="338"/>
      <c r="C32" s="339"/>
      <c r="D32" s="338"/>
      <c r="E32" s="338"/>
      <c r="F32" s="338"/>
      <c r="G32" s="338"/>
      <c r="H32" s="338"/>
      <c r="I32" s="270">
        <f>IF(C32&gt;A_Stammdaten!$B$11,0,SUM(D32,E32,-G32))</f>
        <v>0</v>
      </c>
      <c r="J32" s="338"/>
      <c r="K32" s="338"/>
      <c r="L32" s="338"/>
      <c r="M32" s="99">
        <f t="shared" si="0"/>
        <v>0</v>
      </c>
      <c r="N32" s="271">
        <f>IF(ISBLANK($B32),0,VLOOKUP($B32,Listen!$A$2:$C$45,2,FALSE))</f>
        <v>0</v>
      </c>
      <c r="O32" s="271">
        <f>IF(ISBLANK($B32),0,VLOOKUP($B32,Listen!$A$2:$C$45,3,FALSE))</f>
        <v>0</v>
      </c>
      <c r="P32" s="272">
        <f t="shared" si="10"/>
        <v>0</v>
      </c>
      <c r="Q32" s="272">
        <f t="shared" si="10"/>
        <v>0</v>
      </c>
      <c r="R32" s="272">
        <f t="shared" si="10"/>
        <v>0</v>
      </c>
      <c r="S32" s="272">
        <f t="shared" si="10"/>
        <v>0</v>
      </c>
      <c r="T32" s="272">
        <f t="shared" si="10"/>
        <v>0</v>
      </c>
      <c r="U32" s="272">
        <f t="shared" si="10"/>
        <v>0</v>
      </c>
      <c r="V32" s="272">
        <f t="shared" si="10"/>
        <v>0</v>
      </c>
      <c r="W32" s="100">
        <f t="shared" si="9"/>
        <v>0</v>
      </c>
      <c r="X32" s="100">
        <f>IF(C32=A_Stammdaten!$B$11,E_SAV!$M32-E_SAV!$Y32,HLOOKUP(A_Stammdaten!$B$11-1,$Z$4:$AF$1005,ROW(C32)-3,FALSE)-$Y32)</f>
        <v>0</v>
      </c>
      <c r="Y32" s="100">
        <f>HLOOKUP(A_Stammdaten!$B$11,$Z$4:$AF$1005,ROW(C32)-3,FALSE)</f>
        <v>0</v>
      </c>
      <c r="Z32" s="100">
        <f t="shared" si="2"/>
        <v>0</v>
      </c>
      <c r="AA32" s="100">
        <f t="shared" si="3"/>
        <v>0</v>
      </c>
      <c r="AB32" s="100">
        <f t="shared" si="4"/>
        <v>0</v>
      </c>
      <c r="AC32" s="100">
        <f t="shared" si="5"/>
        <v>0</v>
      </c>
      <c r="AD32" s="100">
        <f t="shared" si="6"/>
        <v>0</v>
      </c>
      <c r="AE32" s="100">
        <f t="shared" si="7"/>
        <v>0</v>
      </c>
      <c r="AF32" s="100">
        <f t="shared" si="8"/>
        <v>0</v>
      </c>
    </row>
    <row r="33" spans="1:32" s="274" customFormat="1" x14ac:dyDescent="0.25">
      <c r="A33" s="338"/>
      <c r="B33" s="338"/>
      <c r="C33" s="339"/>
      <c r="D33" s="338"/>
      <c r="E33" s="338"/>
      <c r="F33" s="338"/>
      <c r="G33" s="338"/>
      <c r="H33" s="338"/>
      <c r="I33" s="270">
        <f>IF(C33&gt;A_Stammdaten!$B$11,0,SUM(D33,E33,-G33))</f>
        <v>0</v>
      </c>
      <c r="J33" s="338"/>
      <c r="K33" s="338"/>
      <c r="L33" s="338"/>
      <c r="M33" s="99">
        <f t="shared" si="0"/>
        <v>0</v>
      </c>
      <c r="N33" s="271">
        <f>IF(ISBLANK($B33),0,VLOOKUP($B33,Listen!$A$2:$C$45,2,FALSE))</f>
        <v>0</v>
      </c>
      <c r="O33" s="271">
        <f>IF(ISBLANK($B33),0,VLOOKUP($B33,Listen!$A$2:$C$45,3,FALSE))</f>
        <v>0</v>
      </c>
      <c r="P33" s="272">
        <f t="shared" si="10"/>
        <v>0</v>
      </c>
      <c r="Q33" s="272">
        <f t="shared" si="10"/>
        <v>0</v>
      </c>
      <c r="R33" s="272">
        <f t="shared" si="10"/>
        <v>0</v>
      </c>
      <c r="S33" s="272">
        <f t="shared" si="10"/>
        <v>0</v>
      </c>
      <c r="T33" s="272">
        <f t="shared" si="10"/>
        <v>0</v>
      </c>
      <c r="U33" s="272">
        <f t="shared" si="10"/>
        <v>0</v>
      </c>
      <c r="V33" s="272">
        <f t="shared" si="10"/>
        <v>0</v>
      </c>
      <c r="W33" s="100">
        <f t="shared" si="9"/>
        <v>0</v>
      </c>
      <c r="X33" s="100">
        <f>IF(C33=A_Stammdaten!$B$11,E_SAV!$M33-E_SAV!$Y33,HLOOKUP(A_Stammdaten!$B$11-1,$Z$4:$AF$1005,ROW(C33)-3,FALSE)-$Y33)</f>
        <v>0</v>
      </c>
      <c r="Y33" s="100">
        <f>HLOOKUP(A_Stammdaten!$B$11,$Z$4:$AF$1005,ROW(C33)-3,FALSE)</f>
        <v>0</v>
      </c>
      <c r="Z33" s="100">
        <f t="shared" si="2"/>
        <v>0</v>
      </c>
      <c r="AA33" s="100">
        <f t="shared" si="3"/>
        <v>0</v>
      </c>
      <c r="AB33" s="100">
        <f t="shared" si="4"/>
        <v>0</v>
      </c>
      <c r="AC33" s="100">
        <f t="shared" si="5"/>
        <v>0</v>
      </c>
      <c r="AD33" s="100">
        <f t="shared" si="6"/>
        <v>0</v>
      </c>
      <c r="AE33" s="100">
        <f t="shared" si="7"/>
        <v>0</v>
      </c>
      <c r="AF33" s="100">
        <f t="shared" si="8"/>
        <v>0</v>
      </c>
    </row>
    <row r="34" spans="1:32" s="274" customFormat="1" x14ac:dyDescent="0.25">
      <c r="A34" s="338"/>
      <c r="B34" s="338"/>
      <c r="C34" s="339"/>
      <c r="D34" s="338"/>
      <c r="E34" s="338"/>
      <c r="F34" s="338"/>
      <c r="G34" s="338"/>
      <c r="H34" s="338"/>
      <c r="I34" s="270">
        <f>IF(C34&gt;A_Stammdaten!$B$11,0,SUM(D34,E34,-G34))</f>
        <v>0</v>
      </c>
      <c r="J34" s="338"/>
      <c r="K34" s="338"/>
      <c r="L34" s="338"/>
      <c r="M34" s="99">
        <f t="shared" si="0"/>
        <v>0</v>
      </c>
      <c r="N34" s="271">
        <f>IF(ISBLANK($B34),0,VLOOKUP($B34,Listen!$A$2:$C$45,2,FALSE))</f>
        <v>0</v>
      </c>
      <c r="O34" s="271">
        <f>IF(ISBLANK($B34),0,VLOOKUP($B34,Listen!$A$2:$C$45,3,FALSE))</f>
        <v>0</v>
      </c>
      <c r="P34" s="272">
        <f t="shared" si="10"/>
        <v>0</v>
      </c>
      <c r="Q34" s="272">
        <f t="shared" si="10"/>
        <v>0</v>
      </c>
      <c r="R34" s="272">
        <f t="shared" si="10"/>
        <v>0</v>
      </c>
      <c r="S34" s="272">
        <f t="shared" si="10"/>
        <v>0</v>
      </c>
      <c r="T34" s="272">
        <f t="shared" si="10"/>
        <v>0</v>
      </c>
      <c r="U34" s="272">
        <f t="shared" si="10"/>
        <v>0</v>
      </c>
      <c r="V34" s="272">
        <f t="shared" si="10"/>
        <v>0</v>
      </c>
      <c r="W34" s="100">
        <f t="shared" si="9"/>
        <v>0</v>
      </c>
      <c r="X34" s="100">
        <f>IF(C34=A_Stammdaten!$B$11,E_SAV!$M34-E_SAV!$Y34,HLOOKUP(A_Stammdaten!$B$11-1,$Z$4:$AF$1005,ROW(C34)-3,FALSE)-$Y34)</f>
        <v>0</v>
      </c>
      <c r="Y34" s="100">
        <f>HLOOKUP(A_Stammdaten!$B$11,$Z$4:$AF$1005,ROW(C34)-3,FALSE)</f>
        <v>0</v>
      </c>
      <c r="Z34" s="100">
        <f t="shared" si="2"/>
        <v>0</v>
      </c>
      <c r="AA34" s="100">
        <f t="shared" si="3"/>
        <v>0</v>
      </c>
      <c r="AB34" s="100">
        <f t="shared" si="4"/>
        <v>0</v>
      </c>
      <c r="AC34" s="100">
        <f t="shared" si="5"/>
        <v>0</v>
      </c>
      <c r="AD34" s="100">
        <f t="shared" si="6"/>
        <v>0</v>
      </c>
      <c r="AE34" s="100">
        <f t="shared" si="7"/>
        <v>0</v>
      </c>
      <c r="AF34" s="100">
        <f t="shared" si="8"/>
        <v>0</v>
      </c>
    </row>
    <row r="35" spans="1:32" s="274" customFormat="1" x14ac:dyDescent="0.25">
      <c r="A35" s="338"/>
      <c r="B35" s="338"/>
      <c r="C35" s="339"/>
      <c r="D35" s="338"/>
      <c r="E35" s="338"/>
      <c r="F35" s="338"/>
      <c r="G35" s="338"/>
      <c r="H35" s="338"/>
      <c r="I35" s="270">
        <f>IF(C35&gt;A_Stammdaten!$B$11,0,SUM(D35,E35,-G35))</f>
        <v>0</v>
      </c>
      <c r="J35" s="338"/>
      <c r="K35" s="338"/>
      <c r="L35" s="338"/>
      <c r="M35" s="99">
        <f t="shared" si="0"/>
        <v>0</v>
      </c>
      <c r="N35" s="271">
        <f>IF(ISBLANK($B35),0,VLOOKUP($B35,Listen!$A$2:$C$45,2,FALSE))</f>
        <v>0</v>
      </c>
      <c r="O35" s="271">
        <f>IF(ISBLANK($B35),0,VLOOKUP($B35,Listen!$A$2:$C$45,3,FALSE))</f>
        <v>0</v>
      </c>
      <c r="P35" s="272">
        <f t="shared" si="10"/>
        <v>0</v>
      </c>
      <c r="Q35" s="272">
        <f t="shared" si="10"/>
        <v>0</v>
      </c>
      <c r="R35" s="272">
        <f t="shared" si="10"/>
        <v>0</v>
      </c>
      <c r="S35" s="272">
        <f t="shared" si="10"/>
        <v>0</v>
      </c>
      <c r="T35" s="272">
        <f t="shared" si="10"/>
        <v>0</v>
      </c>
      <c r="U35" s="272">
        <f t="shared" si="10"/>
        <v>0</v>
      </c>
      <c r="V35" s="272">
        <f t="shared" si="10"/>
        <v>0</v>
      </c>
      <c r="W35" s="100">
        <f t="shared" si="9"/>
        <v>0</v>
      </c>
      <c r="X35" s="100">
        <f>IF(C35=A_Stammdaten!$B$11,E_SAV!$M35-E_SAV!$Y35,HLOOKUP(A_Stammdaten!$B$11-1,$Z$4:$AF$1005,ROW(C35)-3,FALSE)-$Y35)</f>
        <v>0</v>
      </c>
      <c r="Y35" s="100">
        <f>HLOOKUP(A_Stammdaten!$B$11,$Z$4:$AF$1005,ROW(C35)-3,FALSE)</f>
        <v>0</v>
      </c>
      <c r="Z35" s="100">
        <f t="shared" si="2"/>
        <v>0</v>
      </c>
      <c r="AA35" s="100">
        <f t="shared" si="3"/>
        <v>0</v>
      </c>
      <c r="AB35" s="100">
        <f t="shared" si="4"/>
        <v>0</v>
      </c>
      <c r="AC35" s="100">
        <f t="shared" si="5"/>
        <v>0</v>
      </c>
      <c r="AD35" s="100">
        <f t="shared" si="6"/>
        <v>0</v>
      </c>
      <c r="AE35" s="100">
        <f t="shared" si="7"/>
        <v>0</v>
      </c>
      <c r="AF35" s="100">
        <f t="shared" si="8"/>
        <v>0</v>
      </c>
    </row>
    <row r="36" spans="1:32" s="274" customFormat="1" x14ac:dyDescent="0.25">
      <c r="A36" s="338"/>
      <c r="B36" s="338"/>
      <c r="C36" s="339"/>
      <c r="D36" s="338"/>
      <c r="E36" s="338"/>
      <c r="F36" s="338"/>
      <c r="G36" s="338"/>
      <c r="H36" s="338"/>
      <c r="I36" s="270">
        <f>IF(C36&gt;A_Stammdaten!$B$11,0,SUM(D36,E36,-G36))</f>
        <v>0</v>
      </c>
      <c r="J36" s="338"/>
      <c r="K36" s="338"/>
      <c r="L36" s="338"/>
      <c r="M36" s="99">
        <f t="shared" si="0"/>
        <v>0</v>
      </c>
      <c r="N36" s="271">
        <f>IF(ISBLANK($B36),0,VLOOKUP($B36,Listen!$A$2:$C$45,2,FALSE))</f>
        <v>0</v>
      </c>
      <c r="O36" s="271">
        <f>IF(ISBLANK($B36),0,VLOOKUP($B36,Listen!$A$2:$C$45,3,FALSE))</f>
        <v>0</v>
      </c>
      <c r="P36" s="272">
        <f t="shared" si="10"/>
        <v>0</v>
      </c>
      <c r="Q36" s="272">
        <f t="shared" si="10"/>
        <v>0</v>
      </c>
      <c r="R36" s="272">
        <f t="shared" si="10"/>
        <v>0</v>
      </c>
      <c r="S36" s="272">
        <f t="shared" si="10"/>
        <v>0</v>
      </c>
      <c r="T36" s="272">
        <f t="shared" si="10"/>
        <v>0</v>
      </c>
      <c r="U36" s="272">
        <f t="shared" si="10"/>
        <v>0</v>
      </c>
      <c r="V36" s="272">
        <f t="shared" si="10"/>
        <v>0</v>
      </c>
      <c r="W36" s="100">
        <f t="shared" si="9"/>
        <v>0</v>
      </c>
      <c r="X36" s="100">
        <f>IF(C36=A_Stammdaten!$B$11,E_SAV!$M36-E_SAV!$Y36,HLOOKUP(A_Stammdaten!$B$11-1,$Z$4:$AF$1005,ROW(C36)-3,FALSE)-$Y36)</f>
        <v>0</v>
      </c>
      <c r="Y36" s="100">
        <f>HLOOKUP(A_Stammdaten!$B$11,$Z$4:$AF$1005,ROW(C36)-3,FALSE)</f>
        <v>0</v>
      </c>
      <c r="Z36" s="100">
        <f t="shared" si="2"/>
        <v>0</v>
      </c>
      <c r="AA36" s="100">
        <f t="shared" si="3"/>
        <v>0</v>
      </c>
      <c r="AB36" s="100">
        <f t="shared" si="4"/>
        <v>0</v>
      </c>
      <c r="AC36" s="100">
        <f t="shared" si="5"/>
        <v>0</v>
      </c>
      <c r="AD36" s="100">
        <f t="shared" si="6"/>
        <v>0</v>
      </c>
      <c r="AE36" s="100">
        <f t="shared" si="7"/>
        <v>0</v>
      </c>
      <c r="AF36" s="100">
        <f t="shared" si="8"/>
        <v>0</v>
      </c>
    </row>
    <row r="37" spans="1:32" s="274" customFormat="1" x14ac:dyDescent="0.25">
      <c r="A37" s="338"/>
      <c r="B37" s="338"/>
      <c r="C37" s="339"/>
      <c r="D37" s="338"/>
      <c r="E37" s="338"/>
      <c r="F37" s="338"/>
      <c r="G37" s="338"/>
      <c r="H37" s="338"/>
      <c r="I37" s="270">
        <f>IF(C37&gt;A_Stammdaten!$B$11,0,SUM(D37,E37,-G37))</f>
        <v>0</v>
      </c>
      <c r="J37" s="338"/>
      <c r="K37" s="338"/>
      <c r="L37" s="338"/>
      <c r="M37" s="99">
        <f t="shared" si="0"/>
        <v>0</v>
      </c>
      <c r="N37" s="271">
        <f>IF(ISBLANK($B37),0,VLOOKUP($B37,Listen!$A$2:$C$45,2,FALSE))</f>
        <v>0</v>
      </c>
      <c r="O37" s="271">
        <f>IF(ISBLANK($B37),0,VLOOKUP($B37,Listen!$A$2:$C$45,3,FALSE))</f>
        <v>0</v>
      </c>
      <c r="P37" s="272">
        <f t="shared" si="10"/>
        <v>0</v>
      </c>
      <c r="Q37" s="272">
        <f t="shared" si="10"/>
        <v>0</v>
      </c>
      <c r="R37" s="272">
        <f t="shared" si="10"/>
        <v>0</v>
      </c>
      <c r="S37" s="272">
        <f t="shared" si="10"/>
        <v>0</v>
      </c>
      <c r="T37" s="272">
        <f t="shared" si="10"/>
        <v>0</v>
      </c>
      <c r="U37" s="272">
        <f t="shared" si="10"/>
        <v>0</v>
      </c>
      <c r="V37" s="272">
        <f t="shared" si="10"/>
        <v>0</v>
      </c>
      <c r="W37" s="100">
        <f t="shared" si="9"/>
        <v>0</v>
      </c>
      <c r="X37" s="100">
        <f>IF(C37=A_Stammdaten!$B$11,E_SAV!$M37-E_SAV!$Y37,HLOOKUP(A_Stammdaten!$B$11-1,$Z$4:$AF$1005,ROW(C37)-3,FALSE)-$Y37)</f>
        <v>0</v>
      </c>
      <c r="Y37" s="100">
        <f>HLOOKUP(A_Stammdaten!$B$11,$Z$4:$AF$1005,ROW(C37)-3,FALSE)</f>
        <v>0</v>
      </c>
      <c r="Z37" s="100">
        <f t="shared" si="2"/>
        <v>0</v>
      </c>
      <c r="AA37" s="100">
        <f t="shared" si="3"/>
        <v>0</v>
      </c>
      <c r="AB37" s="100">
        <f t="shared" si="4"/>
        <v>0</v>
      </c>
      <c r="AC37" s="100">
        <f t="shared" si="5"/>
        <v>0</v>
      </c>
      <c r="AD37" s="100">
        <f t="shared" si="6"/>
        <v>0</v>
      </c>
      <c r="AE37" s="100">
        <f t="shared" si="7"/>
        <v>0</v>
      </c>
      <c r="AF37" s="100">
        <f t="shared" si="8"/>
        <v>0</v>
      </c>
    </row>
    <row r="38" spans="1:32" s="274" customFormat="1" x14ac:dyDescent="0.25">
      <c r="A38" s="338"/>
      <c r="B38" s="338"/>
      <c r="C38" s="339"/>
      <c r="D38" s="338"/>
      <c r="E38" s="338"/>
      <c r="F38" s="338"/>
      <c r="G38" s="338"/>
      <c r="H38" s="338"/>
      <c r="I38" s="270">
        <f>IF(C38&gt;A_Stammdaten!$B$11,0,SUM(D38,E38,-G38))</f>
        <v>0</v>
      </c>
      <c r="J38" s="338"/>
      <c r="K38" s="338"/>
      <c r="L38" s="338"/>
      <c r="M38" s="99">
        <f t="shared" si="0"/>
        <v>0</v>
      </c>
      <c r="N38" s="271">
        <f>IF(ISBLANK($B38),0,VLOOKUP($B38,Listen!$A$2:$C$45,2,FALSE))</f>
        <v>0</v>
      </c>
      <c r="O38" s="271">
        <f>IF(ISBLANK($B38),0,VLOOKUP($B38,Listen!$A$2:$C$45,3,FALSE))</f>
        <v>0</v>
      </c>
      <c r="P38" s="272">
        <f t="shared" ref="P38:V74" si="11">$N38</f>
        <v>0</v>
      </c>
      <c r="Q38" s="272">
        <f t="shared" si="11"/>
        <v>0</v>
      </c>
      <c r="R38" s="272">
        <f t="shared" si="11"/>
        <v>0</v>
      </c>
      <c r="S38" s="272">
        <f t="shared" si="11"/>
        <v>0</v>
      </c>
      <c r="T38" s="272">
        <f t="shared" si="11"/>
        <v>0</v>
      </c>
      <c r="U38" s="272">
        <f t="shared" si="11"/>
        <v>0</v>
      </c>
      <c r="V38" s="272">
        <f t="shared" si="11"/>
        <v>0</v>
      </c>
      <c r="W38" s="100">
        <f t="shared" si="9"/>
        <v>0</v>
      </c>
      <c r="X38" s="100">
        <f>IF(C38=A_Stammdaten!$B$11,E_SAV!$M38-E_SAV!$Y38,HLOOKUP(A_Stammdaten!$B$11-1,$Z$4:$AF$1005,ROW(C38)-3,FALSE)-$Y38)</f>
        <v>0</v>
      </c>
      <c r="Y38" s="100">
        <f>HLOOKUP(A_Stammdaten!$B$11,$Z$4:$AF$1005,ROW(C38)-3,FALSE)</f>
        <v>0</v>
      </c>
      <c r="Z38" s="100">
        <f t="shared" si="2"/>
        <v>0</v>
      </c>
      <c r="AA38" s="100">
        <f t="shared" si="3"/>
        <v>0</v>
      </c>
      <c r="AB38" s="100">
        <f t="shared" si="4"/>
        <v>0</v>
      </c>
      <c r="AC38" s="100">
        <f t="shared" si="5"/>
        <v>0</v>
      </c>
      <c r="AD38" s="100">
        <f t="shared" si="6"/>
        <v>0</v>
      </c>
      <c r="AE38" s="100">
        <f t="shared" si="7"/>
        <v>0</v>
      </c>
      <c r="AF38" s="100">
        <f t="shared" si="8"/>
        <v>0</v>
      </c>
    </row>
    <row r="39" spans="1:32" s="274" customFormat="1" x14ac:dyDescent="0.25">
      <c r="A39" s="338"/>
      <c r="B39" s="338"/>
      <c r="C39" s="339"/>
      <c r="D39" s="338"/>
      <c r="E39" s="338"/>
      <c r="F39" s="338"/>
      <c r="G39" s="338"/>
      <c r="H39" s="338"/>
      <c r="I39" s="270">
        <f>IF(C39&gt;A_Stammdaten!$B$11,0,SUM(D39,E39,-G39))</f>
        <v>0</v>
      </c>
      <c r="J39" s="338"/>
      <c r="K39" s="338"/>
      <c r="L39" s="338"/>
      <c r="M39" s="99">
        <f t="shared" si="0"/>
        <v>0</v>
      </c>
      <c r="N39" s="271">
        <f>IF(ISBLANK($B39),0,VLOOKUP($B39,Listen!$A$2:$C$45,2,FALSE))</f>
        <v>0</v>
      </c>
      <c r="O39" s="271">
        <f>IF(ISBLANK($B39),0,VLOOKUP($B39,Listen!$A$2:$C$45,3,FALSE))</f>
        <v>0</v>
      </c>
      <c r="P39" s="272">
        <f t="shared" si="11"/>
        <v>0</v>
      </c>
      <c r="Q39" s="272">
        <f t="shared" si="11"/>
        <v>0</v>
      </c>
      <c r="R39" s="272">
        <f t="shared" si="11"/>
        <v>0</v>
      </c>
      <c r="S39" s="272">
        <f t="shared" si="11"/>
        <v>0</v>
      </c>
      <c r="T39" s="272">
        <f t="shared" si="11"/>
        <v>0</v>
      </c>
      <c r="U39" s="272">
        <f t="shared" si="11"/>
        <v>0</v>
      </c>
      <c r="V39" s="272">
        <f t="shared" si="11"/>
        <v>0</v>
      </c>
      <c r="W39" s="100">
        <f t="shared" si="9"/>
        <v>0</v>
      </c>
      <c r="X39" s="100">
        <f>IF(C39=A_Stammdaten!$B$11,E_SAV!$M39-E_SAV!$Y39,HLOOKUP(A_Stammdaten!$B$11-1,$Z$4:$AF$1005,ROW(C39)-3,FALSE)-$Y39)</f>
        <v>0</v>
      </c>
      <c r="Y39" s="100">
        <f>HLOOKUP(A_Stammdaten!$B$11,$Z$4:$AF$1005,ROW(C39)-3,FALSE)</f>
        <v>0</v>
      </c>
      <c r="Z39" s="100">
        <f t="shared" si="2"/>
        <v>0</v>
      </c>
      <c r="AA39" s="100">
        <f t="shared" si="3"/>
        <v>0</v>
      </c>
      <c r="AB39" s="100">
        <f t="shared" si="4"/>
        <v>0</v>
      </c>
      <c r="AC39" s="100">
        <f t="shared" si="5"/>
        <v>0</v>
      </c>
      <c r="AD39" s="100">
        <f t="shared" si="6"/>
        <v>0</v>
      </c>
      <c r="AE39" s="100">
        <f t="shared" si="7"/>
        <v>0</v>
      </c>
      <c r="AF39" s="100">
        <f t="shared" si="8"/>
        <v>0</v>
      </c>
    </row>
    <row r="40" spans="1:32" s="274" customFormat="1" x14ac:dyDescent="0.25">
      <c r="A40" s="338"/>
      <c r="B40" s="338"/>
      <c r="C40" s="339"/>
      <c r="D40" s="338"/>
      <c r="E40" s="338"/>
      <c r="F40" s="338"/>
      <c r="G40" s="338"/>
      <c r="H40" s="338"/>
      <c r="I40" s="270">
        <f>IF(C40&gt;A_Stammdaten!$B$11,0,SUM(D40,E40,-G40))</f>
        <v>0</v>
      </c>
      <c r="J40" s="338"/>
      <c r="K40" s="338"/>
      <c r="L40" s="338"/>
      <c r="M40" s="99">
        <f t="shared" si="0"/>
        <v>0</v>
      </c>
      <c r="N40" s="271">
        <f>IF(ISBLANK($B40),0,VLOOKUP($B40,Listen!$A$2:$C$45,2,FALSE))</f>
        <v>0</v>
      </c>
      <c r="O40" s="271">
        <f>IF(ISBLANK($B40),0,VLOOKUP($B40,Listen!$A$2:$C$45,3,FALSE))</f>
        <v>0</v>
      </c>
      <c r="P40" s="272">
        <f t="shared" si="11"/>
        <v>0</v>
      </c>
      <c r="Q40" s="272">
        <f t="shared" si="11"/>
        <v>0</v>
      </c>
      <c r="R40" s="272">
        <f t="shared" si="11"/>
        <v>0</v>
      </c>
      <c r="S40" s="272">
        <f t="shared" si="11"/>
        <v>0</v>
      </c>
      <c r="T40" s="272">
        <f t="shared" si="11"/>
        <v>0</v>
      </c>
      <c r="U40" s="272">
        <f t="shared" si="11"/>
        <v>0</v>
      </c>
      <c r="V40" s="272">
        <f t="shared" si="11"/>
        <v>0</v>
      </c>
      <c r="W40" s="100">
        <f t="shared" si="9"/>
        <v>0</v>
      </c>
      <c r="X40" s="100">
        <f>IF(C40=A_Stammdaten!$B$11,E_SAV!$M40-E_SAV!$Y40,HLOOKUP(A_Stammdaten!$B$11-1,$Z$4:$AF$1005,ROW(C40)-3,FALSE)-$Y40)</f>
        <v>0</v>
      </c>
      <c r="Y40" s="100">
        <f>HLOOKUP(A_Stammdaten!$B$11,$Z$4:$AF$1005,ROW(C40)-3,FALSE)</f>
        <v>0</v>
      </c>
      <c r="Z40" s="100">
        <f t="shared" si="2"/>
        <v>0</v>
      </c>
      <c r="AA40" s="100">
        <f t="shared" si="3"/>
        <v>0</v>
      </c>
      <c r="AB40" s="100">
        <f t="shared" si="4"/>
        <v>0</v>
      </c>
      <c r="AC40" s="100">
        <f t="shared" si="5"/>
        <v>0</v>
      </c>
      <c r="AD40" s="100">
        <f t="shared" si="6"/>
        <v>0</v>
      </c>
      <c r="AE40" s="100">
        <f t="shared" si="7"/>
        <v>0</v>
      </c>
      <c r="AF40" s="100">
        <f t="shared" si="8"/>
        <v>0</v>
      </c>
    </row>
    <row r="41" spans="1:32" s="274" customFormat="1" x14ac:dyDescent="0.25">
      <c r="A41" s="338"/>
      <c r="B41" s="338"/>
      <c r="C41" s="339"/>
      <c r="D41" s="338"/>
      <c r="E41" s="338"/>
      <c r="F41" s="338"/>
      <c r="G41" s="338"/>
      <c r="H41" s="338"/>
      <c r="I41" s="270">
        <f>IF(C41&gt;A_Stammdaten!$B$11,0,SUM(D41,E41,-G41))</f>
        <v>0</v>
      </c>
      <c r="J41" s="338"/>
      <c r="K41" s="338"/>
      <c r="L41" s="338"/>
      <c r="M41" s="99">
        <f t="shared" si="0"/>
        <v>0</v>
      </c>
      <c r="N41" s="271">
        <f>IF(ISBLANK($B41),0,VLOOKUP($B41,Listen!$A$2:$C$45,2,FALSE))</f>
        <v>0</v>
      </c>
      <c r="O41" s="271">
        <f>IF(ISBLANK($B41),0,VLOOKUP($B41,Listen!$A$2:$C$45,3,FALSE))</f>
        <v>0</v>
      </c>
      <c r="P41" s="272">
        <f t="shared" si="11"/>
        <v>0</v>
      </c>
      <c r="Q41" s="272">
        <f t="shared" si="11"/>
        <v>0</v>
      </c>
      <c r="R41" s="272">
        <f t="shared" si="11"/>
        <v>0</v>
      </c>
      <c r="S41" s="272">
        <f t="shared" si="11"/>
        <v>0</v>
      </c>
      <c r="T41" s="272">
        <f t="shared" si="11"/>
        <v>0</v>
      </c>
      <c r="U41" s="272">
        <f t="shared" si="11"/>
        <v>0</v>
      </c>
      <c r="V41" s="272">
        <f t="shared" si="11"/>
        <v>0</v>
      </c>
      <c r="W41" s="100">
        <f t="shared" si="9"/>
        <v>0</v>
      </c>
      <c r="X41" s="100">
        <f>IF(C41=A_Stammdaten!$B$11,E_SAV!$M41-E_SAV!$Y41,HLOOKUP(A_Stammdaten!$B$11-1,$Z$4:$AF$1005,ROW(C41)-3,FALSE)-$Y41)</f>
        <v>0</v>
      </c>
      <c r="Y41" s="100">
        <f>HLOOKUP(A_Stammdaten!$B$11,$Z$4:$AF$1005,ROW(C41)-3,FALSE)</f>
        <v>0</v>
      </c>
      <c r="Z41" s="100">
        <f t="shared" si="2"/>
        <v>0</v>
      </c>
      <c r="AA41" s="100">
        <f t="shared" si="3"/>
        <v>0</v>
      </c>
      <c r="AB41" s="100">
        <f t="shared" si="4"/>
        <v>0</v>
      </c>
      <c r="AC41" s="100">
        <f t="shared" si="5"/>
        <v>0</v>
      </c>
      <c r="AD41" s="100">
        <f t="shared" si="6"/>
        <v>0</v>
      </c>
      <c r="AE41" s="100">
        <f t="shared" si="7"/>
        <v>0</v>
      </c>
      <c r="AF41" s="100">
        <f t="shared" si="8"/>
        <v>0</v>
      </c>
    </row>
    <row r="42" spans="1:32" s="274" customFormat="1" x14ac:dyDescent="0.25">
      <c r="A42" s="338"/>
      <c r="B42" s="338"/>
      <c r="C42" s="339"/>
      <c r="D42" s="338"/>
      <c r="E42" s="338"/>
      <c r="F42" s="338"/>
      <c r="G42" s="338"/>
      <c r="H42" s="338"/>
      <c r="I42" s="270">
        <f>IF(C42&gt;A_Stammdaten!$B$11,0,SUM(D42,E42,-G42))</f>
        <v>0</v>
      </c>
      <c r="J42" s="338"/>
      <c r="K42" s="338"/>
      <c r="L42" s="338"/>
      <c r="M42" s="99">
        <f t="shared" si="0"/>
        <v>0</v>
      </c>
      <c r="N42" s="271">
        <f>IF(ISBLANK($B42),0,VLOOKUP($B42,Listen!$A$2:$C$45,2,FALSE))</f>
        <v>0</v>
      </c>
      <c r="O42" s="271">
        <f>IF(ISBLANK($B42),0,VLOOKUP($B42,Listen!$A$2:$C$45,3,FALSE))</f>
        <v>0</v>
      </c>
      <c r="P42" s="272">
        <f t="shared" si="11"/>
        <v>0</v>
      </c>
      <c r="Q42" s="272">
        <f t="shared" si="11"/>
        <v>0</v>
      </c>
      <c r="R42" s="272">
        <f t="shared" si="11"/>
        <v>0</v>
      </c>
      <c r="S42" s="272">
        <f t="shared" si="11"/>
        <v>0</v>
      </c>
      <c r="T42" s="272">
        <f t="shared" si="11"/>
        <v>0</v>
      </c>
      <c r="U42" s="272">
        <f t="shared" si="11"/>
        <v>0</v>
      </c>
      <c r="V42" s="272">
        <f t="shared" si="11"/>
        <v>0</v>
      </c>
      <c r="W42" s="100">
        <f t="shared" si="9"/>
        <v>0</v>
      </c>
      <c r="X42" s="100">
        <f>IF(C42=A_Stammdaten!$B$11,E_SAV!$M42-E_SAV!$Y42,HLOOKUP(A_Stammdaten!$B$11-1,$Z$4:$AF$1005,ROW(C42)-3,FALSE)-$Y42)</f>
        <v>0</v>
      </c>
      <c r="Y42" s="100">
        <f>HLOOKUP(A_Stammdaten!$B$11,$Z$4:$AF$1005,ROW(C42)-3,FALSE)</f>
        <v>0</v>
      </c>
      <c r="Z42" s="100">
        <f t="shared" si="2"/>
        <v>0</v>
      </c>
      <c r="AA42" s="100">
        <f t="shared" si="3"/>
        <v>0</v>
      </c>
      <c r="AB42" s="100">
        <f t="shared" si="4"/>
        <v>0</v>
      </c>
      <c r="AC42" s="100">
        <f t="shared" si="5"/>
        <v>0</v>
      </c>
      <c r="AD42" s="100">
        <f t="shared" si="6"/>
        <v>0</v>
      </c>
      <c r="AE42" s="100">
        <f t="shared" si="7"/>
        <v>0</v>
      </c>
      <c r="AF42" s="100">
        <f t="shared" si="8"/>
        <v>0</v>
      </c>
    </row>
    <row r="43" spans="1:32" s="274" customFormat="1" x14ac:dyDescent="0.25">
      <c r="A43" s="338"/>
      <c r="B43" s="338"/>
      <c r="C43" s="339"/>
      <c r="D43" s="338"/>
      <c r="E43" s="338"/>
      <c r="F43" s="338"/>
      <c r="G43" s="338"/>
      <c r="H43" s="338"/>
      <c r="I43" s="270">
        <f>IF(C43&gt;A_Stammdaten!$B$11,0,SUM(D43,E43,-G43))</f>
        <v>0</v>
      </c>
      <c r="J43" s="338"/>
      <c r="K43" s="338"/>
      <c r="L43" s="338"/>
      <c r="M43" s="99">
        <f t="shared" si="0"/>
        <v>0</v>
      </c>
      <c r="N43" s="271">
        <f>IF(ISBLANK($B43),0,VLOOKUP($B43,Listen!$A$2:$C$45,2,FALSE))</f>
        <v>0</v>
      </c>
      <c r="O43" s="271">
        <f>IF(ISBLANK($B43),0,VLOOKUP($B43,Listen!$A$2:$C$45,3,FALSE))</f>
        <v>0</v>
      </c>
      <c r="P43" s="272">
        <f t="shared" si="11"/>
        <v>0</v>
      </c>
      <c r="Q43" s="272">
        <f t="shared" si="11"/>
        <v>0</v>
      </c>
      <c r="R43" s="272">
        <f t="shared" si="11"/>
        <v>0</v>
      </c>
      <c r="S43" s="272">
        <f t="shared" si="11"/>
        <v>0</v>
      </c>
      <c r="T43" s="272">
        <f t="shared" si="11"/>
        <v>0</v>
      </c>
      <c r="U43" s="272">
        <f t="shared" si="11"/>
        <v>0</v>
      </c>
      <c r="V43" s="272">
        <f t="shared" si="11"/>
        <v>0</v>
      </c>
      <c r="W43" s="100">
        <f t="shared" si="9"/>
        <v>0</v>
      </c>
      <c r="X43" s="100">
        <f>IF(C43=A_Stammdaten!$B$11,E_SAV!$M43-E_SAV!$Y43,HLOOKUP(A_Stammdaten!$B$11-1,$Z$4:$AF$1005,ROW(C43)-3,FALSE)-$Y43)</f>
        <v>0</v>
      </c>
      <c r="Y43" s="100">
        <f>HLOOKUP(A_Stammdaten!$B$11,$Z$4:$AF$1005,ROW(C43)-3,FALSE)</f>
        <v>0</v>
      </c>
      <c r="Z43" s="100">
        <f t="shared" si="2"/>
        <v>0</v>
      </c>
      <c r="AA43" s="100">
        <f t="shared" si="3"/>
        <v>0</v>
      </c>
      <c r="AB43" s="100">
        <f t="shared" si="4"/>
        <v>0</v>
      </c>
      <c r="AC43" s="100">
        <f t="shared" si="5"/>
        <v>0</v>
      </c>
      <c r="AD43" s="100">
        <f t="shared" si="6"/>
        <v>0</v>
      </c>
      <c r="AE43" s="100">
        <f t="shared" si="7"/>
        <v>0</v>
      </c>
      <c r="AF43" s="100">
        <f t="shared" si="8"/>
        <v>0</v>
      </c>
    </row>
    <row r="44" spans="1:32" s="274" customFormat="1" x14ac:dyDescent="0.25">
      <c r="A44" s="338"/>
      <c r="B44" s="338"/>
      <c r="C44" s="339"/>
      <c r="D44" s="338"/>
      <c r="E44" s="338"/>
      <c r="F44" s="338"/>
      <c r="G44" s="338"/>
      <c r="H44" s="338"/>
      <c r="I44" s="270">
        <f>IF(C44&gt;A_Stammdaten!$B$11,0,SUM(D44,E44,-G44))</f>
        <v>0</v>
      </c>
      <c r="J44" s="338"/>
      <c r="K44" s="338"/>
      <c r="L44" s="338"/>
      <c r="M44" s="99">
        <f t="shared" si="0"/>
        <v>0</v>
      </c>
      <c r="N44" s="271">
        <f>IF(ISBLANK($B44),0,VLOOKUP($B44,Listen!$A$2:$C$45,2,FALSE))</f>
        <v>0</v>
      </c>
      <c r="O44" s="271">
        <f>IF(ISBLANK($B44),0,VLOOKUP($B44,Listen!$A$2:$C$45,3,FALSE))</f>
        <v>0</v>
      </c>
      <c r="P44" s="272">
        <f t="shared" si="11"/>
        <v>0</v>
      </c>
      <c r="Q44" s="272">
        <f t="shared" si="11"/>
        <v>0</v>
      </c>
      <c r="R44" s="272">
        <f t="shared" si="11"/>
        <v>0</v>
      </c>
      <c r="S44" s="272">
        <f t="shared" si="11"/>
        <v>0</v>
      </c>
      <c r="T44" s="272">
        <f t="shared" si="11"/>
        <v>0</v>
      </c>
      <c r="U44" s="272">
        <f t="shared" si="11"/>
        <v>0</v>
      </c>
      <c r="V44" s="272">
        <f t="shared" si="11"/>
        <v>0</v>
      </c>
      <c r="W44" s="100">
        <f t="shared" si="9"/>
        <v>0</v>
      </c>
      <c r="X44" s="100">
        <f>IF(C44=A_Stammdaten!$B$11,E_SAV!$M44-E_SAV!$Y44,HLOOKUP(A_Stammdaten!$B$11-1,$Z$4:$AF$1005,ROW(C44)-3,FALSE)-$Y44)</f>
        <v>0</v>
      </c>
      <c r="Y44" s="100">
        <f>HLOOKUP(A_Stammdaten!$B$11,$Z$4:$AF$1005,ROW(C44)-3,FALSE)</f>
        <v>0</v>
      </c>
      <c r="Z44" s="100">
        <f t="shared" si="2"/>
        <v>0</v>
      </c>
      <c r="AA44" s="100">
        <f t="shared" si="3"/>
        <v>0</v>
      </c>
      <c r="AB44" s="100">
        <f t="shared" si="4"/>
        <v>0</v>
      </c>
      <c r="AC44" s="100">
        <f t="shared" si="5"/>
        <v>0</v>
      </c>
      <c r="AD44" s="100">
        <f t="shared" si="6"/>
        <v>0</v>
      </c>
      <c r="AE44" s="100">
        <f t="shared" si="7"/>
        <v>0</v>
      </c>
      <c r="AF44" s="100">
        <f t="shared" si="8"/>
        <v>0</v>
      </c>
    </row>
    <row r="45" spans="1:32" s="274" customFormat="1" x14ac:dyDescent="0.25">
      <c r="A45" s="338"/>
      <c r="B45" s="338"/>
      <c r="C45" s="339"/>
      <c r="D45" s="338"/>
      <c r="E45" s="338"/>
      <c r="F45" s="338"/>
      <c r="G45" s="338"/>
      <c r="H45" s="338"/>
      <c r="I45" s="270">
        <f>IF(C45&gt;A_Stammdaten!$B$11,0,SUM(D45,E45,-G45))</f>
        <v>0</v>
      </c>
      <c r="J45" s="338"/>
      <c r="K45" s="338"/>
      <c r="L45" s="338"/>
      <c r="M45" s="99">
        <f t="shared" si="0"/>
        <v>0</v>
      </c>
      <c r="N45" s="271">
        <f>IF(ISBLANK($B45),0,VLOOKUP($B45,Listen!$A$2:$C$45,2,FALSE))</f>
        <v>0</v>
      </c>
      <c r="O45" s="271">
        <f>IF(ISBLANK($B45),0,VLOOKUP($B45,Listen!$A$2:$C$45,3,FALSE))</f>
        <v>0</v>
      </c>
      <c r="P45" s="272">
        <f t="shared" si="11"/>
        <v>0</v>
      </c>
      <c r="Q45" s="272">
        <f t="shared" si="11"/>
        <v>0</v>
      </c>
      <c r="R45" s="272">
        <f t="shared" si="11"/>
        <v>0</v>
      </c>
      <c r="S45" s="272">
        <f t="shared" si="11"/>
        <v>0</v>
      </c>
      <c r="T45" s="272">
        <f t="shared" si="11"/>
        <v>0</v>
      </c>
      <c r="U45" s="272">
        <f t="shared" si="11"/>
        <v>0</v>
      </c>
      <c r="V45" s="272">
        <f t="shared" si="11"/>
        <v>0</v>
      </c>
      <c r="W45" s="100">
        <f t="shared" si="9"/>
        <v>0</v>
      </c>
      <c r="X45" s="100">
        <f>IF(C45=A_Stammdaten!$B$11,E_SAV!$M45-E_SAV!$Y45,HLOOKUP(A_Stammdaten!$B$11-1,$Z$4:$AF$1005,ROW(C45)-3,FALSE)-$Y45)</f>
        <v>0</v>
      </c>
      <c r="Y45" s="100">
        <f>HLOOKUP(A_Stammdaten!$B$11,$Z$4:$AF$1005,ROW(C45)-3,FALSE)</f>
        <v>0</v>
      </c>
      <c r="Z45" s="100">
        <f t="shared" si="2"/>
        <v>0</v>
      </c>
      <c r="AA45" s="100">
        <f t="shared" si="3"/>
        <v>0</v>
      </c>
      <c r="AB45" s="100">
        <f t="shared" si="4"/>
        <v>0</v>
      </c>
      <c r="AC45" s="100">
        <f t="shared" si="5"/>
        <v>0</v>
      </c>
      <c r="AD45" s="100">
        <f t="shared" si="6"/>
        <v>0</v>
      </c>
      <c r="AE45" s="100">
        <f t="shared" si="7"/>
        <v>0</v>
      </c>
      <c r="AF45" s="100">
        <f t="shared" si="8"/>
        <v>0</v>
      </c>
    </row>
    <row r="46" spans="1:32" s="274" customFormat="1" x14ac:dyDescent="0.25">
      <c r="A46" s="338"/>
      <c r="B46" s="338"/>
      <c r="C46" s="339"/>
      <c r="D46" s="338"/>
      <c r="E46" s="338"/>
      <c r="F46" s="338"/>
      <c r="G46" s="338"/>
      <c r="H46" s="338"/>
      <c r="I46" s="270">
        <f>IF(C46&gt;A_Stammdaten!$B$11,0,SUM(D46,E46,-G46))</f>
        <v>0</v>
      </c>
      <c r="J46" s="338"/>
      <c r="K46" s="338"/>
      <c r="L46" s="338"/>
      <c r="M46" s="99">
        <f t="shared" si="0"/>
        <v>0</v>
      </c>
      <c r="N46" s="271">
        <f>IF(ISBLANK($B46),0,VLOOKUP($B46,Listen!$A$2:$C$45,2,FALSE))</f>
        <v>0</v>
      </c>
      <c r="O46" s="271">
        <f>IF(ISBLANK($B46),0,VLOOKUP($B46,Listen!$A$2:$C$45,3,FALSE))</f>
        <v>0</v>
      </c>
      <c r="P46" s="272">
        <f t="shared" si="11"/>
        <v>0</v>
      </c>
      <c r="Q46" s="272">
        <f t="shared" si="11"/>
        <v>0</v>
      </c>
      <c r="R46" s="272">
        <f t="shared" si="11"/>
        <v>0</v>
      </c>
      <c r="S46" s="272">
        <f t="shared" si="11"/>
        <v>0</v>
      </c>
      <c r="T46" s="272">
        <f t="shared" si="11"/>
        <v>0</v>
      </c>
      <c r="U46" s="272">
        <f t="shared" si="11"/>
        <v>0</v>
      </c>
      <c r="V46" s="272">
        <f t="shared" si="11"/>
        <v>0</v>
      </c>
      <c r="W46" s="100">
        <f t="shared" si="9"/>
        <v>0</v>
      </c>
      <c r="X46" s="100">
        <f>IF(C46=A_Stammdaten!$B$11,E_SAV!$M46-E_SAV!$Y46,HLOOKUP(A_Stammdaten!$B$11-1,$Z$4:$AF$1005,ROW(C46)-3,FALSE)-$Y46)</f>
        <v>0</v>
      </c>
      <c r="Y46" s="100">
        <f>HLOOKUP(A_Stammdaten!$B$11,$Z$4:$AF$1005,ROW(C46)-3,FALSE)</f>
        <v>0</v>
      </c>
      <c r="Z46" s="100">
        <f t="shared" si="2"/>
        <v>0</v>
      </c>
      <c r="AA46" s="100">
        <f t="shared" si="3"/>
        <v>0</v>
      </c>
      <c r="AB46" s="100">
        <f t="shared" si="4"/>
        <v>0</v>
      </c>
      <c r="AC46" s="100">
        <f t="shared" si="5"/>
        <v>0</v>
      </c>
      <c r="AD46" s="100">
        <f t="shared" si="6"/>
        <v>0</v>
      </c>
      <c r="AE46" s="100">
        <f t="shared" si="7"/>
        <v>0</v>
      </c>
      <c r="AF46" s="100">
        <f t="shared" si="8"/>
        <v>0</v>
      </c>
    </row>
    <row r="47" spans="1:32" s="274" customFormat="1" x14ac:dyDescent="0.25">
      <c r="A47" s="338"/>
      <c r="B47" s="338"/>
      <c r="C47" s="339"/>
      <c r="D47" s="338"/>
      <c r="E47" s="338"/>
      <c r="F47" s="338"/>
      <c r="G47" s="338"/>
      <c r="H47" s="338"/>
      <c r="I47" s="270">
        <f>IF(C47&gt;A_Stammdaten!$B$11,0,SUM(D47,E47,-G47))</f>
        <v>0</v>
      </c>
      <c r="J47" s="338"/>
      <c r="K47" s="338"/>
      <c r="L47" s="338"/>
      <c r="M47" s="99">
        <f t="shared" si="0"/>
        <v>0</v>
      </c>
      <c r="N47" s="271">
        <f>IF(ISBLANK($B47),0,VLOOKUP($B47,Listen!$A$2:$C$45,2,FALSE))</f>
        <v>0</v>
      </c>
      <c r="O47" s="271">
        <f>IF(ISBLANK($B47),0,VLOOKUP($B47,Listen!$A$2:$C$45,3,FALSE))</f>
        <v>0</v>
      </c>
      <c r="P47" s="272">
        <f t="shared" si="11"/>
        <v>0</v>
      </c>
      <c r="Q47" s="272">
        <f t="shared" si="11"/>
        <v>0</v>
      </c>
      <c r="R47" s="272">
        <f t="shared" si="11"/>
        <v>0</v>
      </c>
      <c r="S47" s="272">
        <f t="shared" si="11"/>
        <v>0</v>
      </c>
      <c r="T47" s="272">
        <f t="shared" si="11"/>
        <v>0</v>
      </c>
      <c r="U47" s="272">
        <f t="shared" si="11"/>
        <v>0</v>
      </c>
      <c r="V47" s="272">
        <f t="shared" si="11"/>
        <v>0</v>
      </c>
      <c r="W47" s="100">
        <f t="shared" si="9"/>
        <v>0</v>
      </c>
      <c r="X47" s="100">
        <f>IF(C47=A_Stammdaten!$B$11,E_SAV!$M47-E_SAV!$Y47,HLOOKUP(A_Stammdaten!$B$11-1,$Z$4:$AF$1005,ROW(C47)-3,FALSE)-$Y47)</f>
        <v>0</v>
      </c>
      <c r="Y47" s="100">
        <f>HLOOKUP(A_Stammdaten!$B$11,$Z$4:$AF$1005,ROW(C47)-3,FALSE)</f>
        <v>0</v>
      </c>
      <c r="Z47" s="100">
        <f t="shared" si="2"/>
        <v>0</v>
      </c>
      <c r="AA47" s="100">
        <f t="shared" si="3"/>
        <v>0</v>
      </c>
      <c r="AB47" s="100">
        <f t="shared" si="4"/>
        <v>0</v>
      </c>
      <c r="AC47" s="100">
        <f t="shared" si="5"/>
        <v>0</v>
      </c>
      <c r="AD47" s="100">
        <f t="shared" si="6"/>
        <v>0</v>
      </c>
      <c r="AE47" s="100">
        <f t="shared" si="7"/>
        <v>0</v>
      </c>
      <c r="AF47" s="100">
        <f t="shared" si="8"/>
        <v>0</v>
      </c>
    </row>
    <row r="48" spans="1:32" s="274" customFormat="1" x14ac:dyDescent="0.25">
      <c r="A48" s="338"/>
      <c r="B48" s="338"/>
      <c r="C48" s="339"/>
      <c r="D48" s="338"/>
      <c r="E48" s="338"/>
      <c r="F48" s="338"/>
      <c r="G48" s="338"/>
      <c r="H48" s="338"/>
      <c r="I48" s="270">
        <f>IF(C48&gt;A_Stammdaten!$B$11,0,SUM(D48,E48,-G48))</f>
        <v>0</v>
      </c>
      <c r="J48" s="338"/>
      <c r="K48" s="338"/>
      <c r="L48" s="338"/>
      <c r="M48" s="99">
        <f t="shared" si="0"/>
        <v>0</v>
      </c>
      <c r="N48" s="271">
        <f>IF(ISBLANK($B48),0,VLOOKUP($B48,Listen!$A$2:$C$45,2,FALSE))</f>
        <v>0</v>
      </c>
      <c r="O48" s="271">
        <f>IF(ISBLANK($B48),0,VLOOKUP($B48,Listen!$A$2:$C$45,3,FALSE))</f>
        <v>0</v>
      </c>
      <c r="P48" s="272">
        <f t="shared" si="11"/>
        <v>0</v>
      </c>
      <c r="Q48" s="272">
        <f t="shared" si="11"/>
        <v>0</v>
      </c>
      <c r="R48" s="272">
        <f t="shared" si="11"/>
        <v>0</v>
      </c>
      <c r="S48" s="272">
        <f t="shared" si="11"/>
        <v>0</v>
      </c>
      <c r="T48" s="272">
        <f t="shared" si="11"/>
        <v>0</v>
      </c>
      <c r="U48" s="272">
        <f t="shared" si="11"/>
        <v>0</v>
      </c>
      <c r="V48" s="272">
        <f t="shared" si="11"/>
        <v>0</v>
      </c>
      <c r="W48" s="100">
        <f t="shared" si="9"/>
        <v>0</v>
      </c>
      <c r="X48" s="100">
        <f>IF(C48=A_Stammdaten!$B$11,E_SAV!$M48-E_SAV!$Y48,HLOOKUP(A_Stammdaten!$B$11-1,$Z$4:$AF$1005,ROW(C48)-3,FALSE)-$Y48)</f>
        <v>0</v>
      </c>
      <c r="Y48" s="100">
        <f>HLOOKUP(A_Stammdaten!$B$11,$Z$4:$AF$1005,ROW(C48)-3,FALSE)</f>
        <v>0</v>
      </c>
      <c r="Z48" s="100">
        <f t="shared" si="2"/>
        <v>0</v>
      </c>
      <c r="AA48" s="100">
        <f t="shared" si="3"/>
        <v>0</v>
      </c>
      <c r="AB48" s="100">
        <f t="shared" si="4"/>
        <v>0</v>
      </c>
      <c r="AC48" s="100">
        <f t="shared" si="5"/>
        <v>0</v>
      </c>
      <c r="AD48" s="100">
        <f t="shared" si="6"/>
        <v>0</v>
      </c>
      <c r="AE48" s="100">
        <f t="shared" si="7"/>
        <v>0</v>
      </c>
      <c r="AF48" s="100">
        <f t="shared" si="8"/>
        <v>0</v>
      </c>
    </row>
    <row r="49" spans="1:32" s="274" customFormat="1" x14ac:dyDescent="0.25">
      <c r="A49" s="338"/>
      <c r="B49" s="338"/>
      <c r="C49" s="339"/>
      <c r="D49" s="338"/>
      <c r="E49" s="338"/>
      <c r="F49" s="338"/>
      <c r="G49" s="338"/>
      <c r="H49" s="338"/>
      <c r="I49" s="270">
        <f>IF(C49&gt;A_Stammdaten!$B$11,0,SUM(D49,E49,-G49))</f>
        <v>0</v>
      </c>
      <c r="J49" s="338"/>
      <c r="K49" s="338"/>
      <c r="L49" s="338"/>
      <c r="M49" s="99">
        <f t="shared" si="0"/>
        <v>0</v>
      </c>
      <c r="N49" s="271">
        <f>IF(ISBLANK($B49),0,VLOOKUP($B49,Listen!$A$2:$C$45,2,FALSE))</f>
        <v>0</v>
      </c>
      <c r="O49" s="271">
        <f>IF(ISBLANK($B49),0,VLOOKUP($B49,Listen!$A$2:$C$45,3,FALSE))</f>
        <v>0</v>
      </c>
      <c r="P49" s="272">
        <f t="shared" si="11"/>
        <v>0</v>
      </c>
      <c r="Q49" s="272">
        <f t="shared" si="11"/>
        <v>0</v>
      </c>
      <c r="R49" s="272">
        <f t="shared" si="11"/>
        <v>0</v>
      </c>
      <c r="S49" s="272">
        <f t="shared" si="11"/>
        <v>0</v>
      </c>
      <c r="T49" s="272">
        <f t="shared" si="11"/>
        <v>0</v>
      </c>
      <c r="U49" s="272">
        <f t="shared" si="11"/>
        <v>0</v>
      </c>
      <c r="V49" s="272">
        <f t="shared" si="11"/>
        <v>0</v>
      </c>
      <c r="W49" s="100">
        <f t="shared" si="9"/>
        <v>0</v>
      </c>
      <c r="X49" s="100">
        <f>IF(C49=A_Stammdaten!$B$11,E_SAV!$M49-E_SAV!$Y49,HLOOKUP(A_Stammdaten!$B$11-1,$Z$4:$AF$1005,ROW(C49)-3,FALSE)-$Y49)</f>
        <v>0</v>
      </c>
      <c r="Y49" s="100">
        <f>HLOOKUP(A_Stammdaten!$B$11,$Z$4:$AF$1005,ROW(C49)-3,FALSE)</f>
        <v>0</v>
      </c>
      <c r="Z49" s="100">
        <f t="shared" si="2"/>
        <v>0</v>
      </c>
      <c r="AA49" s="100">
        <f t="shared" si="3"/>
        <v>0</v>
      </c>
      <c r="AB49" s="100">
        <f t="shared" si="4"/>
        <v>0</v>
      </c>
      <c r="AC49" s="100">
        <f t="shared" si="5"/>
        <v>0</v>
      </c>
      <c r="AD49" s="100">
        <f t="shared" si="6"/>
        <v>0</v>
      </c>
      <c r="AE49" s="100">
        <f t="shared" si="7"/>
        <v>0</v>
      </c>
      <c r="AF49" s="100">
        <f t="shared" si="8"/>
        <v>0</v>
      </c>
    </row>
    <row r="50" spans="1:32" s="274" customFormat="1" x14ac:dyDescent="0.25">
      <c r="A50" s="338"/>
      <c r="B50" s="338"/>
      <c r="C50" s="339"/>
      <c r="D50" s="338"/>
      <c r="E50" s="338"/>
      <c r="F50" s="338"/>
      <c r="G50" s="338"/>
      <c r="H50" s="338"/>
      <c r="I50" s="270">
        <f>IF(C50&gt;A_Stammdaten!$B$11,0,SUM(D50,E50,-G50))</f>
        <v>0</v>
      </c>
      <c r="J50" s="338"/>
      <c r="K50" s="338"/>
      <c r="L50" s="338"/>
      <c r="M50" s="99">
        <f t="shared" si="0"/>
        <v>0</v>
      </c>
      <c r="N50" s="271">
        <f>IF(ISBLANK($B50),0,VLOOKUP($B50,Listen!$A$2:$C$45,2,FALSE))</f>
        <v>0</v>
      </c>
      <c r="O50" s="271">
        <f>IF(ISBLANK($B50),0,VLOOKUP($B50,Listen!$A$2:$C$45,3,FALSE))</f>
        <v>0</v>
      </c>
      <c r="P50" s="272">
        <f t="shared" si="11"/>
        <v>0</v>
      </c>
      <c r="Q50" s="272">
        <f t="shared" si="11"/>
        <v>0</v>
      </c>
      <c r="R50" s="272">
        <f t="shared" si="11"/>
        <v>0</v>
      </c>
      <c r="S50" s="272">
        <f t="shared" si="11"/>
        <v>0</v>
      </c>
      <c r="T50" s="272">
        <f t="shared" si="11"/>
        <v>0</v>
      </c>
      <c r="U50" s="272">
        <f t="shared" si="11"/>
        <v>0</v>
      </c>
      <c r="V50" s="272">
        <f t="shared" si="11"/>
        <v>0</v>
      </c>
      <c r="W50" s="100">
        <f t="shared" si="9"/>
        <v>0</v>
      </c>
      <c r="X50" s="100">
        <f>IF(C50=A_Stammdaten!$B$11,E_SAV!$M50-E_SAV!$Y50,HLOOKUP(A_Stammdaten!$B$11-1,$Z$4:$AF$1005,ROW(C50)-3,FALSE)-$Y50)</f>
        <v>0</v>
      </c>
      <c r="Y50" s="100">
        <f>HLOOKUP(A_Stammdaten!$B$11,$Z$4:$AF$1005,ROW(C50)-3,FALSE)</f>
        <v>0</v>
      </c>
      <c r="Z50" s="100">
        <f t="shared" si="2"/>
        <v>0</v>
      </c>
      <c r="AA50" s="100">
        <f t="shared" si="3"/>
        <v>0</v>
      </c>
      <c r="AB50" s="100">
        <f t="shared" si="4"/>
        <v>0</v>
      </c>
      <c r="AC50" s="100">
        <f t="shared" si="5"/>
        <v>0</v>
      </c>
      <c r="AD50" s="100">
        <f t="shared" si="6"/>
        <v>0</v>
      </c>
      <c r="AE50" s="100">
        <f t="shared" si="7"/>
        <v>0</v>
      </c>
      <c r="AF50" s="100">
        <f t="shared" si="8"/>
        <v>0</v>
      </c>
    </row>
    <row r="51" spans="1:32" s="274" customFormat="1" x14ac:dyDescent="0.25">
      <c r="A51" s="338"/>
      <c r="B51" s="338"/>
      <c r="C51" s="339"/>
      <c r="D51" s="338"/>
      <c r="E51" s="338"/>
      <c r="F51" s="338"/>
      <c r="G51" s="338"/>
      <c r="H51" s="338"/>
      <c r="I51" s="270">
        <f>IF(C51&gt;A_Stammdaten!$B$11,0,SUM(D51,E51,-G51))</f>
        <v>0</v>
      </c>
      <c r="J51" s="338"/>
      <c r="K51" s="338"/>
      <c r="L51" s="338"/>
      <c r="M51" s="99">
        <f t="shared" si="0"/>
        <v>0</v>
      </c>
      <c r="N51" s="271">
        <f>IF(ISBLANK($B51),0,VLOOKUP($B51,Listen!$A$2:$C$45,2,FALSE))</f>
        <v>0</v>
      </c>
      <c r="O51" s="271">
        <f>IF(ISBLANK($B51),0,VLOOKUP($B51,Listen!$A$2:$C$45,3,FALSE))</f>
        <v>0</v>
      </c>
      <c r="P51" s="272">
        <f t="shared" si="11"/>
        <v>0</v>
      </c>
      <c r="Q51" s="272">
        <f t="shared" si="11"/>
        <v>0</v>
      </c>
      <c r="R51" s="272">
        <f t="shared" si="11"/>
        <v>0</v>
      </c>
      <c r="S51" s="272">
        <f t="shared" si="11"/>
        <v>0</v>
      </c>
      <c r="T51" s="272">
        <f t="shared" si="11"/>
        <v>0</v>
      </c>
      <c r="U51" s="272">
        <f t="shared" si="11"/>
        <v>0</v>
      </c>
      <c r="V51" s="272">
        <f t="shared" si="11"/>
        <v>0</v>
      </c>
      <c r="W51" s="100">
        <f t="shared" si="9"/>
        <v>0</v>
      </c>
      <c r="X51" s="100">
        <f>IF(C51=A_Stammdaten!$B$11,E_SAV!$M51-E_SAV!$Y51,HLOOKUP(A_Stammdaten!$B$11-1,$Z$4:$AF$1005,ROW(C51)-3,FALSE)-$Y51)</f>
        <v>0</v>
      </c>
      <c r="Y51" s="100">
        <f>HLOOKUP(A_Stammdaten!$B$11,$Z$4:$AF$1005,ROW(C51)-3,FALSE)</f>
        <v>0</v>
      </c>
      <c r="Z51" s="100">
        <f t="shared" si="2"/>
        <v>0</v>
      </c>
      <c r="AA51" s="100">
        <f t="shared" si="3"/>
        <v>0</v>
      </c>
      <c r="AB51" s="100">
        <f t="shared" si="4"/>
        <v>0</v>
      </c>
      <c r="AC51" s="100">
        <f t="shared" si="5"/>
        <v>0</v>
      </c>
      <c r="AD51" s="100">
        <f t="shared" si="6"/>
        <v>0</v>
      </c>
      <c r="AE51" s="100">
        <f t="shared" si="7"/>
        <v>0</v>
      </c>
      <c r="AF51" s="100">
        <f t="shared" si="8"/>
        <v>0</v>
      </c>
    </row>
    <row r="52" spans="1:32" s="274" customFormat="1" x14ac:dyDescent="0.25">
      <c r="A52" s="338"/>
      <c r="B52" s="338"/>
      <c r="C52" s="339"/>
      <c r="D52" s="338"/>
      <c r="E52" s="338"/>
      <c r="F52" s="338"/>
      <c r="G52" s="338"/>
      <c r="H52" s="338"/>
      <c r="I52" s="270">
        <f>IF(C52&gt;A_Stammdaten!$B$11,0,SUM(D52,E52,-G52))</f>
        <v>0</v>
      </c>
      <c r="J52" s="338"/>
      <c r="K52" s="338"/>
      <c r="L52" s="338"/>
      <c r="M52" s="99">
        <f t="shared" si="0"/>
        <v>0</v>
      </c>
      <c r="N52" s="271">
        <f>IF(ISBLANK($B52),0,VLOOKUP($B52,Listen!$A$2:$C$45,2,FALSE))</f>
        <v>0</v>
      </c>
      <c r="O52" s="271">
        <f>IF(ISBLANK($B52),0,VLOOKUP($B52,Listen!$A$2:$C$45,3,FALSE))</f>
        <v>0</v>
      </c>
      <c r="P52" s="272">
        <f t="shared" si="11"/>
        <v>0</v>
      </c>
      <c r="Q52" s="272">
        <f t="shared" si="11"/>
        <v>0</v>
      </c>
      <c r="R52" s="272">
        <f t="shared" si="11"/>
        <v>0</v>
      </c>
      <c r="S52" s="272">
        <f t="shared" si="11"/>
        <v>0</v>
      </c>
      <c r="T52" s="272">
        <f t="shared" si="11"/>
        <v>0</v>
      </c>
      <c r="U52" s="272">
        <f t="shared" si="11"/>
        <v>0</v>
      </c>
      <c r="V52" s="272">
        <f t="shared" si="11"/>
        <v>0</v>
      </c>
      <c r="W52" s="100">
        <f t="shared" si="9"/>
        <v>0</v>
      </c>
      <c r="X52" s="100">
        <f>IF(C52=A_Stammdaten!$B$11,E_SAV!$M52-E_SAV!$Y52,HLOOKUP(A_Stammdaten!$B$11-1,$Z$4:$AF$1005,ROW(C52)-3,FALSE)-$Y52)</f>
        <v>0</v>
      </c>
      <c r="Y52" s="100">
        <f>HLOOKUP(A_Stammdaten!$B$11,$Z$4:$AF$1005,ROW(C52)-3,FALSE)</f>
        <v>0</v>
      </c>
      <c r="Z52" s="100">
        <f t="shared" si="2"/>
        <v>0</v>
      </c>
      <c r="AA52" s="100">
        <f t="shared" si="3"/>
        <v>0</v>
      </c>
      <c r="AB52" s="100">
        <f t="shared" si="4"/>
        <v>0</v>
      </c>
      <c r="AC52" s="100">
        <f t="shared" si="5"/>
        <v>0</v>
      </c>
      <c r="AD52" s="100">
        <f t="shared" si="6"/>
        <v>0</v>
      </c>
      <c r="AE52" s="100">
        <f t="shared" si="7"/>
        <v>0</v>
      </c>
      <c r="AF52" s="100">
        <f t="shared" si="8"/>
        <v>0</v>
      </c>
    </row>
    <row r="53" spans="1:32" s="274" customFormat="1" x14ac:dyDescent="0.25">
      <c r="A53" s="338"/>
      <c r="B53" s="338"/>
      <c r="C53" s="339"/>
      <c r="D53" s="338"/>
      <c r="E53" s="338"/>
      <c r="F53" s="338"/>
      <c r="G53" s="338"/>
      <c r="H53" s="338"/>
      <c r="I53" s="270">
        <f>IF(C53&gt;A_Stammdaten!$B$11,0,SUM(D53,E53,-G53))</f>
        <v>0</v>
      </c>
      <c r="J53" s="338"/>
      <c r="K53" s="338"/>
      <c r="L53" s="338"/>
      <c r="M53" s="99">
        <f t="shared" si="0"/>
        <v>0</v>
      </c>
      <c r="N53" s="271">
        <f>IF(ISBLANK($B53),0,VLOOKUP($B53,Listen!$A$2:$C$45,2,FALSE))</f>
        <v>0</v>
      </c>
      <c r="O53" s="271">
        <f>IF(ISBLANK($B53),0,VLOOKUP($B53,Listen!$A$2:$C$45,3,FALSE))</f>
        <v>0</v>
      </c>
      <c r="P53" s="272">
        <f t="shared" si="11"/>
        <v>0</v>
      </c>
      <c r="Q53" s="272">
        <f t="shared" si="11"/>
        <v>0</v>
      </c>
      <c r="R53" s="272">
        <f t="shared" si="11"/>
        <v>0</v>
      </c>
      <c r="S53" s="272">
        <f t="shared" si="11"/>
        <v>0</v>
      </c>
      <c r="T53" s="272">
        <f t="shared" si="11"/>
        <v>0</v>
      </c>
      <c r="U53" s="272">
        <f t="shared" si="11"/>
        <v>0</v>
      </c>
      <c r="V53" s="272">
        <f t="shared" si="11"/>
        <v>0</v>
      </c>
      <c r="W53" s="100">
        <f t="shared" si="9"/>
        <v>0</v>
      </c>
      <c r="X53" s="100">
        <f>IF(C53=A_Stammdaten!$B$11,E_SAV!$M53-E_SAV!$Y53,HLOOKUP(A_Stammdaten!$B$11-1,$Z$4:$AF$1005,ROW(C53)-3,FALSE)-$Y53)</f>
        <v>0</v>
      </c>
      <c r="Y53" s="100">
        <f>HLOOKUP(A_Stammdaten!$B$11,$Z$4:$AF$1005,ROW(C53)-3,FALSE)</f>
        <v>0</v>
      </c>
      <c r="Z53" s="100">
        <f t="shared" si="2"/>
        <v>0</v>
      </c>
      <c r="AA53" s="100">
        <f t="shared" si="3"/>
        <v>0</v>
      </c>
      <c r="AB53" s="100">
        <f t="shared" si="4"/>
        <v>0</v>
      </c>
      <c r="AC53" s="100">
        <f t="shared" si="5"/>
        <v>0</v>
      </c>
      <c r="AD53" s="100">
        <f t="shared" si="6"/>
        <v>0</v>
      </c>
      <c r="AE53" s="100">
        <f t="shared" si="7"/>
        <v>0</v>
      </c>
      <c r="AF53" s="100">
        <f t="shared" si="8"/>
        <v>0</v>
      </c>
    </row>
    <row r="54" spans="1:32" s="274" customFormat="1" x14ac:dyDescent="0.25">
      <c r="A54" s="338"/>
      <c r="B54" s="338"/>
      <c r="C54" s="339"/>
      <c r="D54" s="338"/>
      <c r="E54" s="338"/>
      <c r="F54" s="338"/>
      <c r="G54" s="338"/>
      <c r="H54" s="338"/>
      <c r="I54" s="270">
        <f>IF(C54&gt;A_Stammdaten!$B$11,0,SUM(D54,E54,-G54))</f>
        <v>0</v>
      </c>
      <c r="J54" s="338"/>
      <c r="K54" s="338"/>
      <c r="L54" s="338"/>
      <c r="M54" s="99">
        <f t="shared" si="0"/>
        <v>0</v>
      </c>
      <c r="N54" s="271">
        <f>IF(ISBLANK($B54),0,VLOOKUP($B54,Listen!$A$2:$C$45,2,FALSE))</f>
        <v>0</v>
      </c>
      <c r="O54" s="271">
        <f>IF(ISBLANK($B54),0,VLOOKUP($B54,Listen!$A$2:$C$45,3,FALSE))</f>
        <v>0</v>
      </c>
      <c r="P54" s="272">
        <f t="shared" si="11"/>
        <v>0</v>
      </c>
      <c r="Q54" s="272">
        <f t="shared" si="11"/>
        <v>0</v>
      </c>
      <c r="R54" s="272">
        <f t="shared" si="11"/>
        <v>0</v>
      </c>
      <c r="S54" s="272">
        <f t="shared" si="11"/>
        <v>0</v>
      </c>
      <c r="T54" s="272">
        <f t="shared" si="11"/>
        <v>0</v>
      </c>
      <c r="U54" s="272">
        <f t="shared" si="11"/>
        <v>0</v>
      </c>
      <c r="V54" s="272">
        <f t="shared" si="11"/>
        <v>0</v>
      </c>
      <c r="W54" s="100">
        <f t="shared" si="9"/>
        <v>0</v>
      </c>
      <c r="X54" s="100">
        <f>IF(C54=A_Stammdaten!$B$11,E_SAV!$M54-E_SAV!$Y54,HLOOKUP(A_Stammdaten!$B$11-1,$Z$4:$AF$1005,ROW(C54)-3,FALSE)-$Y54)</f>
        <v>0</v>
      </c>
      <c r="Y54" s="100">
        <f>HLOOKUP(A_Stammdaten!$B$11,$Z$4:$AF$1005,ROW(C54)-3,FALSE)</f>
        <v>0</v>
      </c>
      <c r="Z54" s="100">
        <f t="shared" si="2"/>
        <v>0</v>
      </c>
      <c r="AA54" s="100">
        <f t="shared" si="3"/>
        <v>0</v>
      </c>
      <c r="AB54" s="100">
        <f t="shared" si="4"/>
        <v>0</v>
      </c>
      <c r="AC54" s="100">
        <f t="shared" si="5"/>
        <v>0</v>
      </c>
      <c r="AD54" s="100">
        <f t="shared" si="6"/>
        <v>0</v>
      </c>
      <c r="AE54" s="100">
        <f t="shared" si="7"/>
        <v>0</v>
      </c>
      <c r="AF54" s="100">
        <f t="shared" si="8"/>
        <v>0</v>
      </c>
    </row>
    <row r="55" spans="1:32" s="274" customFormat="1" x14ac:dyDescent="0.25">
      <c r="A55" s="338"/>
      <c r="B55" s="338"/>
      <c r="C55" s="339"/>
      <c r="D55" s="338"/>
      <c r="E55" s="338"/>
      <c r="F55" s="338"/>
      <c r="G55" s="338"/>
      <c r="H55" s="338"/>
      <c r="I55" s="270">
        <f>IF(C55&gt;A_Stammdaten!$B$11,0,SUM(D55,E55,-G55))</f>
        <v>0</v>
      </c>
      <c r="J55" s="338"/>
      <c r="K55" s="338"/>
      <c r="L55" s="338"/>
      <c r="M55" s="99">
        <f t="shared" si="0"/>
        <v>0</v>
      </c>
      <c r="N55" s="271">
        <f>IF(ISBLANK($B55),0,VLOOKUP($B55,Listen!$A$2:$C$45,2,FALSE))</f>
        <v>0</v>
      </c>
      <c r="O55" s="271">
        <f>IF(ISBLANK($B55),0,VLOOKUP($B55,Listen!$A$2:$C$45,3,FALSE))</f>
        <v>0</v>
      </c>
      <c r="P55" s="272">
        <f t="shared" si="11"/>
        <v>0</v>
      </c>
      <c r="Q55" s="272">
        <f t="shared" si="11"/>
        <v>0</v>
      </c>
      <c r="R55" s="272">
        <f t="shared" si="11"/>
        <v>0</v>
      </c>
      <c r="S55" s="272">
        <f t="shared" si="11"/>
        <v>0</v>
      </c>
      <c r="T55" s="272">
        <f t="shared" si="11"/>
        <v>0</v>
      </c>
      <c r="U55" s="272">
        <f t="shared" si="11"/>
        <v>0</v>
      </c>
      <c r="V55" s="272">
        <f t="shared" si="11"/>
        <v>0</v>
      </c>
      <c r="W55" s="100">
        <f t="shared" si="9"/>
        <v>0</v>
      </c>
      <c r="X55" s="100">
        <f>IF(C55=A_Stammdaten!$B$11,E_SAV!$M55-E_SAV!$Y55,HLOOKUP(A_Stammdaten!$B$11-1,$Z$4:$AF$1005,ROW(C55)-3,FALSE)-$Y55)</f>
        <v>0</v>
      </c>
      <c r="Y55" s="100">
        <f>HLOOKUP(A_Stammdaten!$B$11,$Z$4:$AF$1005,ROW(C55)-3,FALSE)</f>
        <v>0</v>
      </c>
      <c r="Z55" s="100">
        <f t="shared" si="2"/>
        <v>0</v>
      </c>
      <c r="AA55" s="100">
        <f t="shared" si="3"/>
        <v>0</v>
      </c>
      <c r="AB55" s="100">
        <f t="shared" si="4"/>
        <v>0</v>
      </c>
      <c r="AC55" s="100">
        <f t="shared" si="5"/>
        <v>0</v>
      </c>
      <c r="AD55" s="100">
        <f t="shared" si="6"/>
        <v>0</v>
      </c>
      <c r="AE55" s="100">
        <f t="shared" si="7"/>
        <v>0</v>
      </c>
      <c r="AF55" s="100">
        <f t="shared" si="8"/>
        <v>0</v>
      </c>
    </row>
    <row r="56" spans="1:32" s="274" customFormat="1" x14ac:dyDescent="0.25">
      <c r="A56" s="338"/>
      <c r="B56" s="338"/>
      <c r="C56" s="339"/>
      <c r="D56" s="338"/>
      <c r="E56" s="338"/>
      <c r="F56" s="338"/>
      <c r="G56" s="338"/>
      <c r="H56" s="338"/>
      <c r="I56" s="270">
        <f>IF(C56&gt;A_Stammdaten!$B$11,0,SUM(D56,E56,-G56))</f>
        <v>0</v>
      </c>
      <c r="J56" s="338"/>
      <c r="K56" s="338"/>
      <c r="L56" s="338"/>
      <c r="M56" s="99">
        <f t="shared" si="0"/>
        <v>0</v>
      </c>
      <c r="N56" s="271">
        <f>IF(ISBLANK($B56),0,VLOOKUP($B56,Listen!$A$2:$C$45,2,FALSE))</f>
        <v>0</v>
      </c>
      <c r="O56" s="271">
        <f>IF(ISBLANK($B56),0,VLOOKUP($B56,Listen!$A$2:$C$45,3,FALSE))</f>
        <v>0</v>
      </c>
      <c r="P56" s="272">
        <f t="shared" si="11"/>
        <v>0</v>
      </c>
      <c r="Q56" s="272">
        <f t="shared" si="11"/>
        <v>0</v>
      </c>
      <c r="R56" s="272">
        <f t="shared" si="11"/>
        <v>0</v>
      </c>
      <c r="S56" s="272">
        <f t="shared" si="11"/>
        <v>0</v>
      </c>
      <c r="T56" s="272">
        <f t="shared" si="11"/>
        <v>0</v>
      </c>
      <c r="U56" s="272">
        <f t="shared" si="11"/>
        <v>0</v>
      </c>
      <c r="V56" s="272">
        <f t="shared" si="11"/>
        <v>0</v>
      </c>
      <c r="W56" s="100">
        <f t="shared" si="9"/>
        <v>0</v>
      </c>
      <c r="X56" s="100">
        <f>IF(C56=A_Stammdaten!$B$11,E_SAV!$M56-E_SAV!$Y56,HLOOKUP(A_Stammdaten!$B$11-1,$Z$4:$AF$1005,ROW(C56)-3,FALSE)-$Y56)</f>
        <v>0</v>
      </c>
      <c r="Y56" s="100">
        <f>HLOOKUP(A_Stammdaten!$B$11,$Z$4:$AF$1005,ROW(C56)-3,FALSE)</f>
        <v>0</v>
      </c>
      <c r="Z56" s="100">
        <f t="shared" si="2"/>
        <v>0</v>
      </c>
      <c r="AA56" s="100">
        <f t="shared" si="3"/>
        <v>0</v>
      </c>
      <c r="AB56" s="100">
        <f t="shared" si="4"/>
        <v>0</v>
      </c>
      <c r="AC56" s="100">
        <f t="shared" si="5"/>
        <v>0</v>
      </c>
      <c r="AD56" s="100">
        <f t="shared" si="6"/>
        <v>0</v>
      </c>
      <c r="AE56" s="100">
        <f t="shared" si="7"/>
        <v>0</v>
      </c>
      <c r="AF56" s="100">
        <f t="shared" si="8"/>
        <v>0</v>
      </c>
    </row>
    <row r="57" spans="1:32" s="274" customFormat="1" x14ac:dyDescent="0.25">
      <c r="A57" s="338"/>
      <c r="B57" s="338"/>
      <c r="C57" s="339"/>
      <c r="D57" s="338"/>
      <c r="E57" s="338"/>
      <c r="F57" s="338"/>
      <c r="G57" s="338"/>
      <c r="H57" s="338"/>
      <c r="I57" s="270">
        <f>IF(C57&gt;A_Stammdaten!$B$11,0,SUM(D57,E57,-G57))</f>
        <v>0</v>
      </c>
      <c r="J57" s="338"/>
      <c r="K57" s="338"/>
      <c r="L57" s="338"/>
      <c r="M57" s="99">
        <f t="shared" si="0"/>
        <v>0</v>
      </c>
      <c r="N57" s="271">
        <f>IF(ISBLANK($B57),0,VLOOKUP($B57,Listen!$A$2:$C$45,2,FALSE))</f>
        <v>0</v>
      </c>
      <c r="O57" s="271">
        <f>IF(ISBLANK($B57),0,VLOOKUP($B57,Listen!$A$2:$C$45,3,FALSE))</f>
        <v>0</v>
      </c>
      <c r="P57" s="272">
        <f t="shared" si="11"/>
        <v>0</v>
      </c>
      <c r="Q57" s="272">
        <f t="shared" si="11"/>
        <v>0</v>
      </c>
      <c r="R57" s="272">
        <f t="shared" si="11"/>
        <v>0</v>
      </c>
      <c r="S57" s="272">
        <f t="shared" si="11"/>
        <v>0</v>
      </c>
      <c r="T57" s="272">
        <f t="shared" si="11"/>
        <v>0</v>
      </c>
      <c r="U57" s="272">
        <f t="shared" si="11"/>
        <v>0</v>
      </c>
      <c r="V57" s="272">
        <f t="shared" si="11"/>
        <v>0</v>
      </c>
      <c r="W57" s="100">
        <f t="shared" si="9"/>
        <v>0</v>
      </c>
      <c r="X57" s="100">
        <f>IF(C57=A_Stammdaten!$B$11,E_SAV!$M57-E_SAV!$Y57,HLOOKUP(A_Stammdaten!$B$11-1,$Z$4:$AF$1005,ROW(C57)-3,FALSE)-$Y57)</f>
        <v>0</v>
      </c>
      <c r="Y57" s="100">
        <f>HLOOKUP(A_Stammdaten!$B$11,$Z$4:$AF$1005,ROW(C57)-3,FALSE)</f>
        <v>0</v>
      </c>
      <c r="Z57" s="100">
        <f t="shared" si="2"/>
        <v>0</v>
      </c>
      <c r="AA57" s="100">
        <f t="shared" si="3"/>
        <v>0</v>
      </c>
      <c r="AB57" s="100">
        <f t="shared" si="4"/>
        <v>0</v>
      </c>
      <c r="AC57" s="100">
        <f t="shared" si="5"/>
        <v>0</v>
      </c>
      <c r="AD57" s="100">
        <f t="shared" si="6"/>
        <v>0</v>
      </c>
      <c r="AE57" s="100">
        <f t="shared" si="7"/>
        <v>0</v>
      </c>
      <c r="AF57" s="100">
        <f t="shared" si="8"/>
        <v>0</v>
      </c>
    </row>
    <row r="58" spans="1:32" s="274" customFormat="1" x14ac:dyDescent="0.25">
      <c r="A58" s="338"/>
      <c r="B58" s="338"/>
      <c r="C58" s="339"/>
      <c r="D58" s="338"/>
      <c r="E58" s="338"/>
      <c r="F58" s="338"/>
      <c r="G58" s="338"/>
      <c r="H58" s="338"/>
      <c r="I58" s="270">
        <f>IF(C58&gt;A_Stammdaten!$B$11,0,SUM(D58,E58,-G58))</f>
        <v>0</v>
      </c>
      <c r="J58" s="338"/>
      <c r="K58" s="338"/>
      <c r="L58" s="338"/>
      <c r="M58" s="99">
        <f t="shared" si="0"/>
        <v>0</v>
      </c>
      <c r="N58" s="271">
        <f>IF(ISBLANK($B58),0,VLOOKUP($B58,Listen!$A$2:$C$45,2,FALSE))</f>
        <v>0</v>
      </c>
      <c r="O58" s="271">
        <f>IF(ISBLANK($B58),0,VLOOKUP($B58,Listen!$A$2:$C$45,3,FALSE))</f>
        <v>0</v>
      </c>
      <c r="P58" s="272">
        <f t="shared" si="11"/>
        <v>0</v>
      </c>
      <c r="Q58" s="272">
        <f t="shared" si="11"/>
        <v>0</v>
      </c>
      <c r="R58" s="272">
        <f t="shared" si="11"/>
        <v>0</v>
      </c>
      <c r="S58" s="272">
        <f t="shared" si="11"/>
        <v>0</v>
      </c>
      <c r="T58" s="272">
        <f t="shared" si="11"/>
        <v>0</v>
      </c>
      <c r="U58" s="272">
        <f t="shared" si="11"/>
        <v>0</v>
      </c>
      <c r="V58" s="272">
        <f t="shared" si="11"/>
        <v>0</v>
      </c>
      <c r="W58" s="100">
        <f t="shared" si="9"/>
        <v>0</v>
      </c>
      <c r="X58" s="100">
        <f>IF(C58=A_Stammdaten!$B$11,E_SAV!$M58-E_SAV!$Y58,HLOOKUP(A_Stammdaten!$B$11-1,$Z$4:$AF$1005,ROW(C58)-3,FALSE)-$Y58)</f>
        <v>0</v>
      </c>
      <c r="Y58" s="100">
        <f>HLOOKUP(A_Stammdaten!$B$11,$Z$4:$AF$1005,ROW(C58)-3,FALSE)</f>
        <v>0</v>
      </c>
      <c r="Z58" s="100">
        <f t="shared" si="2"/>
        <v>0</v>
      </c>
      <c r="AA58" s="100">
        <f t="shared" si="3"/>
        <v>0</v>
      </c>
      <c r="AB58" s="100">
        <f t="shared" si="4"/>
        <v>0</v>
      </c>
      <c r="AC58" s="100">
        <f t="shared" si="5"/>
        <v>0</v>
      </c>
      <c r="AD58" s="100">
        <f t="shared" si="6"/>
        <v>0</v>
      </c>
      <c r="AE58" s="100">
        <f t="shared" si="7"/>
        <v>0</v>
      </c>
      <c r="AF58" s="100">
        <f t="shared" si="8"/>
        <v>0</v>
      </c>
    </row>
    <row r="59" spans="1:32" s="274" customFormat="1" x14ac:dyDescent="0.25">
      <c r="A59" s="338"/>
      <c r="B59" s="338"/>
      <c r="C59" s="339"/>
      <c r="D59" s="338"/>
      <c r="E59" s="338"/>
      <c r="F59" s="338"/>
      <c r="G59" s="338"/>
      <c r="H59" s="338"/>
      <c r="I59" s="270">
        <f>IF(C59&gt;A_Stammdaten!$B$11,0,SUM(D59,E59,-G59))</f>
        <v>0</v>
      </c>
      <c r="J59" s="338"/>
      <c r="K59" s="338"/>
      <c r="L59" s="338"/>
      <c r="M59" s="99">
        <f t="shared" si="0"/>
        <v>0</v>
      </c>
      <c r="N59" s="271">
        <f>IF(ISBLANK($B59),0,VLOOKUP($B59,Listen!$A$2:$C$45,2,FALSE))</f>
        <v>0</v>
      </c>
      <c r="O59" s="271">
        <f>IF(ISBLANK($B59),0,VLOOKUP($B59,Listen!$A$2:$C$45,3,FALSE))</f>
        <v>0</v>
      </c>
      <c r="P59" s="272">
        <f t="shared" si="11"/>
        <v>0</v>
      </c>
      <c r="Q59" s="272">
        <f t="shared" si="11"/>
        <v>0</v>
      </c>
      <c r="R59" s="272">
        <f t="shared" si="11"/>
        <v>0</v>
      </c>
      <c r="S59" s="272">
        <f t="shared" si="11"/>
        <v>0</v>
      </c>
      <c r="T59" s="272">
        <f t="shared" si="11"/>
        <v>0</v>
      </c>
      <c r="U59" s="272">
        <f t="shared" si="11"/>
        <v>0</v>
      </c>
      <c r="V59" s="272">
        <f t="shared" si="11"/>
        <v>0</v>
      </c>
      <c r="W59" s="100">
        <f t="shared" si="9"/>
        <v>0</v>
      </c>
      <c r="X59" s="100">
        <f>IF(C59=A_Stammdaten!$B$11,E_SAV!$M59-E_SAV!$Y59,HLOOKUP(A_Stammdaten!$B$11-1,$Z$4:$AF$1005,ROW(C59)-3,FALSE)-$Y59)</f>
        <v>0</v>
      </c>
      <c r="Y59" s="100">
        <f>HLOOKUP(A_Stammdaten!$B$11,$Z$4:$AF$1005,ROW(C59)-3,FALSE)</f>
        <v>0</v>
      </c>
      <c r="Z59" s="100">
        <f t="shared" si="2"/>
        <v>0</v>
      </c>
      <c r="AA59" s="100">
        <f t="shared" si="3"/>
        <v>0</v>
      </c>
      <c r="AB59" s="100">
        <f t="shared" si="4"/>
        <v>0</v>
      </c>
      <c r="AC59" s="100">
        <f t="shared" si="5"/>
        <v>0</v>
      </c>
      <c r="AD59" s="100">
        <f t="shared" si="6"/>
        <v>0</v>
      </c>
      <c r="AE59" s="100">
        <f t="shared" si="7"/>
        <v>0</v>
      </c>
      <c r="AF59" s="100">
        <f t="shared" si="8"/>
        <v>0</v>
      </c>
    </row>
    <row r="60" spans="1:32" s="274" customFormat="1" x14ac:dyDescent="0.25">
      <c r="A60" s="338"/>
      <c r="B60" s="338"/>
      <c r="C60" s="339"/>
      <c r="D60" s="338"/>
      <c r="E60" s="338"/>
      <c r="F60" s="338"/>
      <c r="G60" s="338"/>
      <c r="H60" s="338"/>
      <c r="I60" s="270">
        <f>IF(C60&gt;A_Stammdaten!$B$11,0,SUM(D60,E60,-G60))</f>
        <v>0</v>
      </c>
      <c r="J60" s="338"/>
      <c r="K60" s="338"/>
      <c r="L60" s="338"/>
      <c r="M60" s="99">
        <f t="shared" si="0"/>
        <v>0</v>
      </c>
      <c r="N60" s="271">
        <f>IF(ISBLANK($B60),0,VLOOKUP($B60,Listen!$A$2:$C$45,2,FALSE))</f>
        <v>0</v>
      </c>
      <c r="O60" s="271">
        <f>IF(ISBLANK($B60),0,VLOOKUP($B60,Listen!$A$2:$C$45,3,FALSE))</f>
        <v>0</v>
      </c>
      <c r="P60" s="272">
        <f t="shared" si="11"/>
        <v>0</v>
      </c>
      <c r="Q60" s="272">
        <f t="shared" si="11"/>
        <v>0</v>
      </c>
      <c r="R60" s="272">
        <f t="shared" si="11"/>
        <v>0</v>
      </c>
      <c r="S60" s="272">
        <f t="shared" si="11"/>
        <v>0</v>
      </c>
      <c r="T60" s="272">
        <f t="shared" si="11"/>
        <v>0</v>
      </c>
      <c r="U60" s="272">
        <f t="shared" si="11"/>
        <v>0</v>
      </c>
      <c r="V60" s="272">
        <f t="shared" si="11"/>
        <v>0</v>
      </c>
      <c r="W60" s="100">
        <f t="shared" si="9"/>
        <v>0</v>
      </c>
      <c r="X60" s="100">
        <f>IF(C60=A_Stammdaten!$B$11,E_SAV!$M60-E_SAV!$Y60,HLOOKUP(A_Stammdaten!$B$11-1,$Z$4:$AF$1005,ROW(C60)-3,FALSE)-$Y60)</f>
        <v>0</v>
      </c>
      <c r="Y60" s="100">
        <f>HLOOKUP(A_Stammdaten!$B$11,$Z$4:$AF$1005,ROW(C60)-3,FALSE)</f>
        <v>0</v>
      </c>
      <c r="Z60" s="100">
        <f t="shared" si="2"/>
        <v>0</v>
      </c>
      <c r="AA60" s="100">
        <f t="shared" si="3"/>
        <v>0</v>
      </c>
      <c r="AB60" s="100">
        <f t="shared" si="4"/>
        <v>0</v>
      </c>
      <c r="AC60" s="100">
        <f t="shared" si="5"/>
        <v>0</v>
      </c>
      <c r="AD60" s="100">
        <f t="shared" si="6"/>
        <v>0</v>
      </c>
      <c r="AE60" s="100">
        <f t="shared" si="7"/>
        <v>0</v>
      </c>
      <c r="AF60" s="100">
        <f t="shared" si="8"/>
        <v>0</v>
      </c>
    </row>
    <row r="61" spans="1:32" s="274" customFormat="1" x14ac:dyDescent="0.25">
      <c r="A61" s="338"/>
      <c r="B61" s="338"/>
      <c r="C61" s="339"/>
      <c r="D61" s="338"/>
      <c r="E61" s="338"/>
      <c r="F61" s="338"/>
      <c r="G61" s="338"/>
      <c r="H61" s="338"/>
      <c r="I61" s="270">
        <f>IF(C61&gt;A_Stammdaten!$B$11,0,SUM(D61,E61,-G61))</f>
        <v>0</v>
      </c>
      <c r="J61" s="338"/>
      <c r="K61" s="338"/>
      <c r="L61" s="338"/>
      <c r="M61" s="99">
        <f t="shared" si="0"/>
        <v>0</v>
      </c>
      <c r="N61" s="271">
        <f>IF(ISBLANK($B61),0,VLOOKUP($B61,Listen!$A$2:$C$45,2,FALSE))</f>
        <v>0</v>
      </c>
      <c r="O61" s="271">
        <f>IF(ISBLANK($B61),0,VLOOKUP($B61,Listen!$A$2:$C$45,3,FALSE))</f>
        <v>0</v>
      </c>
      <c r="P61" s="272">
        <f t="shared" si="11"/>
        <v>0</v>
      </c>
      <c r="Q61" s="272">
        <f t="shared" si="11"/>
        <v>0</v>
      </c>
      <c r="R61" s="272">
        <f t="shared" si="11"/>
        <v>0</v>
      </c>
      <c r="S61" s="272">
        <f t="shared" si="11"/>
        <v>0</v>
      </c>
      <c r="T61" s="272">
        <f t="shared" si="11"/>
        <v>0</v>
      </c>
      <c r="U61" s="272">
        <f t="shared" si="11"/>
        <v>0</v>
      </c>
      <c r="V61" s="272">
        <f t="shared" si="11"/>
        <v>0</v>
      </c>
      <c r="W61" s="100">
        <f t="shared" si="9"/>
        <v>0</v>
      </c>
      <c r="X61" s="100">
        <f>IF(C61=A_Stammdaten!$B$11,E_SAV!$M61-E_SAV!$Y61,HLOOKUP(A_Stammdaten!$B$11-1,$Z$4:$AF$1005,ROW(C61)-3,FALSE)-$Y61)</f>
        <v>0</v>
      </c>
      <c r="Y61" s="100">
        <f>HLOOKUP(A_Stammdaten!$B$11,$Z$4:$AF$1005,ROW(C61)-3,FALSE)</f>
        <v>0</v>
      </c>
      <c r="Z61" s="100">
        <f t="shared" si="2"/>
        <v>0</v>
      </c>
      <c r="AA61" s="100">
        <f t="shared" si="3"/>
        <v>0</v>
      </c>
      <c r="AB61" s="100">
        <f t="shared" si="4"/>
        <v>0</v>
      </c>
      <c r="AC61" s="100">
        <f t="shared" si="5"/>
        <v>0</v>
      </c>
      <c r="AD61" s="100">
        <f t="shared" si="6"/>
        <v>0</v>
      </c>
      <c r="AE61" s="100">
        <f t="shared" si="7"/>
        <v>0</v>
      </c>
      <c r="AF61" s="100">
        <f t="shared" si="8"/>
        <v>0</v>
      </c>
    </row>
    <row r="62" spans="1:32" s="274" customFormat="1" x14ac:dyDescent="0.25">
      <c r="A62" s="338"/>
      <c r="B62" s="338"/>
      <c r="C62" s="339"/>
      <c r="D62" s="338"/>
      <c r="E62" s="338"/>
      <c r="F62" s="338"/>
      <c r="G62" s="338"/>
      <c r="H62" s="338"/>
      <c r="I62" s="270">
        <f>IF(C62&gt;A_Stammdaten!$B$11,0,SUM(D62,E62,-G62))</f>
        <v>0</v>
      </c>
      <c r="J62" s="338"/>
      <c r="K62" s="338"/>
      <c r="L62" s="338"/>
      <c r="M62" s="99">
        <f t="shared" si="0"/>
        <v>0</v>
      </c>
      <c r="N62" s="271">
        <f>IF(ISBLANK($B62),0,VLOOKUP($B62,Listen!$A$2:$C$45,2,FALSE))</f>
        <v>0</v>
      </c>
      <c r="O62" s="271">
        <f>IF(ISBLANK($B62),0,VLOOKUP($B62,Listen!$A$2:$C$45,3,FALSE))</f>
        <v>0</v>
      </c>
      <c r="P62" s="272">
        <f t="shared" si="11"/>
        <v>0</v>
      </c>
      <c r="Q62" s="272">
        <f t="shared" si="11"/>
        <v>0</v>
      </c>
      <c r="R62" s="272">
        <f t="shared" si="11"/>
        <v>0</v>
      </c>
      <c r="S62" s="272">
        <f t="shared" si="11"/>
        <v>0</v>
      </c>
      <c r="T62" s="272">
        <f t="shared" si="11"/>
        <v>0</v>
      </c>
      <c r="U62" s="272">
        <f t="shared" si="11"/>
        <v>0</v>
      </c>
      <c r="V62" s="272">
        <f t="shared" si="11"/>
        <v>0</v>
      </c>
      <c r="W62" s="100">
        <f t="shared" si="9"/>
        <v>0</v>
      </c>
      <c r="X62" s="100">
        <f>IF(C62=A_Stammdaten!$B$11,E_SAV!$M62-E_SAV!$Y62,HLOOKUP(A_Stammdaten!$B$11-1,$Z$4:$AF$1005,ROW(C62)-3,FALSE)-$Y62)</f>
        <v>0</v>
      </c>
      <c r="Y62" s="100">
        <f>HLOOKUP(A_Stammdaten!$B$11,$Z$4:$AF$1005,ROW(C62)-3,FALSE)</f>
        <v>0</v>
      </c>
      <c r="Z62" s="100">
        <f t="shared" si="2"/>
        <v>0</v>
      </c>
      <c r="AA62" s="100">
        <f t="shared" si="3"/>
        <v>0</v>
      </c>
      <c r="AB62" s="100">
        <f t="shared" si="4"/>
        <v>0</v>
      </c>
      <c r="AC62" s="100">
        <f t="shared" si="5"/>
        <v>0</v>
      </c>
      <c r="AD62" s="100">
        <f t="shared" si="6"/>
        <v>0</v>
      </c>
      <c r="AE62" s="100">
        <f t="shared" si="7"/>
        <v>0</v>
      </c>
      <c r="AF62" s="100">
        <f t="shared" si="8"/>
        <v>0</v>
      </c>
    </row>
    <row r="63" spans="1:32" s="274" customFormat="1" x14ac:dyDescent="0.25">
      <c r="A63" s="338"/>
      <c r="B63" s="338"/>
      <c r="C63" s="339"/>
      <c r="D63" s="338"/>
      <c r="E63" s="338"/>
      <c r="F63" s="338"/>
      <c r="G63" s="338"/>
      <c r="H63" s="338"/>
      <c r="I63" s="270">
        <f>IF(C63&gt;A_Stammdaten!$B$11,0,SUM(D63,E63,-G63))</f>
        <v>0</v>
      </c>
      <c r="J63" s="338"/>
      <c r="K63" s="338"/>
      <c r="L63" s="338"/>
      <c r="M63" s="99">
        <f t="shared" si="0"/>
        <v>0</v>
      </c>
      <c r="N63" s="271">
        <f>IF(ISBLANK($B63),0,VLOOKUP($B63,Listen!$A$2:$C$45,2,FALSE))</f>
        <v>0</v>
      </c>
      <c r="O63" s="271">
        <f>IF(ISBLANK($B63),0,VLOOKUP($B63,Listen!$A$2:$C$45,3,FALSE))</f>
        <v>0</v>
      </c>
      <c r="P63" s="272">
        <f t="shared" si="11"/>
        <v>0</v>
      </c>
      <c r="Q63" s="272">
        <f t="shared" si="11"/>
        <v>0</v>
      </c>
      <c r="R63" s="272">
        <f t="shared" si="11"/>
        <v>0</v>
      </c>
      <c r="S63" s="272">
        <f t="shared" si="11"/>
        <v>0</v>
      </c>
      <c r="T63" s="272">
        <f t="shared" si="11"/>
        <v>0</v>
      </c>
      <c r="U63" s="272">
        <f t="shared" si="11"/>
        <v>0</v>
      </c>
      <c r="V63" s="272">
        <f t="shared" si="11"/>
        <v>0</v>
      </c>
      <c r="W63" s="100">
        <f t="shared" si="9"/>
        <v>0</v>
      </c>
      <c r="X63" s="100">
        <f>IF(C63=A_Stammdaten!$B$11,E_SAV!$M63-E_SAV!$Y63,HLOOKUP(A_Stammdaten!$B$11-1,$Z$4:$AF$1005,ROW(C63)-3,FALSE)-$Y63)</f>
        <v>0</v>
      </c>
      <c r="Y63" s="100">
        <f>HLOOKUP(A_Stammdaten!$B$11,$Z$4:$AF$1005,ROW(C63)-3,FALSE)</f>
        <v>0</v>
      </c>
      <c r="Z63" s="100">
        <f t="shared" si="2"/>
        <v>0</v>
      </c>
      <c r="AA63" s="100">
        <f t="shared" si="3"/>
        <v>0</v>
      </c>
      <c r="AB63" s="100">
        <f t="shared" si="4"/>
        <v>0</v>
      </c>
      <c r="AC63" s="100">
        <f t="shared" si="5"/>
        <v>0</v>
      </c>
      <c r="AD63" s="100">
        <f t="shared" si="6"/>
        <v>0</v>
      </c>
      <c r="AE63" s="100">
        <f t="shared" si="7"/>
        <v>0</v>
      </c>
      <c r="AF63" s="100">
        <f t="shared" si="8"/>
        <v>0</v>
      </c>
    </row>
    <row r="64" spans="1:32" s="274" customFormat="1" x14ac:dyDescent="0.25">
      <c r="A64" s="338"/>
      <c r="B64" s="338"/>
      <c r="C64" s="339"/>
      <c r="D64" s="338"/>
      <c r="E64" s="338"/>
      <c r="F64" s="338"/>
      <c r="G64" s="338"/>
      <c r="H64" s="338"/>
      <c r="I64" s="270">
        <f>IF(C64&gt;A_Stammdaten!$B$11,0,SUM(D64,E64,-G64))</f>
        <v>0</v>
      </c>
      <c r="J64" s="338"/>
      <c r="K64" s="338"/>
      <c r="L64" s="338"/>
      <c r="M64" s="99">
        <f t="shared" si="0"/>
        <v>0</v>
      </c>
      <c r="N64" s="271">
        <f>IF(ISBLANK($B64),0,VLOOKUP($B64,Listen!$A$2:$C$45,2,FALSE))</f>
        <v>0</v>
      </c>
      <c r="O64" s="271">
        <f>IF(ISBLANK($B64),0,VLOOKUP($B64,Listen!$A$2:$C$45,3,FALSE))</f>
        <v>0</v>
      </c>
      <c r="P64" s="272">
        <f t="shared" si="11"/>
        <v>0</v>
      </c>
      <c r="Q64" s="272">
        <f t="shared" si="11"/>
        <v>0</v>
      </c>
      <c r="R64" s="272">
        <f t="shared" si="11"/>
        <v>0</v>
      </c>
      <c r="S64" s="272">
        <f t="shared" si="11"/>
        <v>0</v>
      </c>
      <c r="T64" s="272">
        <f t="shared" si="11"/>
        <v>0</v>
      </c>
      <c r="U64" s="272">
        <f t="shared" si="11"/>
        <v>0</v>
      </c>
      <c r="V64" s="272">
        <f t="shared" si="11"/>
        <v>0</v>
      </c>
      <c r="W64" s="100">
        <f t="shared" si="9"/>
        <v>0</v>
      </c>
      <c r="X64" s="100">
        <f>IF(C64=A_Stammdaten!$B$11,E_SAV!$M64-E_SAV!$Y64,HLOOKUP(A_Stammdaten!$B$11-1,$Z$4:$AF$1005,ROW(C64)-3,FALSE)-$Y64)</f>
        <v>0</v>
      </c>
      <c r="Y64" s="100">
        <f>HLOOKUP(A_Stammdaten!$B$11,$Z$4:$AF$1005,ROW(C64)-3,FALSE)</f>
        <v>0</v>
      </c>
      <c r="Z64" s="100">
        <f t="shared" si="2"/>
        <v>0</v>
      </c>
      <c r="AA64" s="100">
        <f t="shared" si="3"/>
        <v>0</v>
      </c>
      <c r="AB64" s="100">
        <f t="shared" si="4"/>
        <v>0</v>
      </c>
      <c r="AC64" s="100">
        <f t="shared" si="5"/>
        <v>0</v>
      </c>
      <c r="AD64" s="100">
        <f t="shared" si="6"/>
        <v>0</v>
      </c>
      <c r="AE64" s="100">
        <f t="shared" si="7"/>
        <v>0</v>
      </c>
      <c r="AF64" s="100">
        <f t="shared" si="8"/>
        <v>0</v>
      </c>
    </row>
    <row r="65" spans="1:32" s="274" customFormat="1" x14ac:dyDescent="0.25">
      <c r="A65" s="338"/>
      <c r="B65" s="338"/>
      <c r="C65" s="339"/>
      <c r="D65" s="338"/>
      <c r="E65" s="338"/>
      <c r="F65" s="338"/>
      <c r="G65" s="338"/>
      <c r="H65" s="338"/>
      <c r="I65" s="270">
        <f>IF(C65&gt;A_Stammdaten!$B$11,0,SUM(D65,E65,-G65))</f>
        <v>0</v>
      </c>
      <c r="J65" s="338"/>
      <c r="K65" s="338"/>
      <c r="L65" s="338"/>
      <c r="M65" s="99">
        <f t="shared" si="0"/>
        <v>0</v>
      </c>
      <c r="N65" s="271">
        <f>IF(ISBLANK($B65),0,VLOOKUP($B65,Listen!$A$2:$C$45,2,FALSE))</f>
        <v>0</v>
      </c>
      <c r="O65" s="271">
        <f>IF(ISBLANK($B65),0,VLOOKUP($B65,Listen!$A$2:$C$45,3,FALSE))</f>
        <v>0</v>
      </c>
      <c r="P65" s="272">
        <f t="shared" si="11"/>
        <v>0</v>
      </c>
      <c r="Q65" s="272">
        <f t="shared" si="11"/>
        <v>0</v>
      </c>
      <c r="R65" s="272">
        <f t="shared" si="11"/>
        <v>0</v>
      </c>
      <c r="S65" s="272">
        <f t="shared" si="11"/>
        <v>0</v>
      </c>
      <c r="T65" s="272">
        <f t="shared" si="11"/>
        <v>0</v>
      </c>
      <c r="U65" s="272">
        <f t="shared" si="11"/>
        <v>0</v>
      </c>
      <c r="V65" s="272">
        <f t="shared" si="11"/>
        <v>0</v>
      </c>
      <c r="W65" s="100">
        <f t="shared" si="9"/>
        <v>0</v>
      </c>
      <c r="X65" s="100">
        <f>IF(C65=A_Stammdaten!$B$11,E_SAV!$M65-E_SAV!$Y65,HLOOKUP(A_Stammdaten!$B$11-1,$Z$4:$AF$1005,ROW(C65)-3,FALSE)-$Y65)</f>
        <v>0</v>
      </c>
      <c r="Y65" s="100">
        <f>HLOOKUP(A_Stammdaten!$B$11,$Z$4:$AF$1005,ROW(C65)-3,FALSE)</f>
        <v>0</v>
      </c>
      <c r="Z65" s="100">
        <f t="shared" si="2"/>
        <v>0</v>
      </c>
      <c r="AA65" s="100">
        <f t="shared" si="3"/>
        <v>0</v>
      </c>
      <c r="AB65" s="100">
        <f t="shared" si="4"/>
        <v>0</v>
      </c>
      <c r="AC65" s="100">
        <f t="shared" si="5"/>
        <v>0</v>
      </c>
      <c r="AD65" s="100">
        <f t="shared" si="6"/>
        <v>0</v>
      </c>
      <c r="AE65" s="100">
        <f t="shared" si="7"/>
        <v>0</v>
      </c>
      <c r="AF65" s="100">
        <f t="shared" si="8"/>
        <v>0</v>
      </c>
    </row>
    <row r="66" spans="1:32" s="274" customFormat="1" x14ac:dyDescent="0.25">
      <c r="A66" s="338"/>
      <c r="B66" s="338"/>
      <c r="C66" s="339"/>
      <c r="D66" s="338"/>
      <c r="E66" s="338"/>
      <c r="F66" s="338"/>
      <c r="G66" s="338"/>
      <c r="H66" s="338"/>
      <c r="I66" s="270">
        <f>IF(C66&gt;A_Stammdaten!$B$11,0,SUM(D66,E66,-G66))</f>
        <v>0</v>
      </c>
      <c r="J66" s="338"/>
      <c r="K66" s="338"/>
      <c r="L66" s="338"/>
      <c r="M66" s="99">
        <f t="shared" si="0"/>
        <v>0</v>
      </c>
      <c r="N66" s="271">
        <f>IF(ISBLANK($B66),0,VLOOKUP($B66,Listen!$A$2:$C$45,2,FALSE))</f>
        <v>0</v>
      </c>
      <c r="O66" s="271">
        <f>IF(ISBLANK($B66),0,VLOOKUP($B66,Listen!$A$2:$C$45,3,FALSE))</f>
        <v>0</v>
      </c>
      <c r="P66" s="272">
        <f t="shared" si="11"/>
        <v>0</v>
      </c>
      <c r="Q66" s="272">
        <f t="shared" si="11"/>
        <v>0</v>
      </c>
      <c r="R66" s="272">
        <f t="shared" si="11"/>
        <v>0</v>
      </c>
      <c r="S66" s="272">
        <f t="shared" si="11"/>
        <v>0</v>
      </c>
      <c r="T66" s="272">
        <f t="shared" si="11"/>
        <v>0</v>
      </c>
      <c r="U66" s="272">
        <f t="shared" si="11"/>
        <v>0</v>
      </c>
      <c r="V66" s="272">
        <f t="shared" si="11"/>
        <v>0</v>
      </c>
      <c r="W66" s="100">
        <f t="shared" si="9"/>
        <v>0</v>
      </c>
      <c r="X66" s="100">
        <f>IF(C66=A_Stammdaten!$B$11,E_SAV!$M66-E_SAV!$Y66,HLOOKUP(A_Stammdaten!$B$11-1,$Z$4:$AF$1005,ROW(C66)-3,FALSE)-$Y66)</f>
        <v>0</v>
      </c>
      <c r="Y66" s="100">
        <f>HLOOKUP(A_Stammdaten!$B$11,$Z$4:$AF$1005,ROW(C66)-3,FALSE)</f>
        <v>0</v>
      </c>
      <c r="Z66" s="100">
        <f t="shared" si="2"/>
        <v>0</v>
      </c>
      <c r="AA66" s="100">
        <f t="shared" si="3"/>
        <v>0</v>
      </c>
      <c r="AB66" s="100">
        <f t="shared" si="4"/>
        <v>0</v>
      </c>
      <c r="AC66" s="100">
        <f t="shared" si="5"/>
        <v>0</v>
      </c>
      <c r="AD66" s="100">
        <f t="shared" si="6"/>
        <v>0</v>
      </c>
      <c r="AE66" s="100">
        <f t="shared" si="7"/>
        <v>0</v>
      </c>
      <c r="AF66" s="100">
        <f t="shared" si="8"/>
        <v>0</v>
      </c>
    </row>
    <row r="67" spans="1:32" s="274" customFormat="1" x14ac:dyDescent="0.25">
      <c r="A67" s="338"/>
      <c r="B67" s="338"/>
      <c r="C67" s="339"/>
      <c r="D67" s="338"/>
      <c r="E67" s="338"/>
      <c r="F67" s="338"/>
      <c r="G67" s="338"/>
      <c r="H67" s="338"/>
      <c r="I67" s="270">
        <f>IF(C67&gt;A_Stammdaten!$B$11,0,SUM(D67,E67,-G67))</f>
        <v>0</v>
      </c>
      <c r="J67" s="338"/>
      <c r="K67" s="338"/>
      <c r="L67" s="338"/>
      <c r="M67" s="99">
        <f t="shared" si="0"/>
        <v>0</v>
      </c>
      <c r="N67" s="271">
        <f>IF(ISBLANK($B67),0,VLOOKUP($B67,Listen!$A$2:$C$45,2,FALSE))</f>
        <v>0</v>
      </c>
      <c r="O67" s="271">
        <f>IF(ISBLANK($B67),0,VLOOKUP($B67,Listen!$A$2:$C$45,3,FALSE))</f>
        <v>0</v>
      </c>
      <c r="P67" s="272">
        <f t="shared" si="11"/>
        <v>0</v>
      </c>
      <c r="Q67" s="272">
        <f t="shared" si="11"/>
        <v>0</v>
      </c>
      <c r="R67" s="272">
        <f t="shared" si="11"/>
        <v>0</v>
      </c>
      <c r="S67" s="272">
        <f t="shared" si="11"/>
        <v>0</v>
      </c>
      <c r="T67" s="272">
        <f t="shared" si="11"/>
        <v>0</v>
      </c>
      <c r="U67" s="272">
        <f t="shared" si="11"/>
        <v>0</v>
      </c>
      <c r="V67" s="272">
        <f t="shared" si="11"/>
        <v>0</v>
      </c>
      <c r="W67" s="100">
        <f t="shared" si="9"/>
        <v>0</v>
      </c>
      <c r="X67" s="100">
        <f>IF(C67=A_Stammdaten!$B$11,E_SAV!$M67-E_SAV!$Y67,HLOOKUP(A_Stammdaten!$B$11-1,$Z$4:$AF$1005,ROW(C67)-3,FALSE)-$Y67)</f>
        <v>0</v>
      </c>
      <c r="Y67" s="100">
        <f>HLOOKUP(A_Stammdaten!$B$11,$Z$4:$AF$1005,ROW(C67)-3,FALSE)</f>
        <v>0</v>
      </c>
      <c r="Z67" s="100">
        <f t="shared" si="2"/>
        <v>0</v>
      </c>
      <c r="AA67" s="100">
        <f t="shared" si="3"/>
        <v>0</v>
      </c>
      <c r="AB67" s="100">
        <f t="shared" si="4"/>
        <v>0</v>
      </c>
      <c r="AC67" s="100">
        <f t="shared" si="5"/>
        <v>0</v>
      </c>
      <c r="AD67" s="100">
        <f t="shared" si="6"/>
        <v>0</v>
      </c>
      <c r="AE67" s="100">
        <f t="shared" si="7"/>
        <v>0</v>
      </c>
      <c r="AF67" s="100">
        <f t="shared" si="8"/>
        <v>0</v>
      </c>
    </row>
    <row r="68" spans="1:32" s="274" customFormat="1" x14ac:dyDescent="0.25">
      <c r="A68" s="338"/>
      <c r="B68" s="338"/>
      <c r="C68" s="339"/>
      <c r="D68" s="338"/>
      <c r="E68" s="338"/>
      <c r="F68" s="338"/>
      <c r="G68" s="338"/>
      <c r="H68" s="338"/>
      <c r="I68" s="270">
        <f>IF(C68&gt;A_Stammdaten!$B$11,0,SUM(D68,E68,-G68))</f>
        <v>0</v>
      </c>
      <c r="J68" s="338"/>
      <c r="K68" s="338"/>
      <c r="L68" s="338"/>
      <c r="M68" s="99">
        <f t="shared" si="0"/>
        <v>0</v>
      </c>
      <c r="N68" s="271">
        <f>IF(ISBLANK($B68),0,VLOOKUP($B68,Listen!$A$2:$C$45,2,FALSE))</f>
        <v>0</v>
      </c>
      <c r="O68" s="271">
        <f>IF(ISBLANK($B68),0,VLOOKUP($B68,Listen!$A$2:$C$45,3,FALSE))</f>
        <v>0</v>
      </c>
      <c r="P68" s="272">
        <f t="shared" si="11"/>
        <v>0</v>
      </c>
      <c r="Q68" s="272">
        <f t="shared" si="11"/>
        <v>0</v>
      </c>
      <c r="R68" s="272">
        <f t="shared" si="11"/>
        <v>0</v>
      </c>
      <c r="S68" s="272">
        <f t="shared" si="11"/>
        <v>0</v>
      </c>
      <c r="T68" s="272">
        <f t="shared" si="11"/>
        <v>0</v>
      </c>
      <c r="U68" s="272">
        <f t="shared" si="11"/>
        <v>0</v>
      </c>
      <c r="V68" s="272">
        <f t="shared" si="11"/>
        <v>0</v>
      </c>
      <c r="W68" s="100">
        <f t="shared" si="9"/>
        <v>0</v>
      </c>
      <c r="X68" s="100">
        <f>IF(C68=A_Stammdaten!$B$11,E_SAV!$M68-E_SAV!$Y68,HLOOKUP(A_Stammdaten!$B$11-1,$Z$4:$AF$1005,ROW(C68)-3,FALSE)-$Y68)</f>
        <v>0</v>
      </c>
      <c r="Y68" s="100">
        <f>HLOOKUP(A_Stammdaten!$B$11,$Z$4:$AF$1005,ROW(C68)-3,FALSE)</f>
        <v>0</v>
      </c>
      <c r="Z68" s="100">
        <f t="shared" si="2"/>
        <v>0</v>
      </c>
      <c r="AA68" s="100">
        <f t="shared" si="3"/>
        <v>0</v>
      </c>
      <c r="AB68" s="100">
        <f t="shared" si="4"/>
        <v>0</v>
      </c>
      <c r="AC68" s="100">
        <f t="shared" si="5"/>
        <v>0</v>
      </c>
      <c r="AD68" s="100">
        <f t="shared" si="6"/>
        <v>0</v>
      </c>
      <c r="AE68" s="100">
        <f t="shared" si="7"/>
        <v>0</v>
      </c>
      <c r="AF68" s="100">
        <f t="shared" si="8"/>
        <v>0</v>
      </c>
    </row>
    <row r="69" spans="1:32" s="274" customFormat="1" x14ac:dyDescent="0.25">
      <c r="A69" s="338"/>
      <c r="B69" s="338"/>
      <c r="C69" s="339"/>
      <c r="D69" s="338"/>
      <c r="E69" s="338"/>
      <c r="F69" s="338"/>
      <c r="G69" s="338"/>
      <c r="H69" s="338"/>
      <c r="I69" s="270">
        <f>IF(C69&gt;A_Stammdaten!$B$11,0,SUM(D69,E69,-G69))</f>
        <v>0</v>
      </c>
      <c r="J69" s="338"/>
      <c r="K69" s="338"/>
      <c r="L69" s="338"/>
      <c r="M69" s="99">
        <f t="shared" ref="M69:M132" si="12">I69-SUM(J69:L69)</f>
        <v>0</v>
      </c>
      <c r="N69" s="271">
        <f>IF(ISBLANK($B69),0,VLOOKUP($B69,Listen!$A$2:$C$45,2,FALSE))</f>
        <v>0</v>
      </c>
      <c r="O69" s="271">
        <f>IF(ISBLANK($B69),0,VLOOKUP($B69,Listen!$A$2:$C$45,3,FALSE))</f>
        <v>0</v>
      </c>
      <c r="P69" s="272">
        <f t="shared" si="11"/>
        <v>0</v>
      </c>
      <c r="Q69" s="272">
        <f t="shared" si="11"/>
        <v>0</v>
      </c>
      <c r="R69" s="272">
        <f t="shared" si="11"/>
        <v>0</v>
      </c>
      <c r="S69" s="272">
        <f t="shared" si="11"/>
        <v>0</v>
      </c>
      <c r="T69" s="272">
        <f t="shared" si="11"/>
        <v>0</v>
      </c>
      <c r="U69" s="272">
        <f t="shared" si="11"/>
        <v>0</v>
      </c>
      <c r="V69" s="272">
        <f t="shared" si="11"/>
        <v>0</v>
      </c>
      <c r="W69" s="100">
        <f t="shared" si="9"/>
        <v>0</v>
      </c>
      <c r="X69" s="100">
        <f>IF(C69=A_Stammdaten!$B$11,E_SAV!$M69-E_SAV!$Y69,HLOOKUP(A_Stammdaten!$B$11-1,$Z$4:$AF$1005,ROW(C69)-3,FALSE)-$Y69)</f>
        <v>0</v>
      </c>
      <c r="Y69" s="100">
        <f>HLOOKUP(A_Stammdaten!$B$11,$Z$4:$AF$1005,ROW(C69)-3,FALSE)</f>
        <v>0</v>
      </c>
      <c r="Z69" s="100">
        <f t="shared" ref="Z69:Z132" si="13">IF(OR($C69=0,$M69=0),0,IF($C69&lt;=Z$4,$M69-$M69/P69*(Z$4-$C69+1),0))</f>
        <v>0</v>
      </c>
      <c r="AA69" s="100">
        <f t="shared" ref="AA69:AA132" si="14">IF(OR($C69=0,$M69=0,Q69-(AA$4-$C69)=0),0,IF($C69&lt;AA$4,Z69-Z69/(Q69-(AA$4-$C69)),IF($C69=AA$4,$M69-$M69/Q69,0)))</f>
        <v>0</v>
      </c>
      <c r="AB69" s="100">
        <f t="shared" ref="AB69:AB132" si="15">IF(OR($C69=0,$M69=0,R69-(AB$4-$C69)=0),0,IF($C69&lt;AB$4,AA69-AA69/(R69-(AB$4-$C69)),IF($C69=AB$4,$M69-$M69/R69,0)))</f>
        <v>0</v>
      </c>
      <c r="AC69" s="100">
        <f t="shared" ref="AC69:AC132" si="16">IF(OR($C69=0,$M69=0,S69-(AC$4-$C69)=0),0,IF($C69&lt;AC$4,AB69-AB69/(S69-(AC$4-$C69)),IF($C69=AC$4,$M69-$M69/S69,0)))</f>
        <v>0</v>
      </c>
      <c r="AD69" s="100">
        <f t="shared" ref="AD69:AD132" si="17">IF(OR($C69=0,$M69=0,T69-(AD$4-$C69)=0),0,IF($C69&lt;AD$4,AC69-AC69/(T69-(AD$4-$C69)),IF($C69=AD$4,$M69-$M69/T69,0)))</f>
        <v>0</v>
      </c>
      <c r="AE69" s="100">
        <f t="shared" ref="AE69:AE132" si="18">IF(OR($C69=0,$M69=0,U69-(AE$4-$C69)=0),0,IF($C69&lt;AE$4,AD69-AD69/(U69-(AE$4-$C69)),IF($C69=AE$4,$M69-$M69/U69,0)))</f>
        <v>0</v>
      </c>
      <c r="AF69" s="100">
        <f t="shared" ref="AF69:AF132" si="19">IF(OR($C69=0,$M69=0,V69-(AF$4-$C69)=0),0,IF($C69&lt;AF$4,AE69-AE69/(V69-(AF$4-$C69)),IF($C69=AF$4,$M69-$M69/V69,0)))</f>
        <v>0</v>
      </c>
    </row>
    <row r="70" spans="1:32" s="274" customFormat="1" x14ac:dyDescent="0.25">
      <c r="A70" s="338"/>
      <c r="B70" s="338"/>
      <c r="C70" s="339"/>
      <c r="D70" s="338"/>
      <c r="E70" s="338"/>
      <c r="F70" s="338"/>
      <c r="G70" s="338"/>
      <c r="H70" s="338"/>
      <c r="I70" s="270">
        <f>IF(C70&gt;A_Stammdaten!$B$11,0,SUM(D70,E70,-G70))</f>
        <v>0</v>
      </c>
      <c r="J70" s="338"/>
      <c r="K70" s="338"/>
      <c r="L70" s="338"/>
      <c r="M70" s="99">
        <f t="shared" si="12"/>
        <v>0</v>
      </c>
      <c r="N70" s="271">
        <f>IF(ISBLANK($B70),0,VLOOKUP($B70,Listen!$A$2:$C$45,2,FALSE))</f>
        <v>0</v>
      </c>
      <c r="O70" s="271">
        <f>IF(ISBLANK($B70),0,VLOOKUP($B70,Listen!$A$2:$C$45,3,FALSE))</f>
        <v>0</v>
      </c>
      <c r="P70" s="272">
        <f t="shared" si="11"/>
        <v>0</v>
      </c>
      <c r="Q70" s="272">
        <f t="shared" si="11"/>
        <v>0</v>
      </c>
      <c r="R70" s="272">
        <f t="shared" si="11"/>
        <v>0</v>
      </c>
      <c r="S70" s="272">
        <f t="shared" si="11"/>
        <v>0</v>
      </c>
      <c r="T70" s="272">
        <f t="shared" si="11"/>
        <v>0</v>
      </c>
      <c r="U70" s="272">
        <f t="shared" si="11"/>
        <v>0</v>
      </c>
      <c r="V70" s="272">
        <f t="shared" si="11"/>
        <v>0</v>
      </c>
      <c r="W70" s="100">
        <f t="shared" ref="W70:W133" si="20">Y70+X70</f>
        <v>0</v>
      </c>
      <c r="X70" s="100">
        <f>IF(C70=A_Stammdaten!$B$11,E_SAV!$M70-E_SAV!$Y70,HLOOKUP(A_Stammdaten!$B$11-1,$Z$4:$AF$1005,ROW(C70)-3,FALSE)-$Y70)</f>
        <v>0</v>
      </c>
      <c r="Y70" s="100">
        <f>HLOOKUP(A_Stammdaten!$B$11,$Z$4:$AF$1005,ROW(C70)-3,FALSE)</f>
        <v>0</v>
      </c>
      <c r="Z70" s="100">
        <f t="shared" si="13"/>
        <v>0</v>
      </c>
      <c r="AA70" s="100">
        <f t="shared" si="14"/>
        <v>0</v>
      </c>
      <c r="AB70" s="100">
        <f t="shared" si="15"/>
        <v>0</v>
      </c>
      <c r="AC70" s="100">
        <f t="shared" si="16"/>
        <v>0</v>
      </c>
      <c r="AD70" s="100">
        <f t="shared" si="17"/>
        <v>0</v>
      </c>
      <c r="AE70" s="100">
        <f t="shared" si="18"/>
        <v>0</v>
      </c>
      <c r="AF70" s="100">
        <f t="shared" si="19"/>
        <v>0</v>
      </c>
    </row>
    <row r="71" spans="1:32" s="274" customFormat="1" x14ac:dyDescent="0.25">
      <c r="A71" s="338"/>
      <c r="B71" s="338"/>
      <c r="C71" s="339"/>
      <c r="D71" s="338"/>
      <c r="E71" s="338"/>
      <c r="F71" s="338"/>
      <c r="G71" s="338"/>
      <c r="H71" s="338"/>
      <c r="I71" s="270">
        <f>IF(C71&gt;A_Stammdaten!$B$11,0,SUM(D71,E71,-G71))</f>
        <v>0</v>
      </c>
      <c r="J71" s="338"/>
      <c r="K71" s="338"/>
      <c r="L71" s="338"/>
      <c r="M71" s="99">
        <f t="shared" si="12"/>
        <v>0</v>
      </c>
      <c r="N71" s="271">
        <f>IF(ISBLANK($B71),0,VLOOKUP($B71,Listen!$A$2:$C$45,2,FALSE))</f>
        <v>0</v>
      </c>
      <c r="O71" s="271">
        <f>IF(ISBLANK($B71),0,VLOOKUP($B71,Listen!$A$2:$C$45,3,FALSE))</f>
        <v>0</v>
      </c>
      <c r="P71" s="272">
        <f t="shared" si="11"/>
        <v>0</v>
      </c>
      <c r="Q71" s="272">
        <f t="shared" si="11"/>
        <v>0</v>
      </c>
      <c r="R71" s="272">
        <f t="shared" si="11"/>
        <v>0</v>
      </c>
      <c r="S71" s="272">
        <f t="shared" si="11"/>
        <v>0</v>
      </c>
      <c r="T71" s="272">
        <f t="shared" si="11"/>
        <v>0</v>
      </c>
      <c r="U71" s="272">
        <f t="shared" si="11"/>
        <v>0</v>
      </c>
      <c r="V71" s="272">
        <f t="shared" si="11"/>
        <v>0</v>
      </c>
      <c r="W71" s="100">
        <f t="shared" si="20"/>
        <v>0</v>
      </c>
      <c r="X71" s="100">
        <f>IF(C71=A_Stammdaten!$B$11,E_SAV!$M71-E_SAV!$Y71,HLOOKUP(A_Stammdaten!$B$11-1,$Z$4:$AF$1005,ROW(C71)-3,FALSE)-$Y71)</f>
        <v>0</v>
      </c>
      <c r="Y71" s="100">
        <f>HLOOKUP(A_Stammdaten!$B$11,$Z$4:$AF$1005,ROW(C71)-3,FALSE)</f>
        <v>0</v>
      </c>
      <c r="Z71" s="100">
        <f t="shared" si="13"/>
        <v>0</v>
      </c>
      <c r="AA71" s="100">
        <f t="shared" si="14"/>
        <v>0</v>
      </c>
      <c r="AB71" s="100">
        <f t="shared" si="15"/>
        <v>0</v>
      </c>
      <c r="AC71" s="100">
        <f t="shared" si="16"/>
        <v>0</v>
      </c>
      <c r="AD71" s="100">
        <f t="shared" si="17"/>
        <v>0</v>
      </c>
      <c r="AE71" s="100">
        <f t="shared" si="18"/>
        <v>0</v>
      </c>
      <c r="AF71" s="100">
        <f t="shared" si="19"/>
        <v>0</v>
      </c>
    </row>
    <row r="72" spans="1:32" s="274" customFormat="1" x14ac:dyDescent="0.25">
      <c r="A72" s="338"/>
      <c r="B72" s="338"/>
      <c r="C72" s="339"/>
      <c r="D72" s="338"/>
      <c r="E72" s="338"/>
      <c r="F72" s="338"/>
      <c r="G72" s="338"/>
      <c r="H72" s="338"/>
      <c r="I72" s="270">
        <f>IF(C72&gt;A_Stammdaten!$B$11,0,SUM(D72,E72,-G72))</f>
        <v>0</v>
      </c>
      <c r="J72" s="338"/>
      <c r="K72" s="338"/>
      <c r="L72" s="338"/>
      <c r="M72" s="99">
        <f t="shared" si="12"/>
        <v>0</v>
      </c>
      <c r="N72" s="271">
        <f>IF(ISBLANK($B72),0,VLOOKUP($B72,Listen!$A$2:$C$45,2,FALSE))</f>
        <v>0</v>
      </c>
      <c r="O72" s="271">
        <f>IF(ISBLANK($B72),0,VLOOKUP($B72,Listen!$A$2:$C$45,3,FALSE))</f>
        <v>0</v>
      </c>
      <c r="P72" s="272">
        <f t="shared" si="11"/>
        <v>0</v>
      </c>
      <c r="Q72" s="272">
        <f t="shared" si="11"/>
        <v>0</v>
      </c>
      <c r="R72" s="272">
        <f t="shared" si="11"/>
        <v>0</v>
      </c>
      <c r="S72" s="272">
        <f t="shared" si="11"/>
        <v>0</v>
      </c>
      <c r="T72" s="272">
        <f t="shared" si="11"/>
        <v>0</v>
      </c>
      <c r="U72" s="272">
        <f t="shared" si="11"/>
        <v>0</v>
      </c>
      <c r="V72" s="272">
        <f t="shared" si="11"/>
        <v>0</v>
      </c>
      <c r="W72" s="100">
        <f t="shared" si="20"/>
        <v>0</v>
      </c>
      <c r="X72" s="100">
        <f>IF(C72=A_Stammdaten!$B$11,E_SAV!$M72-E_SAV!$Y72,HLOOKUP(A_Stammdaten!$B$11-1,$Z$4:$AF$1005,ROW(C72)-3,FALSE)-$Y72)</f>
        <v>0</v>
      </c>
      <c r="Y72" s="100">
        <f>HLOOKUP(A_Stammdaten!$B$11,$Z$4:$AF$1005,ROW(C72)-3,FALSE)</f>
        <v>0</v>
      </c>
      <c r="Z72" s="100">
        <f t="shared" si="13"/>
        <v>0</v>
      </c>
      <c r="AA72" s="100">
        <f t="shared" si="14"/>
        <v>0</v>
      </c>
      <c r="AB72" s="100">
        <f t="shared" si="15"/>
        <v>0</v>
      </c>
      <c r="AC72" s="100">
        <f t="shared" si="16"/>
        <v>0</v>
      </c>
      <c r="AD72" s="100">
        <f t="shared" si="17"/>
        <v>0</v>
      </c>
      <c r="AE72" s="100">
        <f t="shared" si="18"/>
        <v>0</v>
      </c>
      <c r="AF72" s="100">
        <f t="shared" si="19"/>
        <v>0</v>
      </c>
    </row>
    <row r="73" spans="1:32" s="274" customFormat="1" x14ac:dyDescent="0.25">
      <c r="A73" s="338"/>
      <c r="B73" s="338"/>
      <c r="C73" s="339"/>
      <c r="D73" s="338"/>
      <c r="E73" s="338"/>
      <c r="F73" s="338"/>
      <c r="G73" s="338"/>
      <c r="H73" s="338"/>
      <c r="I73" s="270">
        <f>IF(C73&gt;A_Stammdaten!$B$11,0,SUM(D73,E73,-G73))</f>
        <v>0</v>
      </c>
      <c r="J73" s="338"/>
      <c r="K73" s="338"/>
      <c r="L73" s="338"/>
      <c r="M73" s="99">
        <f t="shared" si="12"/>
        <v>0</v>
      </c>
      <c r="N73" s="271">
        <f>IF(ISBLANK($B73),0,VLOOKUP($B73,Listen!$A$2:$C$45,2,FALSE))</f>
        <v>0</v>
      </c>
      <c r="O73" s="271">
        <f>IF(ISBLANK($B73),0,VLOOKUP($B73,Listen!$A$2:$C$45,3,FALSE))</f>
        <v>0</v>
      </c>
      <c r="P73" s="272">
        <f t="shared" si="11"/>
        <v>0</v>
      </c>
      <c r="Q73" s="272">
        <f t="shared" si="11"/>
        <v>0</v>
      </c>
      <c r="R73" s="272">
        <f t="shared" si="11"/>
        <v>0</v>
      </c>
      <c r="S73" s="272">
        <f t="shared" si="11"/>
        <v>0</v>
      </c>
      <c r="T73" s="272">
        <f t="shared" si="11"/>
        <v>0</v>
      </c>
      <c r="U73" s="272">
        <f t="shared" si="11"/>
        <v>0</v>
      </c>
      <c r="V73" s="272">
        <f t="shared" si="11"/>
        <v>0</v>
      </c>
      <c r="W73" s="100">
        <f t="shared" si="20"/>
        <v>0</v>
      </c>
      <c r="X73" s="100">
        <f>IF(C73=A_Stammdaten!$B$11,E_SAV!$M73-E_SAV!$Y73,HLOOKUP(A_Stammdaten!$B$11-1,$Z$4:$AF$1005,ROW(C73)-3,FALSE)-$Y73)</f>
        <v>0</v>
      </c>
      <c r="Y73" s="100">
        <f>HLOOKUP(A_Stammdaten!$B$11,$Z$4:$AF$1005,ROW(C73)-3,FALSE)</f>
        <v>0</v>
      </c>
      <c r="Z73" s="100">
        <f t="shared" si="13"/>
        <v>0</v>
      </c>
      <c r="AA73" s="100">
        <f t="shared" si="14"/>
        <v>0</v>
      </c>
      <c r="AB73" s="100">
        <f t="shared" si="15"/>
        <v>0</v>
      </c>
      <c r="AC73" s="100">
        <f t="shared" si="16"/>
        <v>0</v>
      </c>
      <c r="AD73" s="100">
        <f t="shared" si="17"/>
        <v>0</v>
      </c>
      <c r="AE73" s="100">
        <f t="shared" si="18"/>
        <v>0</v>
      </c>
      <c r="AF73" s="100">
        <f t="shared" si="19"/>
        <v>0</v>
      </c>
    </row>
    <row r="74" spans="1:32" s="274" customFormat="1" x14ac:dyDescent="0.25">
      <c r="A74" s="338"/>
      <c r="B74" s="338"/>
      <c r="C74" s="339"/>
      <c r="D74" s="338"/>
      <c r="E74" s="338"/>
      <c r="F74" s="338"/>
      <c r="G74" s="338"/>
      <c r="H74" s="338"/>
      <c r="I74" s="270">
        <f>IF(C74&gt;A_Stammdaten!$B$11,0,SUM(D74,E74,-G74))</f>
        <v>0</v>
      </c>
      <c r="J74" s="338"/>
      <c r="K74" s="338"/>
      <c r="L74" s="338"/>
      <c r="M74" s="99">
        <f t="shared" si="12"/>
        <v>0</v>
      </c>
      <c r="N74" s="271">
        <f>IF(ISBLANK($B74),0,VLOOKUP($B74,Listen!$A$2:$C$45,2,FALSE))</f>
        <v>0</v>
      </c>
      <c r="O74" s="271">
        <f>IF(ISBLANK($B74),0,VLOOKUP($B74,Listen!$A$2:$C$45,3,FALSE))</f>
        <v>0</v>
      </c>
      <c r="P74" s="272">
        <f t="shared" si="11"/>
        <v>0</v>
      </c>
      <c r="Q74" s="272">
        <f t="shared" si="11"/>
        <v>0</v>
      </c>
      <c r="R74" s="272">
        <f t="shared" si="11"/>
        <v>0</v>
      </c>
      <c r="S74" s="272">
        <f t="shared" ref="Q74:V116" si="21">$N74</f>
        <v>0</v>
      </c>
      <c r="T74" s="272">
        <f t="shared" si="21"/>
        <v>0</v>
      </c>
      <c r="U74" s="272">
        <f t="shared" si="21"/>
        <v>0</v>
      </c>
      <c r="V74" s="272">
        <f t="shared" si="21"/>
        <v>0</v>
      </c>
      <c r="W74" s="100">
        <f t="shared" si="20"/>
        <v>0</v>
      </c>
      <c r="X74" s="100">
        <f>IF(C74=A_Stammdaten!$B$11,E_SAV!$M74-E_SAV!$Y74,HLOOKUP(A_Stammdaten!$B$11-1,$Z$4:$AF$1005,ROW(C74)-3,FALSE)-$Y74)</f>
        <v>0</v>
      </c>
      <c r="Y74" s="100">
        <f>HLOOKUP(A_Stammdaten!$B$11,$Z$4:$AF$1005,ROW(C74)-3,FALSE)</f>
        <v>0</v>
      </c>
      <c r="Z74" s="100">
        <f t="shared" si="13"/>
        <v>0</v>
      </c>
      <c r="AA74" s="100">
        <f t="shared" si="14"/>
        <v>0</v>
      </c>
      <c r="AB74" s="100">
        <f t="shared" si="15"/>
        <v>0</v>
      </c>
      <c r="AC74" s="100">
        <f t="shared" si="16"/>
        <v>0</v>
      </c>
      <c r="AD74" s="100">
        <f t="shared" si="17"/>
        <v>0</v>
      </c>
      <c r="AE74" s="100">
        <f t="shared" si="18"/>
        <v>0</v>
      </c>
      <c r="AF74" s="100">
        <f t="shared" si="19"/>
        <v>0</v>
      </c>
    </row>
    <row r="75" spans="1:32" s="274" customFormat="1" x14ac:dyDescent="0.25">
      <c r="A75" s="338"/>
      <c r="B75" s="338"/>
      <c r="C75" s="339"/>
      <c r="D75" s="338"/>
      <c r="E75" s="338"/>
      <c r="F75" s="338"/>
      <c r="G75" s="338"/>
      <c r="H75" s="338"/>
      <c r="I75" s="270">
        <f>IF(C75&gt;A_Stammdaten!$B$11,0,SUM(D75,E75,-G75))</f>
        <v>0</v>
      </c>
      <c r="J75" s="338"/>
      <c r="K75" s="338"/>
      <c r="L75" s="338"/>
      <c r="M75" s="99">
        <f t="shared" si="12"/>
        <v>0</v>
      </c>
      <c r="N75" s="271">
        <f>IF(ISBLANK($B75),0,VLOOKUP($B75,Listen!$A$2:$C$45,2,FALSE))</f>
        <v>0</v>
      </c>
      <c r="O75" s="271">
        <f>IF(ISBLANK($B75),0,VLOOKUP($B75,Listen!$A$2:$C$45,3,FALSE))</f>
        <v>0</v>
      </c>
      <c r="P75" s="272">
        <f t="shared" ref="P75:P138" si="22">$N75</f>
        <v>0</v>
      </c>
      <c r="Q75" s="272">
        <f t="shared" si="21"/>
        <v>0</v>
      </c>
      <c r="R75" s="272">
        <f t="shared" si="21"/>
        <v>0</v>
      </c>
      <c r="S75" s="272">
        <f t="shared" si="21"/>
        <v>0</v>
      </c>
      <c r="T75" s="272">
        <f t="shared" si="21"/>
        <v>0</v>
      </c>
      <c r="U75" s="272">
        <f t="shared" si="21"/>
        <v>0</v>
      </c>
      <c r="V75" s="272">
        <f t="shared" si="21"/>
        <v>0</v>
      </c>
      <c r="W75" s="100">
        <f t="shared" si="20"/>
        <v>0</v>
      </c>
      <c r="X75" s="100">
        <f>IF(C75=A_Stammdaten!$B$11,E_SAV!$M75-E_SAV!$Y75,HLOOKUP(A_Stammdaten!$B$11-1,$Z$4:$AF$1005,ROW(C75)-3,FALSE)-$Y75)</f>
        <v>0</v>
      </c>
      <c r="Y75" s="100">
        <f>HLOOKUP(A_Stammdaten!$B$11,$Z$4:$AF$1005,ROW(C75)-3,FALSE)</f>
        <v>0</v>
      </c>
      <c r="Z75" s="100">
        <f t="shared" si="13"/>
        <v>0</v>
      </c>
      <c r="AA75" s="100">
        <f t="shared" si="14"/>
        <v>0</v>
      </c>
      <c r="AB75" s="100">
        <f t="shared" si="15"/>
        <v>0</v>
      </c>
      <c r="AC75" s="100">
        <f t="shared" si="16"/>
        <v>0</v>
      </c>
      <c r="AD75" s="100">
        <f t="shared" si="17"/>
        <v>0</v>
      </c>
      <c r="AE75" s="100">
        <f t="shared" si="18"/>
        <v>0</v>
      </c>
      <c r="AF75" s="100">
        <f t="shared" si="19"/>
        <v>0</v>
      </c>
    </row>
    <row r="76" spans="1:32" s="274" customFormat="1" x14ac:dyDescent="0.25">
      <c r="A76" s="338"/>
      <c r="B76" s="338"/>
      <c r="C76" s="339"/>
      <c r="D76" s="338"/>
      <c r="E76" s="338"/>
      <c r="F76" s="338"/>
      <c r="G76" s="338"/>
      <c r="H76" s="338"/>
      <c r="I76" s="270">
        <f>IF(C76&gt;A_Stammdaten!$B$11,0,SUM(D76,E76,-G76))</f>
        <v>0</v>
      </c>
      <c r="J76" s="338"/>
      <c r="K76" s="338"/>
      <c r="L76" s="338"/>
      <c r="M76" s="99">
        <f t="shared" si="12"/>
        <v>0</v>
      </c>
      <c r="N76" s="271">
        <f>IF(ISBLANK($B76),0,VLOOKUP($B76,Listen!$A$2:$C$45,2,FALSE))</f>
        <v>0</v>
      </c>
      <c r="O76" s="271">
        <f>IF(ISBLANK($B76),0,VLOOKUP($B76,Listen!$A$2:$C$45,3,FALSE))</f>
        <v>0</v>
      </c>
      <c r="P76" s="272">
        <f t="shared" si="22"/>
        <v>0</v>
      </c>
      <c r="Q76" s="272">
        <f t="shared" si="21"/>
        <v>0</v>
      </c>
      <c r="R76" s="272">
        <f t="shared" si="21"/>
        <v>0</v>
      </c>
      <c r="S76" s="272">
        <f t="shared" si="21"/>
        <v>0</v>
      </c>
      <c r="T76" s="272">
        <f t="shared" si="21"/>
        <v>0</v>
      </c>
      <c r="U76" s="272">
        <f t="shared" si="21"/>
        <v>0</v>
      </c>
      <c r="V76" s="272">
        <f t="shared" si="21"/>
        <v>0</v>
      </c>
      <c r="W76" s="100">
        <f t="shared" si="20"/>
        <v>0</v>
      </c>
      <c r="X76" s="100">
        <f>IF(C76=A_Stammdaten!$B$11,E_SAV!$M76-E_SAV!$Y76,HLOOKUP(A_Stammdaten!$B$11-1,$Z$4:$AF$1005,ROW(C76)-3,FALSE)-$Y76)</f>
        <v>0</v>
      </c>
      <c r="Y76" s="100">
        <f>HLOOKUP(A_Stammdaten!$B$11,$Z$4:$AF$1005,ROW(C76)-3,FALSE)</f>
        <v>0</v>
      </c>
      <c r="Z76" s="100">
        <f t="shared" si="13"/>
        <v>0</v>
      </c>
      <c r="AA76" s="100">
        <f t="shared" si="14"/>
        <v>0</v>
      </c>
      <c r="AB76" s="100">
        <f t="shared" si="15"/>
        <v>0</v>
      </c>
      <c r="AC76" s="100">
        <f t="shared" si="16"/>
        <v>0</v>
      </c>
      <c r="AD76" s="100">
        <f t="shared" si="17"/>
        <v>0</v>
      </c>
      <c r="AE76" s="100">
        <f t="shared" si="18"/>
        <v>0</v>
      </c>
      <c r="AF76" s="100">
        <f t="shared" si="19"/>
        <v>0</v>
      </c>
    </row>
    <row r="77" spans="1:32" s="274" customFormat="1" x14ac:dyDescent="0.25">
      <c r="A77" s="338"/>
      <c r="B77" s="338"/>
      <c r="C77" s="339"/>
      <c r="D77" s="338"/>
      <c r="E77" s="338"/>
      <c r="F77" s="338"/>
      <c r="G77" s="338"/>
      <c r="H77" s="338"/>
      <c r="I77" s="270">
        <f>IF(C77&gt;A_Stammdaten!$B$11,0,SUM(D77,E77,-G77))</f>
        <v>0</v>
      </c>
      <c r="J77" s="338"/>
      <c r="K77" s="338"/>
      <c r="L77" s="338"/>
      <c r="M77" s="99">
        <f t="shared" si="12"/>
        <v>0</v>
      </c>
      <c r="N77" s="271">
        <f>IF(ISBLANK($B77),0,VLOOKUP($B77,Listen!$A$2:$C$45,2,FALSE))</f>
        <v>0</v>
      </c>
      <c r="O77" s="271">
        <f>IF(ISBLANK($B77),0,VLOOKUP($B77,Listen!$A$2:$C$45,3,FALSE))</f>
        <v>0</v>
      </c>
      <c r="P77" s="272">
        <f t="shared" si="22"/>
        <v>0</v>
      </c>
      <c r="Q77" s="272">
        <f t="shared" si="21"/>
        <v>0</v>
      </c>
      <c r="R77" s="272">
        <f t="shared" si="21"/>
        <v>0</v>
      </c>
      <c r="S77" s="272">
        <f t="shared" si="21"/>
        <v>0</v>
      </c>
      <c r="T77" s="272">
        <f t="shared" si="21"/>
        <v>0</v>
      </c>
      <c r="U77" s="272">
        <f t="shared" si="21"/>
        <v>0</v>
      </c>
      <c r="V77" s="272">
        <f t="shared" si="21"/>
        <v>0</v>
      </c>
      <c r="W77" s="100">
        <f t="shared" si="20"/>
        <v>0</v>
      </c>
      <c r="X77" s="100">
        <f>IF(C77=A_Stammdaten!$B$11,E_SAV!$M77-E_SAV!$Y77,HLOOKUP(A_Stammdaten!$B$11-1,$Z$4:$AF$1005,ROW(C77)-3,FALSE)-$Y77)</f>
        <v>0</v>
      </c>
      <c r="Y77" s="100">
        <f>HLOOKUP(A_Stammdaten!$B$11,$Z$4:$AF$1005,ROW(C77)-3,FALSE)</f>
        <v>0</v>
      </c>
      <c r="Z77" s="100">
        <f t="shared" si="13"/>
        <v>0</v>
      </c>
      <c r="AA77" s="100">
        <f t="shared" si="14"/>
        <v>0</v>
      </c>
      <c r="AB77" s="100">
        <f t="shared" si="15"/>
        <v>0</v>
      </c>
      <c r="AC77" s="100">
        <f t="shared" si="16"/>
        <v>0</v>
      </c>
      <c r="AD77" s="100">
        <f t="shared" si="17"/>
        <v>0</v>
      </c>
      <c r="AE77" s="100">
        <f t="shared" si="18"/>
        <v>0</v>
      </c>
      <c r="AF77" s="100">
        <f t="shared" si="19"/>
        <v>0</v>
      </c>
    </row>
    <row r="78" spans="1:32" s="274" customFormat="1" x14ac:dyDescent="0.25">
      <c r="A78" s="338"/>
      <c r="B78" s="338"/>
      <c r="C78" s="339"/>
      <c r="D78" s="338"/>
      <c r="E78" s="338"/>
      <c r="F78" s="338"/>
      <c r="G78" s="338"/>
      <c r="H78" s="338"/>
      <c r="I78" s="270">
        <f>IF(C78&gt;A_Stammdaten!$B$11,0,SUM(D78,E78,-G78))</f>
        <v>0</v>
      </c>
      <c r="J78" s="338"/>
      <c r="K78" s="338"/>
      <c r="L78" s="338"/>
      <c r="M78" s="99">
        <f t="shared" si="12"/>
        <v>0</v>
      </c>
      <c r="N78" s="271">
        <f>IF(ISBLANK($B78),0,VLOOKUP($B78,Listen!$A$2:$C$45,2,FALSE))</f>
        <v>0</v>
      </c>
      <c r="O78" s="271">
        <f>IF(ISBLANK($B78),0,VLOOKUP($B78,Listen!$A$2:$C$45,3,FALSE))</f>
        <v>0</v>
      </c>
      <c r="P78" s="272">
        <f t="shared" si="22"/>
        <v>0</v>
      </c>
      <c r="Q78" s="272">
        <f t="shared" si="21"/>
        <v>0</v>
      </c>
      <c r="R78" s="272">
        <f t="shared" si="21"/>
        <v>0</v>
      </c>
      <c r="S78" s="272">
        <f t="shared" si="21"/>
        <v>0</v>
      </c>
      <c r="T78" s="272">
        <f t="shared" si="21"/>
        <v>0</v>
      </c>
      <c r="U78" s="272">
        <f t="shared" si="21"/>
        <v>0</v>
      </c>
      <c r="V78" s="272">
        <f t="shared" si="21"/>
        <v>0</v>
      </c>
      <c r="W78" s="100">
        <f t="shared" si="20"/>
        <v>0</v>
      </c>
      <c r="X78" s="100">
        <f>IF(C78=A_Stammdaten!$B$11,E_SAV!$M78-E_SAV!$Y78,HLOOKUP(A_Stammdaten!$B$11-1,$Z$4:$AF$1005,ROW(C78)-3,FALSE)-$Y78)</f>
        <v>0</v>
      </c>
      <c r="Y78" s="100">
        <f>HLOOKUP(A_Stammdaten!$B$11,$Z$4:$AF$1005,ROW(C78)-3,FALSE)</f>
        <v>0</v>
      </c>
      <c r="Z78" s="100">
        <f t="shared" si="13"/>
        <v>0</v>
      </c>
      <c r="AA78" s="100">
        <f t="shared" si="14"/>
        <v>0</v>
      </c>
      <c r="AB78" s="100">
        <f t="shared" si="15"/>
        <v>0</v>
      </c>
      <c r="AC78" s="100">
        <f t="shared" si="16"/>
        <v>0</v>
      </c>
      <c r="AD78" s="100">
        <f t="shared" si="17"/>
        <v>0</v>
      </c>
      <c r="AE78" s="100">
        <f t="shared" si="18"/>
        <v>0</v>
      </c>
      <c r="AF78" s="100">
        <f t="shared" si="19"/>
        <v>0</v>
      </c>
    </row>
    <row r="79" spans="1:32" s="274" customFormat="1" x14ac:dyDescent="0.25">
      <c r="A79" s="338"/>
      <c r="B79" s="338"/>
      <c r="C79" s="339"/>
      <c r="D79" s="338"/>
      <c r="E79" s="338"/>
      <c r="F79" s="338"/>
      <c r="G79" s="338"/>
      <c r="H79" s="338"/>
      <c r="I79" s="270">
        <f>IF(C79&gt;A_Stammdaten!$B$11,0,SUM(D79,E79,-G79))</f>
        <v>0</v>
      </c>
      <c r="J79" s="338"/>
      <c r="K79" s="338"/>
      <c r="L79" s="338"/>
      <c r="M79" s="99">
        <f t="shared" si="12"/>
        <v>0</v>
      </c>
      <c r="N79" s="271">
        <f>IF(ISBLANK($B79),0,VLOOKUP($B79,Listen!$A$2:$C$45,2,FALSE))</f>
        <v>0</v>
      </c>
      <c r="O79" s="271">
        <f>IF(ISBLANK($B79),0,VLOOKUP($B79,Listen!$A$2:$C$45,3,FALSE))</f>
        <v>0</v>
      </c>
      <c r="P79" s="272">
        <f t="shared" si="22"/>
        <v>0</v>
      </c>
      <c r="Q79" s="272">
        <f t="shared" si="21"/>
        <v>0</v>
      </c>
      <c r="R79" s="272">
        <f t="shared" si="21"/>
        <v>0</v>
      </c>
      <c r="S79" s="272">
        <f t="shared" si="21"/>
        <v>0</v>
      </c>
      <c r="T79" s="272">
        <f t="shared" si="21"/>
        <v>0</v>
      </c>
      <c r="U79" s="272">
        <f t="shared" si="21"/>
        <v>0</v>
      </c>
      <c r="V79" s="272">
        <f t="shared" si="21"/>
        <v>0</v>
      </c>
      <c r="W79" s="100">
        <f t="shared" si="20"/>
        <v>0</v>
      </c>
      <c r="X79" s="100">
        <f>IF(C79=A_Stammdaten!$B$11,E_SAV!$M79-E_SAV!$Y79,HLOOKUP(A_Stammdaten!$B$11-1,$Z$4:$AF$1005,ROW(C79)-3,FALSE)-$Y79)</f>
        <v>0</v>
      </c>
      <c r="Y79" s="100">
        <f>HLOOKUP(A_Stammdaten!$B$11,$Z$4:$AF$1005,ROW(C79)-3,FALSE)</f>
        <v>0</v>
      </c>
      <c r="Z79" s="100">
        <f t="shared" si="13"/>
        <v>0</v>
      </c>
      <c r="AA79" s="100">
        <f t="shared" si="14"/>
        <v>0</v>
      </c>
      <c r="AB79" s="100">
        <f t="shared" si="15"/>
        <v>0</v>
      </c>
      <c r="AC79" s="100">
        <f t="shared" si="16"/>
        <v>0</v>
      </c>
      <c r="AD79" s="100">
        <f t="shared" si="17"/>
        <v>0</v>
      </c>
      <c r="AE79" s="100">
        <f t="shared" si="18"/>
        <v>0</v>
      </c>
      <c r="AF79" s="100">
        <f t="shared" si="19"/>
        <v>0</v>
      </c>
    </row>
    <row r="80" spans="1:32" s="274" customFormat="1" x14ac:dyDescent="0.25">
      <c r="A80" s="338"/>
      <c r="B80" s="338"/>
      <c r="C80" s="339"/>
      <c r="D80" s="338"/>
      <c r="E80" s="338"/>
      <c r="F80" s="338"/>
      <c r="G80" s="338"/>
      <c r="H80" s="338"/>
      <c r="I80" s="270">
        <f>IF(C80&gt;A_Stammdaten!$B$11,0,SUM(D80,E80,-G80))</f>
        <v>0</v>
      </c>
      <c r="J80" s="338"/>
      <c r="K80" s="338"/>
      <c r="L80" s="338"/>
      <c r="M80" s="99">
        <f t="shared" si="12"/>
        <v>0</v>
      </c>
      <c r="N80" s="271">
        <f>IF(ISBLANK($B80),0,VLOOKUP($B80,Listen!$A$2:$C$45,2,FALSE))</f>
        <v>0</v>
      </c>
      <c r="O80" s="271">
        <f>IF(ISBLANK($B80),0,VLOOKUP($B80,Listen!$A$2:$C$45,3,FALSE))</f>
        <v>0</v>
      </c>
      <c r="P80" s="272">
        <f t="shared" si="22"/>
        <v>0</v>
      </c>
      <c r="Q80" s="272">
        <f t="shared" si="21"/>
        <v>0</v>
      </c>
      <c r="R80" s="272">
        <f t="shared" si="21"/>
        <v>0</v>
      </c>
      <c r="S80" s="272">
        <f t="shared" si="21"/>
        <v>0</v>
      </c>
      <c r="T80" s="272">
        <f t="shared" si="21"/>
        <v>0</v>
      </c>
      <c r="U80" s="272">
        <f t="shared" si="21"/>
        <v>0</v>
      </c>
      <c r="V80" s="272">
        <f t="shared" si="21"/>
        <v>0</v>
      </c>
      <c r="W80" s="100">
        <f t="shared" si="20"/>
        <v>0</v>
      </c>
      <c r="X80" s="100">
        <f>IF(C80=A_Stammdaten!$B$11,E_SAV!$M80-E_SAV!$Y80,HLOOKUP(A_Stammdaten!$B$11-1,$Z$4:$AF$1005,ROW(C80)-3,FALSE)-$Y80)</f>
        <v>0</v>
      </c>
      <c r="Y80" s="100">
        <f>HLOOKUP(A_Stammdaten!$B$11,$Z$4:$AF$1005,ROW(C80)-3,FALSE)</f>
        <v>0</v>
      </c>
      <c r="Z80" s="100">
        <f t="shared" si="13"/>
        <v>0</v>
      </c>
      <c r="AA80" s="100">
        <f t="shared" si="14"/>
        <v>0</v>
      </c>
      <c r="AB80" s="100">
        <f t="shared" si="15"/>
        <v>0</v>
      </c>
      <c r="AC80" s="100">
        <f t="shared" si="16"/>
        <v>0</v>
      </c>
      <c r="AD80" s="100">
        <f t="shared" si="17"/>
        <v>0</v>
      </c>
      <c r="AE80" s="100">
        <f t="shared" si="18"/>
        <v>0</v>
      </c>
      <c r="AF80" s="100">
        <f t="shared" si="19"/>
        <v>0</v>
      </c>
    </row>
    <row r="81" spans="1:32" s="274" customFormat="1" x14ac:dyDescent="0.25">
      <c r="A81" s="338"/>
      <c r="B81" s="338"/>
      <c r="C81" s="339"/>
      <c r="D81" s="338"/>
      <c r="E81" s="338"/>
      <c r="F81" s="338"/>
      <c r="G81" s="338"/>
      <c r="H81" s="338"/>
      <c r="I81" s="270">
        <f>IF(C81&gt;A_Stammdaten!$B$11,0,SUM(D81,E81,-G81))</f>
        <v>0</v>
      </c>
      <c r="J81" s="338"/>
      <c r="K81" s="338"/>
      <c r="L81" s="338"/>
      <c r="M81" s="99">
        <f t="shared" si="12"/>
        <v>0</v>
      </c>
      <c r="N81" s="271">
        <f>IF(ISBLANK($B81),0,VLOOKUP($B81,Listen!$A$2:$C$45,2,FALSE))</f>
        <v>0</v>
      </c>
      <c r="O81" s="271">
        <f>IF(ISBLANK($B81),0,VLOOKUP($B81,Listen!$A$2:$C$45,3,FALSE))</f>
        <v>0</v>
      </c>
      <c r="P81" s="272">
        <f t="shared" si="22"/>
        <v>0</v>
      </c>
      <c r="Q81" s="272">
        <f t="shared" si="21"/>
        <v>0</v>
      </c>
      <c r="R81" s="272">
        <f t="shared" si="21"/>
        <v>0</v>
      </c>
      <c r="S81" s="272">
        <f t="shared" si="21"/>
        <v>0</v>
      </c>
      <c r="T81" s="272">
        <f t="shared" si="21"/>
        <v>0</v>
      </c>
      <c r="U81" s="272">
        <f t="shared" si="21"/>
        <v>0</v>
      </c>
      <c r="V81" s="272">
        <f t="shared" si="21"/>
        <v>0</v>
      </c>
      <c r="W81" s="100">
        <f t="shared" si="20"/>
        <v>0</v>
      </c>
      <c r="X81" s="100">
        <f>IF(C81=A_Stammdaten!$B$11,E_SAV!$M81-E_SAV!$Y81,HLOOKUP(A_Stammdaten!$B$11-1,$Z$4:$AF$1005,ROW(C81)-3,FALSE)-$Y81)</f>
        <v>0</v>
      </c>
      <c r="Y81" s="100">
        <f>HLOOKUP(A_Stammdaten!$B$11,$Z$4:$AF$1005,ROW(C81)-3,FALSE)</f>
        <v>0</v>
      </c>
      <c r="Z81" s="100">
        <f t="shared" si="13"/>
        <v>0</v>
      </c>
      <c r="AA81" s="100">
        <f t="shared" si="14"/>
        <v>0</v>
      </c>
      <c r="AB81" s="100">
        <f t="shared" si="15"/>
        <v>0</v>
      </c>
      <c r="AC81" s="100">
        <f t="shared" si="16"/>
        <v>0</v>
      </c>
      <c r="AD81" s="100">
        <f t="shared" si="17"/>
        <v>0</v>
      </c>
      <c r="AE81" s="100">
        <f t="shared" si="18"/>
        <v>0</v>
      </c>
      <c r="AF81" s="100">
        <f t="shared" si="19"/>
        <v>0</v>
      </c>
    </row>
    <row r="82" spans="1:32" s="274" customFormat="1" x14ac:dyDescent="0.25">
      <c r="A82" s="338"/>
      <c r="B82" s="338"/>
      <c r="C82" s="339"/>
      <c r="D82" s="338"/>
      <c r="E82" s="338"/>
      <c r="F82" s="338"/>
      <c r="G82" s="338"/>
      <c r="H82" s="338"/>
      <c r="I82" s="270">
        <f>IF(C82&gt;A_Stammdaten!$B$11,0,SUM(D82,E82,-G82))</f>
        <v>0</v>
      </c>
      <c r="J82" s="338"/>
      <c r="K82" s="338"/>
      <c r="L82" s="338"/>
      <c r="M82" s="99">
        <f t="shared" si="12"/>
        <v>0</v>
      </c>
      <c r="N82" s="271">
        <f>IF(ISBLANK($B82),0,VLOOKUP($B82,Listen!$A$2:$C$45,2,FALSE))</f>
        <v>0</v>
      </c>
      <c r="O82" s="271">
        <f>IF(ISBLANK($B82),0,VLOOKUP($B82,Listen!$A$2:$C$45,3,FALSE))</f>
        <v>0</v>
      </c>
      <c r="P82" s="272">
        <f t="shared" si="22"/>
        <v>0</v>
      </c>
      <c r="Q82" s="272">
        <f t="shared" si="21"/>
        <v>0</v>
      </c>
      <c r="R82" s="272">
        <f t="shared" si="21"/>
        <v>0</v>
      </c>
      <c r="S82" s="272">
        <f t="shared" si="21"/>
        <v>0</v>
      </c>
      <c r="T82" s="272">
        <f t="shared" si="21"/>
        <v>0</v>
      </c>
      <c r="U82" s="272">
        <f t="shared" si="21"/>
        <v>0</v>
      </c>
      <c r="V82" s="272">
        <f t="shared" si="21"/>
        <v>0</v>
      </c>
      <c r="W82" s="100">
        <f t="shared" si="20"/>
        <v>0</v>
      </c>
      <c r="X82" s="100">
        <f>IF(C82=A_Stammdaten!$B$11,E_SAV!$M82-E_SAV!$Y82,HLOOKUP(A_Stammdaten!$B$11-1,$Z$4:$AF$1005,ROW(C82)-3,FALSE)-$Y82)</f>
        <v>0</v>
      </c>
      <c r="Y82" s="100">
        <f>HLOOKUP(A_Stammdaten!$B$11,$Z$4:$AF$1005,ROW(C82)-3,FALSE)</f>
        <v>0</v>
      </c>
      <c r="Z82" s="100">
        <f t="shared" si="13"/>
        <v>0</v>
      </c>
      <c r="AA82" s="100">
        <f t="shared" si="14"/>
        <v>0</v>
      </c>
      <c r="AB82" s="100">
        <f t="shared" si="15"/>
        <v>0</v>
      </c>
      <c r="AC82" s="100">
        <f t="shared" si="16"/>
        <v>0</v>
      </c>
      <c r="AD82" s="100">
        <f t="shared" si="17"/>
        <v>0</v>
      </c>
      <c r="AE82" s="100">
        <f t="shared" si="18"/>
        <v>0</v>
      </c>
      <c r="AF82" s="100">
        <f t="shared" si="19"/>
        <v>0</v>
      </c>
    </row>
    <row r="83" spans="1:32" s="274" customFormat="1" x14ac:dyDescent="0.25">
      <c r="A83" s="338"/>
      <c r="B83" s="338"/>
      <c r="C83" s="339"/>
      <c r="D83" s="338"/>
      <c r="E83" s="338"/>
      <c r="F83" s="338"/>
      <c r="G83" s="338"/>
      <c r="H83" s="338"/>
      <c r="I83" s="270">
        <f>IF(C83&gt;A_Stammdaten!$B$11,0,SUM(D83,E83,-G83))</f>
        <v>0</v>
      </c>
      <c r="J83" s="338"/>
      <c r="K83" s="338"/>
      <c r="L83" s="338"/>
      <c r="M83" s="99">
        <f t="shared" si="12"/>
        <v>0</v>
      </c>
      <c r="N83" s="271">
        <f>IF(ISBLANK($B83),0,VLOOKUP($B83,Listen!$A$2:$C$45,2,FALSE))</f>
        <v>0</v>
      </c>
      <c r="O83" s="271">
        <f>IF(ISBLANK($B83),0,VLOOKUP($B83,Listen!$A$2:$C$45,3,FALSE))</f>
        <v>0</v>
      </c>
      <c r="P83" s="272">
        <f t="shared" si="22"/>
        <v>0</v>
      </c>
      <c r="Q83" s="272">
        <f t="shared" si="21"/>
        <v>0</v>
      </c>
      <c r="R83" s="272">
        <f t="shared" si="21"/>
        <v>0</v>
      </c>
      <c r="S83" s="272">
        <f t="shared" si="21"/>
        <v>0</v>
      </c>
      <c r="T83" s="272">
        <f t="shared" si="21"/>
        <v>0</v>
      </c>
      <c r="U83" s="272">
        <f t="shared" si="21"/>
        <v>0</v>
      </c>
      <c r="V83" s="272">
        <f t="shared" si="21"/>
        <v>0</v>
      </c>
      <c r="W83" s="100">
        <f t="shared" si="20"/>
        <v>0</v>
      </c>
      <c r="X83" s="100">
        <f>IF(C83=A_Stammdaten!$B$11,E_SAV!$M83-E_SAV!$Y83,HLOOKUP(A_Stammdaten!$B$11-1,$Z$4:$AF$1005,ROW(C83)-3,FALSE)-$Y83)</f>
        <v>0</v>
      </c>
      <c r="Y83" s="100">
        <f>HLOOKUP(A_Stammdaten!$B$11,$Z$4:$AF$1005,ROW(C83)-3,FALSE)</f>
        <v>0</v>
      </c>
      <c r="Z83" s="100">
        <f t="shared" si="13"/>
        <v>0</v>
      </c>
      <c r="AA83" s="100">
        <f t="shared" si="14"/>
        <v>0</v>
      </c>
      <c r="AB83" s="100">
        <f t="shared" si="15"/>
        <v>0</v>
      </c>
      <c r="AC83" s="100">
        <f t="shared" si="16"/>
        <v>0</v>
      </c>
      <c r="AD83" s="100">
        <f t="shared" si="17"/>
        <v>0</v>
      </c>
      <c r="AE83" s="100">
        <f t="shared" si="18"/>
        <v>0</v>
      </c>
      <c r="AF83" s="100">
        <f t="shared" si="19"/>
        <v>0</v>
      </c>
    </row>
    <row r="84" spans="1:32" s="274" customFormat="1" x14ac:dyDescent="0.25">
      <c r="A84" s="338"/>
      <c r="B84" s="338"/>
      <c r="C84" s="339"/>
      <c r="D84" s="338"/>
      <c r="E84" s="338"/>
      <c r="F84" s="338"/>
      <c r="G84" s="338"/>
      <c r="H84" s="338"/>
      <c r="I84" s="270">
        <f>IF(C84&gt;A_Stammdaten!$B$11,0,SUM(D84,E84,-G84))</f>
        <v>0</v>
      </c>
      <c r="J84" s="338"/>
      <c r="K84" s="338"/>
      <c r="L84" s="338"/>
      <c r="M84" s="99">
        <f t="shared" si="12"/>
        <v>0</v>
      </c>
      <c r="N84" s="271">
        <f>IF(ISBLANK($B84),0,VLOOKUP($B84,Listen!$A$2:$C$45,2,FALSE))</f>
        <v>0</v>
      </c>
      <c r="O84" s="271">
        <f>IF(ISBLANK($B84),0,VLOOKUP($B84,Listen!$A$2:$C$45,3,FALSE))</f>
        <v>0</v>
      </c>
      <c r="P84" s="272">
        <f t="shared" si="22"/>
        <v>0</v>
      </c>
      <c r="Q84" s="272">
        <f t="shared" si="21"/>
        <v>0</v>
      </c>
      <c r="R84" s="272">
        <f t="shared" si="21"/>
        <v>0</v>
      </c>
      <c r="S84" s="272">
        <f t="shared" si="21"/>
        <v>0</v>
      </c>
      <c r="T84" s="272">
        <f t="shared" si="21"/>
        <v>0</v>
      </c>
      <c r="U84" s="272">
        <f t="shared" si="21"/>
        <v>0</v>
      </c>
      <c r="V84" s="272">
        <f t="shared" si="21"/>
        <v>0</v>
      </c>
      <c r="W84" s="100">
        <f t="shared" si="20"/>
        <v>0</v>
      </c>
      <c r="X84" s="100">
        <f>IF(C84=A_Stammdaten!$B$11,E_SAV!$M84-E_SAV!$Y84,HLOOKUP(A_Stammdaten!$B$11-1,$Z$4:$AF$1005,ROW(C84)-3,FALSE)-$Y84)</f>
        <v>0</v>
      </c>
      <c r="Y84" s="100">
        <f>HLOOKUP(A_Stammdaten!$B$11,$Z$4:$AF$1005,ROW(C84)-3,FALSE)</f>
        <v>0</v>
      </c>
      <c r="Z84" s="100">
        <f t="shared" si="13"/>
        <v>0</v>
      </c>
      <c r="AA84" s="100">
        <f t="shared" si="14"/>
        <v>0</v>
      </c>
      <c r="AB84" s="100">
        <f t="shared" si="15"/>
        <v>0</v>
      </c>
      <c r="AC84" s="100">
        <f t="shared" si="16"/>
        <v>0</v>
      </c>
      <c r="AD84" s="100">
        <f t="shared" si="17"/>
        <v>0</v>
      </c>
      <c r="AE84" s="100">
        <f t="shared" si="18"/>
        <v>0</v>
      </c>
      <c r="AF84" s="100">
        <f t="shared" si="19"/>
        <v>0</v>
      </c>
    </row>
    <row r="85" spans="1:32" s="274" customFormat="1" x14ac:dyDescent="0.25">
      <c r="A85" s="338"/>
      <c r="B85" s="338"/>
      <c r="C85" s="339"/>
      <c r="D85" s="338"/>
      <c r="E85" s="338"/>
      <c r="F85" s="338"/>
      <c r="G85" s="338"/>
      <c r="H85" s="338"/>
      <c r="I85" s="270">
        <f>IF(C85&gt;A_Stammdaten!$B$11,0,SUM(D85,E85,-G85))</f>
        <v>0</v>
      </c>
      <c r="J85" s="338"/>
      <c r="K85" s="338"/>
      <c r="L85" s="338"/>
      <c r="M85" s="99">
        <f t="shared" si="12"/>
        <v>0</v>
      </c>
      <c r="N85" s="271">
        <f>IF(ISBLANK($B85),0,VLOOKUP($B85,Listen!$A$2:$C$45,2,FALSE))</f>
        <v>0</v>
      </c>
      <c r="O85" s="271">
        <f>IF(ISBLANK($B85),0,VLOOKUP($B85,Listen!$A$2:$C$45,3,FALSE))</f>
        <v>0</v>
      </c>
      <c r="P85" s="272">
        <f t="shared" si="22"/>
        <v>0</v>
      </c>
      <c r="Q85" s="272">
        <f t="shared" si="21"/>
        <v>0</v>
      </c>
      <c r="R85" s="272">
        <f t="shared" si="21"/>
        <v>0</v>
      </c>
      <c r="S85" s="272">
        <f t="shared" si="21"/>
        <v>0</v>
      </c>
      <c r="T85" s="272">
        <f t="shared" si="21"/>
        <v>0</v>
      </c>
      <c r="U85" s="272">
        <f t="shared" si="21"/>
        <v>0</v>
      </c>
      <c r="V85" s="272">
        <f t="shared" si="21"/>
        <v>0</v>
      </c>
      <c r="W85" s="100">
        <f t="shared" si="20"/>
        <v>0</v>
      </c>
      <c r="X85" s="100">
        <f>IF(C85=A_Stammdaten!$B$11,E_SAV!$M85-E_SAV!$Y85,HLOOKUP(A_Stammdaten!$B$11-1,$Z$4:$AF$1005,ROW(C85)-3,FALSE)-$Y85)</f>
        <v>0</v>
      </c>
      <c r="Y85" s="100">
        <f>HLOOKUP(A_Stammdaten!$B$11,$Z$4:$AF$1005,ROW(C85)-3,FALSE)</f>
        <v>0</v>
      </c>
      <c r="Z85" s="100">
        <f t="shared" si="13"/>
        <v>0</v>
      </c>
      <c r="AA85" s="100">
        <f t="shared" si="14"/>
        <v>0</v>
      </c>
      <c r="AB85" s="100">
        <f t="shared" si="15"/>
        <v>0</v>
      </c>
      <c r="AC85" s="100">
        <f t="shared" si="16"/>
        <v>0</v>
      </c>
      <c r="AD85" s="100">
        <f t="shared" si="17"/>
        <v>0</v>
      </c>
      <c r="AE85" s="100">
        <f t="shared" si="18"/>
        <v>0</v>
      </c>
      <c r="AF85" s="100">
        <f t="shared" si="19"/>
        <v>0</v>
      </c>
    </row>
    <row r="86" spans="1:32" s="274" customFormat="1" x14ac:dyDescent="0.25">
      <c r="A86" s="338"/>
      <c r="B86" s="338"/>
      <c r="C86" s="339"/>
      <c r="D86" s="338"/>
      <c r="E86" s="338"/>
      <c r="F86" s="338"/>
      <c r="G86" s="338"/>
      <c r="H86" s="338"/>
      <c r="I86" s="270">
        <f>IF(C86&gt;A_Stammdaten!$B$11,0,SUM(D86,E86,-G86))</f>
        <v>0</v>
      </c>
      <c r="J86" s="338"/>
      <c r="K86" s="338"/>
      <c r="L86" s="338"/>
      <c r="M86" s="99">
        <f t="shared" si="12"/>
        <v>0</v>
      </c>
      <c r="N86" s="271">
        <f>IF(ISBLANK($B86),0,VLOOKUP($B86,Listen!$A$2:$C$45,2,FALSE))</f>
        <v>0</v>
      </c>
      <c r="O86" s="271">
        <f>IF(ISBLANK($B86),0,VLOOKUP($B86,Listen!$A$2:$C$45,3,FALSE))</f>
        <v>0</v>
      </c>
      <c r="P86" s="272">
        <f t="shared" si="22"/>
        <v>0</v>
      </c>
      <c r="Q86" s="272">
        <f t="shared" si="21"/>
        <v>0</v>
      </c>
      <c r="R86" s="272">
        <f t="shared" si="21"/>
        <v>0</v>
      </c>
      <c r="S86" s="272">
        <f t="shared" si="21"/>
        <v>0</v>
      </c>
      <c r="T86" s="272">
        <f t="shared" si="21"/>
        <v>0</v>
      </c>
      <c r="U86" s="272">
        <f t="shared" si="21"/>
        <v>0</v>
      </c>
      <c r="V86" s="272">
        <f t="shared" si="21"/>
        <v>0</v>
      </c>
      <c r="W86" s="100">
        <f t="shared" si="20"/>
        <v>0</v>
      </c>
      <c r="X86" s="100">
        <f>IF(C86=A_Stammdaten!$B$11,E_SAV!$M86-E_SAV!$Y86,HLOOKUP(A_Stammdaten!$B$11-1,$Z$4:$AF$1005,ROW(C86)-3,FALSE)-$Y86)</f>
        <v>0</v>
      </c>
      <c r="Y86" s="100">
        <f>HLOOKUP(A_Stammdaten!$B$11,$Z$4:$AF$1005,ROW(C86)-3,FALSE)</f>
        <v>0</v>
      </c>
      <c r="Z86" s="100">
        <f t="shared" si="13"/>
        <v>0</v>
      </c>
      <c r="AA86" s="100">
        <f t="shared" si="14"/>
        <v>0</v>
      </c>
      <c r="AB86" s="100">
        <f t="shared" si="15"/>
        <v>0</v>
      </c>
      <c r="AC86" s="100">
        <f t="shared" si="16"/>
        <v>0</v>
      </c>
      <c r="AD86" s="100">
        <f t="shared" si="17"/>
        <v>0</v>
      </c>
      <c r="AE86" s="100">
        <f t="shared" si="18"/>
        <v>0</v>
      </c>
      <c r="AF86" s="100">
        <f t="shared" si="19"/>
        <v>0</v>
      </c>
    </row>
    <row r="87" spans="1:32" s="274" customFormat="1" x14ac:dyDescent="0.25">
      <c r="A87" s="338"/>
      <c r="B87" s="338"/>
      <c r="C87" s="339"/>
      <c r="D87" s="338"/>
      <c r="E87" s="338"/>
      <c r="F87" s="338"/>
      <c r="G87" s="338"/>
      <c r="H87" s="338"/>
      <c r="I87" s="270">
        <f>IF(C87&gt;A_Stammdaten!$B$11,0,SUM(D87,E87,-G87))</f>
        <v>0</v>
      </c>
      <c r="J87" s="338"/>
      <c r="K87" s="338"/>
      <c r="L87" s="338"/>
      <c r="M87" s="99">
        <f t="shared" si="12"/>
        <v>0</v>
      </c>
      <c r="N87" s="271">
        <f>IF(ISBLANK($B87),0,VLOOKUP($B87,Listen!$A$2:$C$45,2,FALSE))</f>
        <v>0</v>
      </c>
      <c r="O87" s="271">
        <f>IF(ISBLANK($B87),0,VLOOKUP($B87,Listen!$A$2:$C$45,3,FALSE))</f>
        <v>0</v>
      </c>
      <c r="P87" s="272">
        <f t="shared" si="22"/>
        <v>0</v>
      </c>
      <c r="Q87" s="272">
        <f t="shared" si="21"/>
        <v>0</v>
      </c>
      <c r="R87" s="272">
        <f t="shared" si="21"/>
        <v>0</v>
      </c>
      <c r="S87" s="272">
        <f t="shared" si="21"/>
        <v>0</v>
      </c>
      <c r="T87" s="272">
        <f t="shared" si="21"/>
        <v>0</v>
      </c>
      <c r="U87" s="272">
        <f t="shared" si="21"/>
        <v>0</v>
      </c>
      <c r="V87" s="272">
        <f t="shared" si="21"/>
        <v>0</v>
      </c>
      <c r="W87" s="100">
        <f t="shared" si="20"/>
        <v>0</v>
      </c>
      <c r="X87" s="100">
        <f>IF(C87=A_Stammdaten!$B$11,E_SAV!$M87-E_SAV!$Y87,HLOOKUP(A_Stammdaten!$B$11-1,$Z$4:$AF$1005,ROW(C87)-3,FALSE)-$Y87)</f>
        <v>0</v>
      </c>
      <c r="Y87" s="100">
        <f>HLOOKUP(A_Stammdaten!$B$11,$Z$4:$AF$1005,ROW(C87)-3,FALSE)</f>
        <v>0</v>
      </c>
      <c r="Z87" s="100">
        <f t="shared" si="13"/>
        <v>0</v>
      </c>
      <c r="AA87" s="100">
        <f t="shared" si="14"/>
        <v>0</v>
      </c>
      <c r="AB87" s="100">
        <f t="shared" si="15"/>
        <v>0</v>
      </c>
      <c r="AC87" s="100">
        <f t="shared" si="16"/>
        <v>0</v>
      </c>
      <c r="AD87" s="100">
        <f t="shared" si="17"/>
        <v>0</v>
      </c>
      <c r="AE87" s="100">
        <f t="shared" si="18"/>
        <v>0</v>
      </c>
      <c r="AF87" s="100">
        <f t="shared" si="19"/>
        <v>0</v>
      </c>
    </row>
    <row r="88" spans="1:32" s="274" customFormat="1" x14ac:dyDescent="0.25">
      <c r="A88" s="338"/>
      <c r="B88" s="338"/>
      <c r="C88" s="339"/>
      <c r="D88" s="338"/>
      <c r="E88" s="338"/>
      <c r="F88" s="338"/>
      <c r="G88" s="338"/>
      <c r="H88" s="338"/>
      <c r="I88" s="270">
        <f>IF(C88&gt;A_Stammdaten!$B$11,0,SUM(D88,E88,-G88))</f>
        <v>0</v>
      </c>
      <c r="J88" s="338"/>
      <c r="K88" s="338"/>
      <c r="L88" s="338"/>
      <c r="M88" s="99">
        <f t="shared" si="12"/>
        <v>0</v>
      </c>
      <c r="N88" s="271">
        <f>IF(ISBLANK($B88),0,VLOOKUP($B88,Listen!$A$2:$C$45,2,FALSE))</f>
        <v>0</v>
      </c>
      <c r="O88" s="271">
        <f>IF(ISBLANK($B88),0,VLOOKUP($B88,Listen!$A$2:$C$45,3,FALSE))</f>
        <v>0</v>
      </c>
      <c r="P88" s="272">
        <f t="shared" si="22"/>
        <v>0</v>
      </c>
      <c r="Q88" s="272">
        <f t="shared" si="21"/>
        <v>0</v>
      </c>
      <c r="R88" s="272">
        <f t="shared" si="21"/>
        <v>0</v>
      </c>
      <c r="S88" s="272">
        <f t="shared" si="21"/>
        <v>0</v>
      </c>
      <c r="T88" s="272">
        <f t="shared" si="21"/>
        <v>0</v>
      </c>
      <c r="U88" s="272">
        <f t="shared" si="21"/>
        <v>0</v>
      </c>
      <c r="V88" s="272">
        <f t="shared" si="21"/>
        <v>0</v>
      </c>
      <c r="W88" s="100">
        <f t="shared" si="20"/>
        <v>0</v>
      </c>
      <c r="X88" s="100">
        <f>IF(C88=A_Stammdaten!$B$11,E_SAV!$M88-E_SAV!$Y88,HLOOKUP(A_Stammdaten!$B$11-1,$Z$4:$AF$1005,ROW(C88)-3,FALSE)-$Y88)</f>
        <v>0</v>
      </c>
      <c r="Y88" s="100">
        <f>HLOOKUP(A_Stammdaten!$B$11,$Z$4:$AF$1005,ROW(C88)-3,FALSE)</f>
        <v>0</v>
      </c>
      <c r="Z88" s="100">
        <f t="shared" si="13"/>
        <v>0</v>
      </c>
      <c r="AA88" s="100">
        <f t="shared" si="14"/>
        <v>0</v>
      </c>
      <c r="AB88" s="100">
        <f t="shared" si="15"/>
        <v>0</v>
      </c>
      <c r="AC88" s="100">
        <f t="shared" si="16"/>
        <v>0</v>
      </c>
      <c r="AD88" s="100">
        <f t="shared" si="17"/>
        <v>0</v>
      </c>
      <c r="AE88" s="100">
        <f t="shared" si="18"/>
        <v>0</v>
      </c>
      <c r="AF88" s="100">
        <f t="shared" si="19"/>
        <v>0</v>
      </c>
    </row>
    <row r="89" spans="1:32" s="274" customFormat="1" x14ac:dyDescent="0.25">
      <c r="A89" s="338"/>
      <c r="B89" s="338"/>
      <c r="C89" s="339"/>
      <c r="D89" s="338"/>
      <c r="E89" s="338"/>
      <c r="F89" s="338"/>
      <c r="G89" s="338"/>
      <c r="H89" s="338"/>
      <c r="I89" s="270">
        <f>IF(C89&gt;A_Stammdaten!$B$11,0,SUM(D89,E89,-G89))</f>
        <v>0</v>
      </c>
      <c r="J89" s="338"/>
      <c r="K89" s="338"/>
      <c r="L89" s="338"/>
      <c r="M89" s="99">
        <f t="shared" si="12"/>
        <v>0</v>
      </c>
      <c r="N89" s="271">
        <f>IF(ISBLANK($B89),0,VLOOKUP($B89,Listen!$A$2:$C$45,2,FALSE))</f>
        <v>0</v>
      </c>
      <c r="O89" s="271">
        <f>IF(ISBLANK($B89),0,VLOOKUP($B89,Listen!$A$2:$C$45,3,FALSE))</f>
        <v>0</v>
      </c>
      <c r="P89" s="272">
        <f t="shared" si="22"/>
        <v>0</v>
      </c>
      <c r="Q89" s="272">
        <f t="shared" si="21"/>
        <v>0</v>
      </c>
      <c r="R89" s="272">
        <f t="shared" si="21"/>
        <v>0</v>
      </c>
      <c r="S89" s="272">
        <f t="shared" si="21"/>
        <v>0</v>
      </c>
      <c r="T89" s="272">
        <f t="shared" si="21"/>
        <v>0</v>
      </c>
      <c r="U89" s="272">
        <f t="shared" si="21"/>
        <v>0</v>
      </c>
      <c r="V89" s="272">
        <f t="shared" si="21"/>
        <v>0</v>
      </c>
      <c r="W89" s="100">
        <f t="shared" si="20"/>
        <v>0</v>
      </c>
      <c r="X89" s="100">
        <f>IF(C89=A_Stammdaten!$B$11,E_SAV!$M89-E_SAV!$Y89,HLOOKUP(A_Stammdaten!$B$11-1,$Z$4:$AF$1005,ROW(C89)-3,FALSE)-$Y89)</f>
        <v>0</v>
      </c>
      <c r="Y89" s="100">
        <f>HLOOKUP(A_Stammdaten!$B$11,$Z$4:$AF$1005,ROW(C89)-3,FALSE)</f>
        <v>0</v>
      </c>
      <c r="Z89" s="100">
        <f t="shared" si="13"/>
        <v>0</v>
      </c>
      <c r="AA89" s="100">
        <f t="shared" si="14"/>
        <v>0</v>
      </c>
      <c r="AB89" s="100">
        <f t="shared" si="15"/>
        <v>0</v>
      </c>
      <c r="AC89" s="100">
        <f t="shared" si="16"/>
        <v>0</v>
      </c>
      <c r="AD89" s="100">
        <f t="shared" si="17"/>
        <v>0</v>
      </c>
      <c r="AE89" s="100">
        <f t="shared" si="18"/>
        <v>0</v>
      </c>
      <c r="AF89" s="100">
        <f t="shared" si="19"/>
        <v>0</v>
      </c>
    </row>
    <row r="90" spans="1:32" s="274" customFormat="1" x14ac:dyDescent="0.25">
      <c r="A90" s="338"/>
      <c r="B90" s="338"/>
      <c r="C90" s="339"/>
      <c r="D90" s="338"/>
      <c r="E90" s="338"/>
      <c r="F90" s="338"/>
      <c r="G90" s="338"/>
      <c r="H90" s="338"/>
      <c r="I90" s="270">
        <f>IF(C90&gt;A_Stammdaten!$B$11,0,SUM(D90,E90,-G90))</f>
        <v>0</v>
      </c>
      <c r="J90" s="338"/>
      <c r="K90" s="338"/>
      <c r="L90" s="338"/>
      <c r="M90" s="99">
        <f t="shared" si="12"/>
        <v>0</v>
      </c>
      <c r="N90" s="271">
        <f>IF(ISBLANK($B90),0,VLOOKUP($B90,Listen!$A$2:$C$45,2,FALSE))</f>
        <v>0</v>
      </c>
      <c r="O90" s="271">
        <f>IF(ISBLANK($B90),0,VLOOKUP($B90,Listen!$A$2:$C$45,3,FALSE))</f>
        <v>0</v>
      </c>
      <c r="P90" s="272">
        <f t="shared" si="22"/>
        <v>0</v>
      </c>
      <c r="Q90" s="272">
        <f t="shared" si="21"/>
        <v>0</v>
      </c>
      <c r="R90" s="272">
        <f t="shared" si="21"/>
        <v>0</v>
      </c>
      <c r="S90" s="272">
        <f t="shared" si="21"/>
        <v>0</v>
      </c>
      <c r="T90" s="272">
        <f t="shared" si="21"/>
        <v>0</v>
      </c>
      <c r="U90" s="272">
        <f t="shared" si="21"/>
        <v>0</v>
      </c>
      <c r="V90" s="272">
        <f t="shared" si="21"/>
        <v>0</v>
      </c>
      <c r="W90" s="100">
        <f t="shared" si="20"/>
        <v>0</v>
      </c>
      <c r="X90" s="100">
        <f>IF(C90=A_Stammdaten!$B$11,E_SAV!$M90-E_SAV!$Y90,HLOOKUP(A_Stammdaten!$B$11-1,$Z$4:$AF$1005,ROW(C90)-3,FALSE)-$Y90)</f>
        <v>0</v>
      </c>
      <c r="Y90" s="100">
        <f>HLOOKUP(A_Stammdaten!$B$11,$Z$4:$AF$1005,ROW(C90)-3,FALSE)</f>
        <v>0</v>
      </c>
      <c r="Z90" s="100">
        <f t="shared" si="13"/>
        <v>0</v>
      </c>
      <c r="AA90" s="100">
        <f t="shared" si="14"/>
        <v>0</v>
      </c>
      <c r="AB90" s="100">
        <f t="shared" si="15"/>
        <v>0</v>
      </c>
      <c r="AC90" s="100">
        <f t="shared" si="16"/>
        <v>0</v>
      </c>
      <c r="AD90" s="100">
        <f t="shared" si="17"/>
        <v>0</v>
      </c>
      <c r="AE90" s="100">
        <f t="shared" si="18"/>
        <v>0</v>
      </c>
      <c r="AF90" s="100">
        <f t="shared" si="19"/>
        <v>0</v>
      </c>
    </row>
    <row r="91" spans="1:32" s="274" customFormat="1" x14ac:dyDescent="0.25">
      <c r="A91" s="338"/>
      <c r="B91" s="338"/>
      <c r="C91" s="339"/>
      <c r="D91" s="338"/>
      <c r="E91" s="338"/>
      <c r="F91" s="338"/>
      <c r="G91" s="338"/>
      <c r="H91" s="338"/>
      <c r="I91" s="270">
        <f>IF(C91&gt;A_Stammdaten!$B$11,0,SUM(D91,E91,-G91))</f>
        <v>0</v>
      </c>
      <c r="J91" s="338"/>
      <c r="K91" s="338"/>
      <c r="L91" s="338"/>
      <c r="M91" s="99">
        <f t="shared" si="12"/>
        <v>0</v>
      </c>
      <c r="N91" s="271">
        <f>IF(ISBLANK($B91),0,VLOOKUP($B91,Listen!$A$2:$C$45,2,FALSE))</f>
        <v>0</v>
      </c>
      <c r="O91" s="271">
        <f>IF(ISBLANK($B91),0,VLOOKUP($B91,Listen!$A$2:$C$45,3,FALSE))</f>
        <v>0</v>
      </c>
      <c r="P91" s="272">
        <f t="shared" si="22"/>
        <v>0</v>
      </c>
      <c r="Q91" s="272">
        <f t="shared" si="21"/>
        <v>0</v>
      </c>
      <c r="R91" s="272">
        <f t="shared" si="21"/>
        <v>0</v>
      </c>
      <c r="S91" s="272">
        <f t="shared" si="21"/>
        <v>0</v>
      </c>
      <c r="T91" s="272">
        <f t="shared" si="21"/>
        <v>0</v>
      </c>
      <c r="U91" s="272">
        <f t="shared" si="21"/>
        <v>0</v>
      </c>
      <c r="V91" s="272">
        <f t="shared" si="21"/>
        <v>0</v>
      </c>
      <c r="W91" s="100">
        <f t="shared" si="20"/>
        <v>0</v>
      </c>
      <c r="X91" s="100">
        <f>IF(C91=A_Stammdaten!$B$11,E_SAV!$M91-E_SAV!$Y91,HLOOKUP(A_Stammdaten!$B$11-1,$Z$4:$AF$1005,ROW(C91)-3,FALSE)-$Y91)</f>
        <v>0</v>
      </c>
      <c r="Y91" s="100">
        <f>HLOOKUP(A_Stammdaten!$B$11,$Z$4:$AF$1005,ROW(C91)-3,FALSE)</f>
        <v>0</v>
      </c>
      <c r="Z91" s="100">
        <f t="shared" si="13"/>
        <v>0</v>
      </c>
      <c r="AA91" s="100">
        <f t="shared" si="14"/>
        <v>0</v>
      </c>
      <c r="AB91" s="100">
        <f t="shared" si="15"/>
        <v>0</v>
      </c>
      <c r="AC91" s="100">
        <f t="shared" si="16"/>
        <v>0</v>
      </c>
      <c r="AD91" s="100">
        <f t="shared" si="17"/>
        <v>0</v>
      </c>
      <c r="AE91" s="100">
        <f t="shared" si="18"/>
        <v>0</v>
      </c>
      <c r="AF91" s="100">
        <f t="shared" si="19"/>
        <v>0</v>
      </c>
    </row>
    <row r="92" spans="1:32" s="274" customFormat="1" x14ac:dyDescent="0.25">
      <c r="A92" s="338"/>
      <c r="B92" s="338"/>
      <c r="C92" s="339"/>
      <c r="D92" s="338"/>
      <c r="E92" s="338"/>
      <c r="F92" s="338"/>
      <c r="G92" s="338"/>
      <c r="H92" s="338"/>
      <c r="I92" s="270">
        <f>IF(C92&gt;A_Stammdaten!$B$11,0,SUM(D92,E92,-G92))</f>
        <v>0</v>
      </c>
      <c r="J92" s="338"/>
      <c r="K92" s="338"/>
      <c r="L92" s="338"/>
      <c r="M92" s="99">
        <f t="shared" si="12"/>
        <v>0</v>
      </c>
      <c r="N92" s="271">
        <f>IF(ISBLANK($B92),0,VLOOKUP($B92,Listen!$A$2:$C$45,2,FALSE))</f>
        <v>0</v>
      </c>
      <c r="O92" s="271">
        <f>IF(ISBLANK($B92),0,VLOOKUP($B92,Listen!$A$2:$C$45,3,FALSE))</f>
        <v>0</v>
      </c>
      <c r="P92" s="272">
        <f t="shared" si="22"/>
        <v>0</v>
      </c>
      <c r="Q92" s="272">
        <f t="shared" si="21"/>
        <v>0</v>
      </c>
      <c r="R92" s="272">
        <f t="shared" si="21"/>
        <v>0</v>
      </c>
      <c r="S92" s="272">
        <f t="shared" si="21"/>
        <v>0</v>
      </c>
      <c r="T92" s="272">
        <f t="shared" si="21"/>
        <v>0</v>
      </c>
      <c r="U92" s="272">
        <f t="shared" si="21"/>
        <v>0</v>
      </c>
      <c r="V92" s="272">
        <f t="shared" si="21"/>
        <v>0</v>
      </c>
      <c r="W92" s="100">
        <f t="shared" si="20"/>
        <v>0</v>
      </c>
      <c r="X92" s="100">
        <f>IF(C92=A_Stammdaten!$B$11,E_SAV!$M92-E_SAV!$Y92,HLOOKUP(A_Stammdaten!$B$11-1,$Z$4:$AF$1005,ROW(C92)-3,FALSE)-$Y92)</f>
        <v>0</v>
      </c>
      <c r="Y92" s="100">
        <f>HLOOKUP(A_Stammdaten!$B$11,$Z$4:$AF$1005,ROW(C92)-3,FALSE)</f>
        <v>0</v>
      </c>
      <c r="Z92" s="100">
        <f t="shared" si="13"/>
        <v>0</v>
      </c>
      <c r="AA92" s="100">
        <f t="shared" si="14"/>
        <v>0</v>
      </c>
      <c r="AB92" s="100">
        <f t="shared" si="15"/>
        <v>0</v>
      </c>
      <c r="AC92" s="100">
        <f t="shared" si="16"/>
        <v>0</v>
      </c>
      <c r="AD92" s="100">
        <f t="shared" si="17"/>
        <v>0</v>
      </c>
      <c r="AE92" s="100">
        <f t="shared" si="18"/>
        <v>0</v>
      </c>
      <c r="AF92" s="100">
        <f t="shared" si="19"/>
        <v>0</v>
      </c>
    </row>
    <row r="93" spans="1:32" s="274" customFormat="1" x14ac:dyDescent="0.25">
      <c r="A93" s="338"/>
      <c r="B93" s="338"/>
      <c r="C93" s="339"/>
      <c r="D93" s="338"/>
      <c r="E93" s="338"/>
      <c r="F93" s="338"/>
      <c r="G93" s="338"/>
      <c r="H93" s="338"/>
      <c r="I93" s="270">
        <f>IF(C93&gt;A_Stammdaten!$B$11,0,SUM(D93,E93,-G93))</f>
        <v>0</v>
      </c>
      <c r="J93" s="338"/>
      <c r="K93" s="338"/>
      <c r="L93" s="338"/>
      <c r="M93" s="99">
        <f t="shared" si="12"/>
        <v>0</v>
      </c>
      <c r="N93" s="271">
        <f>IF(ISBLANK($B93),0,VLOOKUP($B93,Listen!$A$2:$C$45,2,FALSE))</f>
        <v>0</v>
      </c>
      <c r="O93" s="271">
        <f>IF(ISBLANK($B93),0,VLOOKUP($B93,Listen!$A$2:$C$45,3,FALSE))</f>
        <v>0</v>
      </c>
      <c r="P93" s="272">
        <f t="shared" si="22"/>
        <v>0</v>
      </c>
      <c r="Q93" s="272">
        <f t="shared" si="21"/>
        <v>0</v>
      </c>
      <c r="R93" s="272">
        <f t="shared" si="21"/>
        <v>0</v>
      </c>
      <c r="S93" s="272">
        <f t="shared" si="21"/>
        <v>0</v>
      </c>
      <c r="T93" s="272">
        <f t="shared" si="21"/>
        <v>0</v>
      </c>
      <c r="U93" s="272">
        <f t="shared" si="21"/>
        <v>0</v>
      </c>
      <c r="V93" s="272">
        <f t="shared" si="21"/>
        <v>0</v>
      </c>
      <c r="W93" s="100">
        <f t="shared" si="20"/>
        <v>0</v>
      </c>
      <c r="X93" s="100">
        <f>IF(C93=A_Stammdaten!$B$11,E_SAV!$M93-E_SAV!$Y93,HLOOKUP(A_Stammdaten!$B$11-1,$Z$4:$AF$1005,ROW(C93)-3,FALSE)-$Y93)</f>
        <v>0</v>
      </c>
      <c r="Y93" s="100">
        <f>HLOOKUP(A_Stammdaten!$B$11,$Z$4:$AF$1005,ROW(C93)-3,FALSE)</f>
        <v>0</v>
      </c>
      <c r="Z93" s="100">
        <f t="shared" si="13"/>
        <v>0</v>
      </c>
      <c r="AA93" s="100">
        <f t="shared" si="14"/>
        <v>0</v>
      </c>
      <c r="AB93" s="100">
        <f t="shared" si="15"/>
        <v>0</v>
      </c>
      <c r="AC93" s="100">
        <f t="shared" si="16"/>
        <v>0</v>
      </c>
      <c r="AD93" s="100">
        <f t="shared" si="17"/>
        <v>0</v>
      </c>
      <c r="AE93" s="100">
        <f t="shared" si="18"/>
        <v>0</v>
      </c>
      <c r="AF93" s="100">
        <f t="shared" si="19"/>
        <v>0</v>
      </c>
    </row>
    <row r="94" spans="1:32" s="274" customFormat="1" x14ac:dyDescent="0.25">
      <c r="A94" s="338"/>
      <c r="B94" s="338"/>
      <c r="C94" s="339"/>
      <c r="D94" s="338"/>
      <c r="E94" s="338"/>
      <c r="F94" s="338"/>
      <c r="G94" s="338"/>
      <c r="H94" s="338"/>
      <c r="I94" s="270">
        <f>IF(C94&gt;A_Stammdaten!$B$11,0,SUM(D94,E94,-G94))</f>
        <v>0</v>
      </c>
      <c r="J94" s="338"/>
      <c r="K94" s="338"/>
      <c r="L94" s="338"/>
      <c r="M94" s="99">
        <f t="shared" si="12"/>
        <v>0</v>
      </c>
      <c r="N94" s="271">
        <f>IF(ISBLANK($B94),0,VLOOKUP($B94,Listen!$A$2:$C$45,2,FALSE))</f>
        <v>0</v>
      </c>
      <c r="O94" s="271">
        <f>IF(ISBLANK($B94),0,VLOOKUP($B94,Listen!$A$2:$C$45,3,FALSE))</f>
        <v>0</v>
      </c>
      <c r="P94" s="272">
        <f t="shared" si="22"/>
        <v>0</v>
      </c>
      <c r="Q94" s="272">
        <f t="shared" si="21"/>
        <v>0</v>
      </c>
      <c r="R94" s="272">
        <f t="shared" si="21"/>
        <v>0</v>
      </c>
      <c r="S94" s="272">
        <f t="shared" si="21"/>
        <v>0</v>
      </c>
      <c r="T94" s="272">
        <f t="shared" si="21"/>
        <v>0</v>
      </c>
      <c r="U94" s="272">
        <f t="shared" si="21"/>
        <v>0</v>
      </c>
      <c r="V94" s="272">
        <f t="shared" si="21"/>
        <v>0</v>
      </c>
      <c r="W94" s="100">
        <f t="shared" si="20"/>
        <v>0</v>
      </c>
      <c r="X94" s="100">
        <f>IF(C94=A_Stammdaten!$B$11,E_SAV!$M94-E_SAV!$Y94,HLOOKUP(A_Stammdaten!$B$11-1,$Z$4:$AF$1005,ROW(C94)-3,FALSE)-$Y94)</f>
        <v>0</v>
      </c>
      <c r="Y94" s="100">
        <f>HLOOKUP(A_Stammdaten!$B$11,$Z$4:$AF$1005,ROW(C94)-3,FALSE)</f>
        <v>0</v>
      </c>
      <c r="Z94" s="100">
        <f t="shared" si="13"/>
        <v>0</v>
      </c>
      <c r="AA94" s="100">
        <f t="shared" si="14"/>
        <v>0</v>
      </c>
      <c r="AB94" s="100">
        <f t="shared" si="15"/>
        <v>0</v>
      </c>
      <c r="AC94" s="100">
        <f t="shared" si="16"/>
        <v>0</v>
      </c>
      <c r="AD94" s="100">
        <f t="shared" si="17"/>
        <v>0</v>
      </c>
      <c r="AE94" s="100">
        <f t="shared" si="18"/>
        <v>0</v>
      </c>
      <c r="AF94" s="100">
        <f t="shared" si="19"/>
        <v>0</v>
      </c>
    </row>
    <row r="95" spans="1:32" s="274" customFormat="1" x14ac:dyDescent="0.25">
      <c r="A95" s="338"/>
      <c r="B95" s="338"/>
      <c r="C95" s="339"/>
      <c r="D95" s="338"/>
      <c r="E95" s="338"/>
      <c r="F95" s="338"/>
      <c r="G95" s="338"/>
      <c r="H95" s="338"/>
      <c r="I95" s="270">
        <f>IF(C95&gt;A_Stammdaten!$B$11,0,SUM(D95,E95,-G95))</f>
        <v>0</v>
      </c>
      <c r="J95" s="338"/>
      <c r="K95" s="338"/>
      <c r="L95" s="338"/>
      <c r="M95" s="99">
        <f t="shared" si="12"/>
        <v>0</v>
      </c>
      <c r="N95" s="271">
        <f>IF(ISBLANK($B95),0,VLOOKUP($B95,Listen!$A$2:$C$45,2,FALSE))</f>
        <v>0</v>
      </c>
      <c r="O95" s="271">
        <f>IF(ISBLANK($B95),0,VLOOKUP($B95,Listen!$A$2:$C$45,3,FALSE))</f>
        <v>0</v>
      </c>
      <c r="P95" s="272">
        <f t="shared" si="22"/>
        <v>0</v>
      </c>
      <c r="Q95" s="272">
        <f t="shared" si="21"/>
        <v>0</v>
      </c>
      <c r="R95" s="272">
        <f t="shared" si="21"/>
        <v>0</v>
      </c>
      <c r="S95" s="272">
        <f t="shared" si="21"/>
        <v>0</v>
      </c>
      <c r="T95" s="272">
        <f t="shared" si="21"/>
        <v>0</v>
      </c>
      <c r="U95" s="272">
        <f t="shared" si="21"/>
        <v>0</v>
      </c>
      <c r="V95" s="272">
        <f t="shared" si="21"/>
        <v>0</v>
      </c>
      <c r="W95" s="100">
        <f t="shared" si="20"/>
        <v>0</v>
      </c>
      <c r="X95" s="100">
        <f>IF(C95=A_Stammdaten!$B$11,E_SAV!$M95-E_SAV!$Y95,HLOOKUP(A_Stammdaten!$B$11-1,$Z$4:$AF$1005,ROW(C95)-3,FALSE)-$Y95)</f>
        <v>0</v>
      </c>
      <c r="Y95" s="100">
        <f>HLOOKUP(A_Stammdaten!$B$11,$Z$4:$AF$1005,ROW(C95)-3,FALSE)</f>
        <v>0</v>
      </c>
      <c r="Z95" s="100">
        <f t="shared" si="13"/>
        <v>0</v>
      </c>
      <c r="AA95" s="100">
        <f t="shared" si="14"/>
        <v>0</v>
      </c>
      <c r="AB95" s="100">
        <f t="shared" si="15"/>
        <v>0</v>
      </c>
      <c r="AC95" s="100">
        <f t="shared" si="16"/>
        <v>0</v>
      </c>
      <c r="AD95" s="100">
        <f t="shared" si="17"/>
        <v>0</v>
      </c>
      <c r="AE95" s="100">
        <f t="shared" si="18"/>
        <v>0</v>
      </c>
      <c r="AF95" s="100">
        <f t="shared" si="19"/>
        <v>0</v>
      </c>
    </row>
    <row r="96" spans="1:32" s="274" customFormat="1" x14ac:dyDescent="0.25">
      <c r="A96" s="338"/>
      <c r="B96" s="338"/>
      <c r="C96" s="339"/>
      <c r="D96" s="338"/>
      <c r="E96" s="338"/>
      <c r="F96" s="338"/>
      <c r="G96" s="338"/>
      <c r="H96" s="338"/>
      <c r="I96" s="270">
        <f>IF(C96&gt;A_Stammdaten!$B$11,0,SUM(D96,E96,-G96))</f>
        <v>0</v>
      </c>
      <c r="J96" s="338"/>
      <c r="K96" s="338"/>
      <c r="L96" s="338"/>
      <c r="M96" s="99">
        <f t="shared" si="12"/>
        <v>0</v>
      </c>
      <c r="N96" s="271">
        <f>IF(ISBLANK($B96),0,VLOOKUP($B96,Listen!$A$2:$C$45,2,FALSE))</f>
        <v>0</v>
      </c>
      <c r="O96" s="271">
        <f>IF(ISBLANK($B96),0,VLOOKUP($B96,Listen!$A$2:$C$45,3,FALSE))</f>
        <v>0</v>
      </c>
      <c r="P96" s="272">
        <f t="shared" si="22"/>
        <v>0</v>
      </c>
      <c r="Q96" s="272">
        <f t="shared" si="21"/>
        <v>0</v>
      </c>
      <c r="R96" s="272">
        <f t="shared" si="21"/>
        <v>0</v>
      </c>
      <c r="S96" s="272">
        <f t="shared" si="21"/>
        <v>0</v>
      </c>
      <c r="T96" s="272">
        <f t="shared" si="21"/>
        <v>0</v>
      </c>
      <c r="U96" s="272">
        <f t="shared" si="21"/>
        <v>0</v>
      </c>
      <c r="V96" s="272">
        <f t="shared" si="21"/>
        <v>0</v>
      </c>
      <c r="W96" s="100">
        <f t="shared" si="20"/>
        <v>0</v>
      </c>
      <c r="X96" s="100">
        <f>IF(C96=A_Stammdaten!$B$11,E_SAV!$M96-E_SAV!$Y96,HLOOKUP(A_Stammdaten!$B$11-1,$Z$4:$AF$1005,ROW(C96)-3,FALSE)-$Y96)</f>
        <v>0</v>
      </c>
      <c r="Y96" s="100">
        <f>HLOOKUP(A_Stammdaten!$B$11,$Z$4:$AF$1005,ROW(C96)-3,FALSE)</f>
        <v>0</v>
      </c>
      <c r="Z96" s="100">
        <f t="shared" si="13"/>
        <v>0</v>
      </c>
      <c r="AA96" s="100">
        <f t="shared" si="14"/>
        <v>0</v>
      </c>
      <c r="AB96" s="100">
        <f t="shared" si="15"/>
        <v>0</v>
      </c>
      <c r="AC96" s="100">
        <f t="shared" si="16"/>
        <v>0</v>
      </c>
      <c r="AD96" s="100">
        <f t="shared" si="17"/>
        <v>0</v>
      </c>
      <c r="AE96" s="100">
        <f t="shared" si="18"/>
        <v>0</v>
      </c>
      <c r="AF96" s="100">
        <f t="shared" si="19"/>
        <v>0</v>
      </c>
    </row>
    <row r="97" spans="1:32" s="274" customFormat="1" x14ac:dyDescent="0.25">
      <c r="A97" s="338"/>
      <c r="B97" s="338"/>
      <c r="C97" s="339"/>
      <c r="D97" s="338"/>
      <c r="E97" s="338"/>
      <c r="F97" s="338"/>
      <c r="G97" s="338"/>
      <c r="H97" s="338"/>
      <c r="I97" s="270">
        <f>IF(C97&gt;A_Stammdaten!$B$11,0,SUM(D97,E97,-G97))</f>
        <v>0</v>
      </c>
      <c r="J97" s="338"/>
      <c r="K97" s="338"/>
      <c r="L97" s="338"/>
      <c r="M97" s="99">
        <f t="shared" si="12"/>
        <v>0</v>
      </c>
      <c r="N97" s="271">
        <f>IF(ISBLANK($B97),0,VLOOKUP($B97,Listen!$A$2:$C$45,2,FALSE))</f>
        <v>0</v>
      </c>
      <c r="O97" s="271">
        <f>IF(ISBLANK($B97),0,VLOOKUP($B97,Listen!$A$2:$C$45,3,FALSE))</f>
        <v>0</v>
      </c>
      <c r="P97" s="272">
        <f t="shared" si="22"/>
        <v>0</v>
      </c>
      <c r="Q97" s="272">
        <f t="shared" si="21"/>
        <v>0</v>
      </c>
      <c r="R97" s="272">
        <f t="shared" si="21"/>
        <v>0</v>
      </c>
      <c r="S97" s="272">
        <f t="shared" si="21"/>
        <v>0</v>
      </c>
      <c r="T97" s="272">
        <f t="shared" si="21"/>
        <v>0</v>
      </c>
      <c r="U97" s="272">
        <f t="shared" si="21"/>
        <v>0</v>
      </c>
      <c r="V97" s="272">
        <f t="shared" si="21"/>
        <v>0</v>
      </c>
      <c r="W97" s="100">
        <f t="shared" si="20"/>
        <v>0</v>
      </c>
      <c r="X97" s="100">
        <f>IF(C97=A_Stammdaten!$B$11,E_SAV!$M97-E_SAV!$Y97,HLOOKUP(A_Stammdaten!$B$11-1,$Z$4:$AF$1005,ROW(C97)-3,FALSE)-$Y97)</f>
        <v>0</v>
      </c>
      <c r="Y97" s="100">
        <f>HLOOKUP(A_Stammdaten!$B$11,$Z$4:$AF$1005,ROW(C97)-3,FALSE)</f>
        <v>0</v>
      </c>
      <c r="Z97" s="100">
        <f t="shared" si="13"/>
        <v>0</v>
      </c>
      <c r="AA97" s="100">
        <f t="shared" si="14"/>
        <v>0</v>
      </c>
      <c r="AB97" s="100">
        <f t="shared" si="15"/>
        <v>0</v>
      </c>
      <c r="AC97" s="100">
        <f t="shared" si="16"/>
        <v>0</v>
      </c>
      <c r="AD97" s="100">
        <f t="shared" si="17"/>
        <v>0</v>
      </c>
      <c r="AE97" s="100">
        <f t="shared" si="18"/>
        <v>0</v>
      </c>
      <c r="AF97" s="100">
        <f t="shared" si="19"/>
        <v>0</v>
      </c>
    </row>
    <row r="98" spans="1:32" s="274" customFormat="1" x14ac:dyDescent="0.25">
      <c r="A98" s="338"/>
      <c r="B98" s="338"/>
      <c r="C98" s="339"/>
      <c r="D98" s="338"/>
      <c r="E98" s="338"/>
      <c r="F98" s="338"/>
      <c r="G98" s="338"/>
      <c r="H98" s="338"/>
      <c r="I98" s="270">
        <f>IF(C98&gt;A_Stammdaten!$B$11,0,SUM(D98,E98,-G98))</f>
        <v>0</v>
      </c>
      <c r="J98" s="338"/>
      <c r="K98" s="338"/>
      <c r="L98" s="338"/>
      <c r="M98" s="99">
        <f t="shared" si="12"/>
        <v>0</v>
      </c>
      <c r="N98" s="271">
        <f>IF(ISBLANK($B98),0,VLOOKUP($B98,Listen!$A$2:$C$45,2,FALSE))</f>
        <v>0</v>
      </c>
      <c r="O98" s="271">
        <f>IF(ISBLANK($B98),0,VLOOKUP($B98,Listen!$A$2:$C$45,3,FALSE))</f>
        <v>0</v>
      </c>
      <c r="P98" s="272">
        <f t="shared" si="22"/>
        <v>0</v>
      </c>
      <c r="Q98" s="272">
        <f t="shared" si="21"/>
        <v>0</v>
      </c>
      <c r="R98" s="272">
        <f t="shared" si="21"/>
        <v>0</v>
      </c>
      <c r="S98" s="272">
        <f t="shared" si="21"/>
        <v>0</v>
      </c>
      <c r="T98" s="272">
        <f t="shared" si="21"/>
        <v>0</v>
      </c>
      <c r="U98" s="272">
        <f t="shared" si="21"/>
        <v>0</v>
      </c>
      <c r="V98" s="272">
        <f t="shared" si="21"/>
        <v>0</v>
      </c>
      <c r="W98" s="100">
        <f t="shared" si="20"/>
        <v>0</v>
      </c>
      <c r="X98" s="100">
        <f>IF(C98=A_Stammdaten!$B$11,E_SAV!$M98-E_SAV!$Y98,HLOOKUP(A_Stammdaten!$B$11-1,$Z$4:$AF$1005,ROW(C98)-3,FALSE)-$Y98)</f>
        <v>0</v>
      </c>
      <c r="Y98" s="100">
        <f>HLOOKUP(A_Stammdaten!$B$11,$Z$4:$AF$1005,ROW(C98)-3,FALSE)</f>
        <v>0</v>
      </c>
      <c r="Z98" s="100">
        <f t="shared" si="13"/>
        <v>0</v>
      </c>
      <c r="AA98" s="100">
        <f t="shared" si="14"/>
        <v>0</v>
      </c>
      <c r="AB98" s="100">
        <f t="shared" si="15"/>
        <v>0</v>
      </c>
      <c r="AC98" s="100">
        <f t="shared" si="16"/>
        <v>0</v>
      </c>
      <c r="AD98" s="100">
        <f t="shared" si="17"/>
        <v>0</v>
      </c>
      <c r="AE98" s="100">
        <f t="shared" si="18"/>
        <v>0</v>
      </c>
      <c r="AF98" s="100">
        <f t="shared" si="19"/>
        <v>0</v>
      </c>
    </row>
    <row r="99" spans="1:32" s="274" customFormat="1" x14ac:dyDescent="0.25">
      <c r="A99" s="338"/>
      <c r="B99" s="338"/>
      <c r="C99" s="339"/>
      <c r="D99" s="338"/>
      <c r="E99" s="338"/>
      <c r="F99" s="338"/>
      <c r="G99" s="338"/>
      <c r="H99" s="338"/>
      <c r="I99" s="270">
        <f>IF(C99&gt;A_Stammdaten!$B$11,0,SUM(D99,E99,-G99))</f>
        <v>0</v>
      </c>
      <c r="J99" s="338"/>
      <c r="K99" s="338"/>
      <c r="L99" s="338"/>
      <c r="M99" s="99">
        <f t="shared" si="12"/>
        <v>0</v>
      </c>
      <c r="N99" s="271">
        <f>IF(ISBLANK($B99),0,VLOOKUP($B99,Listen!$A$2:$C$45,2,FALSE))</f>
        <v>0</v>
      </c>
      <c r="O99" s="271">
        <f>IF(ISBLANK($B99),0,VLOOKUP($B99,Listen!$A$2:$C$45,3,FALSE))</f>
        <v>0</v>
      </c>
      <c r="P99" s="272">
        <f t="shared" si="22"/>
        <v>0</v>
      </c>
      <c r="Q99" s="272">
        <f t="shared" si="21"/>
        <v>0</v>
      </c>
      <c r="R99" s="272">
        <f t="shared" si="21"/>
        <v>0</v>
      </c>
      <c r="S99" s="272">
        <f t="shared" si="21"/>
        <v>0</v>
      </c>
      <c r="T99" s="272">
        <f t="shared" si="21"/>
        <v>0</v>
      </c>
      <c r="U99" s="272">
        <f t="shared" si="21"/>
        <v>0</v>
      </c>
      <c r="V99" s="272">
        <f t="shared" si="21"/>
        <v>0</v>
      </c>
      <c r="W99" s="100">
        <f t="shared" si="20"/>
        <v>0</v>
      </c>
      <c r="X99" s="100">
        <f>IF(C99=A_Stammdaten!$B$11,E_SAV!$M99-E_SAV!$Y99,HLOOKUP(A_Stammdaten!$B$11-1,$Z$4:$AF$1005,ROW(C99)-3,FALSE)-$Y99)</f>
        <v>0</v>
      </c>
      <c r="Y99" s="100">
        <f>HLOOKUP(A_Stammdaten!$B$11,$Z$4:$AF$1005,ROW(C99)-3,FALSE)</f>
        <v>0</v>
      </c>
      <c r="Z99" s="100">
        <f t="shared" si="13"/>
        <v>0</v>
      </c>
      <c r="AA99" s="100">
        <f t="shared" si="14"/>
        <v>0</v>
      </c>
      <c r="AB99" s="100">
        <f t="shared" si="15"/>
        <v>0</v>
      </c>
      <c r="AC99" s="100">
        <f t="shared" si="16"/>
        <v>0</v>
      </c>
      <c r="AD99" s="100">
        <f t="shared" si="17"/>
        <v>0</v>
      </c>
      <c r="AE99" s="100">
        <f t="shared" si="18"/>
        <v>0</v>
      </c>
      <c r="AF99" s="100">
        <f t="shared" si="19"/>
        <v>0</v>
      </c>
    </row>
    <row r="100" spans="1:32" s="274" customFormat="1" x14ac:dyDescent="0.25">
      <c r="A100" s="338"/>
      <c r="B100" s="338"/>
      <c r="C100" s="339"/>
      <c r="D100" s="338"/>
      <c r="E100" s="338"/>
      <c r="F100" s="338"/>
      <c r="G100" s="338"/>
      <c r="H100" s="338"/>
      <c r="I100" s="270">
        <f>IF(C100&gt;A_Stammdaten!$B$11,0,SUM(D100,E100,-G100))</f>
        <v>0</v>
      </c>
      <c r="J100" s="338"/>
      <c r="K100" s="338"/>
      <c r="L100" s="338"/>
      <c r="M100" s="99">
        <f t="shared" si="12"/>
        <v>0</v>
      </c>
      <c r="N100" s="271">
        <f>IF(ISBLANK($B100),0,VLOOKUP($B100,Listen!$A$2:$C$45,2,FALSE))</f>
        <v>0</v>
      </c>
      <c r="O100" s="271">
        <f>IF(ISBLANK($B100),0,VLOOKUP($B100,Listen!$A$2:$C$45,3,FALSE))</f>
        <v>0</v>
      </c>
      <c r="P100" s="272">
        <f t="shared" si="22"/>
        <v>0</v>
      </c>
      <c r="Q100" s="272">
        <f t="shared" si="21"/>
        <v>0</v>
      </c>
      <c r="R100" s="272">
        <f t="shared" si="21"/>
        <v>0</v>
      </c>
      <c r="S100" s="272">
        <f t="shared" si="21"/>
        <v>0</v>
      </c>
      <c r="T100" s="272">
        <f t="shared" si="21"/>
        <v>0</v>
      </c>
      <c r="U100" s="272">
        <f t="shared" si="21"/>
        <v>0</v>
      </c>
      <c r="V100" s="272">
        <f t="shared" si="21"/>
        <v>0</v>
      </c>
      <c r="W100" s="100">
        <f t="shared" si="20"/>
        <v>0</v>
      </c>
      <c r="X100" s="100">
        <f>IF(C100=A_Stammdaten!$B$11,E_SAV!$M100-E_SAV!$Y100,HLOOKUP(A_Stammdaten!$B$11-1,$Z$4:$AF$1005,ROW(C100)-3,FALSE)-$Y100)</f>
        <v>0</v>
      </c>
      <c r="Y100" s="100">
        <f>HLOOKUP(A_Stammdaten!$B$11,$Z$4:$AF$1005,ROW(C100)-3,FALSE)</f>
        <v>0</v>
      </c>
      <c r="Z100" s="100">
        <f t="shared" si="13"/>
        <v>0</v>
      </c>
      <c r="AA100" s="100">
        <f t="shared" si="14"/>
        <v>0</v>
      </c>
      <c r="AB100" s="100">
        <f t="shared" si="15"/>
        <v>0</v>
      </c>
      <c r="AC100" s="100">
        <f t="shared" si="16"/>
        <v>0</v>
      </c>
      <c r="AD100" s="100">
        <f t="shared" si="17"/>
        <v>0</v>
      </c>
      <c r="AE100" s="100">
        <f t="shared" si="18"/>
        <v>0</v>
      </c>
      <c r="AF100" s="100">
        <f t="shared" si="19"/>
        <v>0</v>
      </c>
    </row>
    <row r="101" spans="1:32" s="274" customFormat="1" x14ac:dyDescent="0.25">
      <c r="A101" s="338"/>
      <c r="B101" s="338"/>
      <c r="C101" s="339"/>
      <c r="D101" s="338"/>
      <c r="E101" s="338"/>
      <c r="F101" s="338"/>
      <c r="G101" s="338"/>
      <c r="H101" s="338"/>
      <c r="I101" s="270">
        <f>IF(C101&gt;A_Stammdaten!$B$11,0,SUM(D101,E101,-G101))</f>
        <v>0</v>
      </c>
      <c r="J101" s="338"/>
      <c r="K101" s="338"/>
      <c r="L101" s="338"/>
      <c r="M101" s="99">
        <f t="shared" si="12"/>
        <v>0</v>
      </c>
      <c r="N101" s="271">
        <f>IF(ISBLANK($B101),0,VLOOKUP($B101,Listen!$A$2:$C$45,2,FALSE))</f>
        <v>0</v>
      </c>
      <c r="O101" s="271">
        <f>IF(ISBLANK($B101),0,VLOOKUP($B101,Listen!$A$2:$C$45,3,FALSE))</f>
        <v>0</v>
      </c>
      <c r="P101" s="272">
        <f t="shared" si="22"/>
        <v>0</v>
      </c>
      <c r="Q101" s="272">
        <f t="shared" si="21"/>
        <v>0</v>
      </c>
      <c r="R101" s="272">
        <f t="shared" si="21"/>
        <v>0</v>
      </c>
      <c r="S101" s="272">
        <f t="shared" si="21"/>
        <v>0</v>
      </c>
      <c r="T101" s="272">
        <f t="shared" si="21"/>
        <v>0</v>
      </c>
      <c r="U101" s="272">
        <f t="shared" si="21"/>
        <v>0</v>
      </c>
      <c r="V101" s="272">
        <f t="shared" si="21"/>
        <v>0</v>
      </c>
      <c r="W101" s="100">
        <f t="shared" si="20"/>
        <v>0</v>
      </c>
      <c r="X101" s="100">
        <f>IF(C101=A_Stammdaten!$B$11,E_SAV!$M101-E_SAV!$Y101,HLOOKUP(A_Stammdaten!$B$11-1,$Z$4:$AF$1005,ROW(C101)-3,FALSE)-$Y101)</f>
        <v>0</v>
      </c>
      <c r="Y101" s="100">
        <f>HLOOKUP(A_Stammdaten!$B$11,$Z$4:$AF$1005,ROW(C101)-3,FALSE)</f>
        <v>0</v>
      </c>
      <c r="Z101" s="100">
        <f t="shared" si="13"/>
        <v>0</v>
      </c>
      <c r="AA101" s="100">
        <f t="shared" si="14"/>
        <v>0</v>
      </c>
      <c r="AB101" s="100">
        <f t="shared" si="15"/>
        <v>0</v>
      </c>
      <c r="AC101" s="100">
        <f t="shared" si="16"/>
        <v>0</v>
      </c>
      <c r="AD101" s="100">
        <f t="shared" si="17"/>
        <v>0</v>
      </c>
      <c r="AE101" s="100">
        <f t="shared" si="18"/>
        <v>0</v>
      </c>
      <c r="AF101" s="100">
        <f t="shared" si="19"/>
        <v>0</v>
      </c>
    </row>
    <row r="102" spans="1:32" s="274" customFormat="1" x14ac:dyDescent="0.25">
      <c r="A102" s="338"/>
      <c r="B102" s="338"/>
      <c r="C102" s="339"/>
      <c r="D102" s="338"/>
      <c r="E102" s="338"/>
      <c r="F102" s="338"/>
      <c r="G102" s="338"/>
      <c r="H102" s="338"/>
      <c r="I102" s="270">
        <f>IF(C102&gt;A_Stammdaten!$B$11,0,SUM(D102,E102,-G102))</f>
        <v>0</v>
      </c>
      <c r="J102" s="338"/>
      <c r="K102" s="338"/>
      <c r="L102" s="338"/>
      <c r="M102" s="99">
        <f t="shared" si="12"/>
        <v>0</v>
      </c>
      <c r="N102" s="271">
        <f>IF(ISBLANK($B102),0,VLOOKUP($B102,Listen!$A$2:$C$45,2,FALSE))</f>
        <v>0</v>
      </c>
      <c r="O102" s="271">
        <f>IF(ISBLANK($B102),0,VLOOKUP($B102,Listen!$A$2:$C$45,3,FALSE))</f>
        <v>0</v>
      </c>
      <c r="P102" s="272">
        <f t="shared" si="22"/>
        <v>0</v>
      </c>
      <c r="Q102" s="272">
        <f t="shared" si="21"/>
        <v>0</v>
      </c>
      <c r="R102" s="272">
        <f t="shared" si="21"/>
        <v>0</v>
      </c>
      <c r="S102" s="272">
        <f t="shared" si="21"/>
        <v>0</v>
      </c>
      <c r="T102" s="272">
        <f t="shared" si="21"/>
        <v>0</v>
      </c>
      <c r="U102" s="272">
        <f t="shared" si="21"/>
        <v>0</v>
      </c>
      <c r="V102" s="272">
        <f t="shared" si="21"/>
        <v>0</v>
      </c>
      <c r="W102" s="100">
        <f t="shared" si="20"/>
        <v>0</v>
      </c>
      <c r="X102" s="100">
        <f>IF(C102=A_Stammdaten!$B$11,E_SAV!$M102-E_SAV!$Y102,HLOOKUP(A_Stammdaten!$B$11-1,$Z$4:$AF$1005,ROW(C102)-3,FALSE)-$Y102)</f>
        <v>0</v>
      </c>
      <c r="Y102" s="100">
        <f>HLOOKUP(A_Stammdaten!$B$11,$Z$4:$AF$1005,ROW(C102)-3,FALSE)</f>
        <v>0</v>
      </c>
      <c r="Z102" s="100">
        <f t="shared" si="13"/>
        <v>0</v>
      </c>
      <c r="AA102" s="100">
        <f t="shared" si="14"/>
        <v>0</v>
      </c>
      <c r="AB102" s="100">
        <f t="shared" si="15"/>
        <v>0</v>
      </c>
      <c r="AC102" s="100">
        <f t="shared" si="16"/>
        <v>0</v>
      </c>
      <c r="AD102" s="100">
        <f t="shared" si="17"/>
        <v>0</v>
      </c>
      <c r="AE102" s="100">
        <f t="shared" si="18"/>
        <v>0</v>
      </c>
      <c r="AF102" s="100">
        <f t="shared" si="19"/>
        <v>0</v>
      </c>
    </row>
    <row r="103" spans="1:32" s="274" customFormat="1" x14ac:dyDescent="0.25">
      <c r="A103" s="338"/>
      <c r="B103" s="338"/>
      <c r="C103" s="339"/>
      <c r="D103" s="338"/>
      <c r="E103" s="338"/>
      <c r="F103" s="338"/>
      <c r="G103" s="338"/>
      <c r="H103" s="338"/>
      <c r="I103" s="270">
        <f>IF(C103&gt;A_Stammdaten!$B$11,0,SUM(D103,E103,-G103))</f>
        <v>0</v>
      </c>
      <c r="J103" s="338"/>
      <c r="K103" s="338"/>
      <c r="L103" s="338"/>
      <c r="M103" s="99">
        <f t="shared" si="12"/>
        <v>0</v>
      </c>
      <c r="N103" s="271">
        <f>IF(ISBLANK($B103),0,VLOOKUP($B103,Listen!$A$2:$C$45,2,FALSE))</f>
        <v>0</v>
      </c>
      <c r="O103" s="271">
        <f>IF(ISBLANK($B103),0,VLOOKUP($B103,Listen!$A$2:$C$45,3,FALSE))</f>
        <v>0</v>
      </c>
      <c r="P103" s="272">
        <f t="shared" si="22"/>
        <v>0</v>
      </c>
      <c r="Q103" s="272">
        <f t="shared" si="21"/>
        <v>0</v>
      </c>
      <c r="R103" s="272">
        <f t="shared" si="21"/>
        <v>0</v>
      </c>
      <c r="S103" s="272">
        <f t="shared" si="21"/>
        <v>0</v>
      </c>
      <c r="T103" s="272">
        <f t="shared" si="21"/>
        <v>0</v>
      </c>
      <c r="U103" s="272">
        <f t="shared" si="21"/>
        <v>0</v>
      </c>
      <c r="V103" s="272">
        <f t="shared" si="21"/>
        <v>0</v>
      </c>
      <c r="W103" s="100">
        <f t="shared" si="20"/>
        <v>0</v>
      </c>
      <c r="X103" s="100">
        <f>IF(C103=A_Stammdaten!$B$11,E_SAV!$M103-E_SAV!$Y103,HLOOKUP(A_Stammdaten!$B$11-1,$Z$4:$AF$1005,ROW(C103)-3,FALSE)-$Y103)</f>
        <v>0</v>
      </c>
      <c r="Y103" s="100">
        <f>HLOOKUP(A_Stammdaten!$B$11,$Z$4:$AF$1005,ROW(C103)-3,FALSE)</f>
        <v>0</v>
      </c>
      <c r="Z103" s="100">
        <f t="shared" si="13"/>
        <v>0</v>
      </c>
      <c r="AA103" s="100">
        <f t="shared" si="14"/>
        <v>0</v>
      </c>
      <c r="AB103" s="100">
        <f t="shared" si="15"/>
        <v>0</v>
      </c>
      <c r="AC103" s="100">
        <f t="shared" si="16"/>
        <v>0</v>
      </c>
      <c r="AD103" s="100">
        <f t="shared" si="17"/>
        <v>0</v>
      </c>
      <c r="AE103" s="100">
        <f t="shared" si="18"/>
        <v>0</v>
      </c>
      <c r="AF103" s="100">
        <f t="shared" si="19"/>
        <v>0</v>
      </c>
    </row>
    <row r="104" spans="1:32" s="274" customFormat="1" x14ac:dyDescent="0.25">
      <c r="A104" s="338"/>
      <c r="B104" s="338"/>
      <c r="C104" s="339"/>
      <c r="D104" s="338"/>
      <c r="E104" s="338"/>
      <c r="F104" s="338"/>
      <c r="G104" s="338"/>
      <c r="H104" s="338"/>
      <c r="I104" s="270">
        <f>IF(C104&gt;A_Stammdaten!$B$11,0,SUM(D104,E104,-G104))</f>
        <v>0</v>
      </c>
      <c r="J104" s="338"/>
      <c r="K104" s="338"/>
      <c r="L104" s="338"/>
      <c r="M104" s="99">
        <f t="shared" si="12"/>
        <v>0</v>
      </c>
      <c r="N104" s="271">
        <f>IF(ISBLANK($B104),0,VLOOKUP($B104,Listen!$A$2:$C$45,2,FALSE))</f>
        <v>0</v>
      </c>
      <c r="O104" s="271">
        <f>IF(ISBLANK($B104),0,VLOOKUP($B104,Listen!$A$2:$C$45,3,FALSE))</f>
        <v>0</v>
      </c>
      <c r="P104" s="272">
        <f t="shared" si="22"/>
        <v>0</v>
      </c>
      <c r="Q104" s="272">
        <f t="shared" si="21"/>
        <v>0</v>
      </c>
      <c r="R104" s="272">
        <f t="shared" si="21"/>
        <v>0</v>
      </c>
      <c r="S104" s="272">
        <f t="shared" si="21"/>
        <v>0</v>
      </c>
      <c r="T104" s="272">
        <f t="shared" si="21"/>
        <v>0</v>
      </c>
      <c r="U104" s="272">
        <f t="shared" si="21"/>
        <v>0</v>
      </c>
      <c r="V104" s="272">
        <f t="shared" si="21"/>
        <v>0</v>
      </c>
      <c r="W104" s="100">
        <f t="shared" si="20"/>
        <v>0</v>
      </c>
      <c r="X104" s="100">
        <f>IF(C104=A_Stammdaten!$B$11,E_SAV!$M104-E_SAV!$Y104,HLOOKUP(A_Stammdaten!$B$11-1,$Z$4:$AF$1005,ROW(C104)-3,FALSE)-$Y104)</f>
        <v>0</v>
      </c>
      <c r="Y104" s="100">
        <f>HLOOKUP(A_Stammdaten!$B$11,$Z$4:$AF$1005,ROW(C104)-3,FALSE)</f>
        <v>0</v>
      </c>
      <c r="Z104" s="100">
        <f t="shared" si="13"/>
        <v>0</v>
      </c>
      <c r="AA104" s="100">
        <f t="shared" si="14"/>
        <v>0</v>
      </c>
      <c r="AB104" s="100">
        <f t="shared" si="15"/>
        <v>0</v>
      </c>
      <c r="AC104" s="100">
        <f t="shared" si="16"/>
        <v>0</v>
      </c>
      <c r="AD104" s="100">
        <f t="shared" si="17"/>
        <v>0</v>
      </c>
      <c r="AE104" s="100">
        <f t="shared" si="18"/>
        <v>0</v>
      </c>
      <c r="AF104" s="100">
        <f t="shared" si="19"/>
        <v>0</v>
      </c>
    </row>
    <row r="105" spans="1:32" s="274" customFormat="1" x14ac:dyDescent="0.25">
      <c r="A105" s="338"/>
      <c r="B105" s="338"/>
      <c r="C105" s="339"/>
      <c r="D105" s="338"/>
      <c r="E105" s="338"/>
      <c r="F105" s="338"/>
      <c r="G105" s="338"/>
      <c r="H105" s="338"/>
      <c r="I105" s="270">
        <f>IF(C105&gt;A_Stammdaten!$B$11,0,SUM(D105,E105,-G105))</f>
        <v>0</v>
      </c>
      <c r="J105" s="338"/>
      <c r="K105" s="338"/>
      <c r="L105" s="338"/>
      <c r="M105" s="99">
        <f t="shared" si="12"/>
        <v>0</v>
      </c>
      <c r="N105" s="271">
        <f>IF(ISBLANK($B105),0,VLOOKUP($B105,Listen!$A$2:$C$45,2,FALSE))</f>
        <v>0</v>
      </c>
      <c r="O105" s="271">
        <f>IF(ISBLANK($B105),0,VLOOKUP($B105,Listen!$A$2:$C$45,3,FALSE))</f>
        <v>0</v>
      </c>
      <c r="P105" s="272">
        <f t="shared" si="22"/>
        <v>0</v>
      </c>
      <c r="Q105" s="272">
        <f t="shared" si="21"/>
        <v>0</v>
      </c>
      <c r="R105" s="272">
        <f t="shared" si="21"/>
        <v>0</v>
      </c>
      <c r="S105" s="272">
        <f t="shared" si="21"/>
        <v>0</v>
      </c>
      <c r="T105" s="272">
        <f t="shared" si="21"/>
        <v>0</v>
      </c>
      <c r="U105" s="272">
        <f t="shared" si="21"/>
        <v>0</v>
      </c>
      <c r="V105" s="272">
        <f t="shared" si="21"/>
        <v>0</v>
      </c>
      <c r="W105" s="100">
        <f t="shared" si="20"/>
        <v>0</v>
      </c>
      <c r="X105" s="100">
        <f>IF(C105=A_Stammdaten!$B$11,E_SAV!$M105-E_SAV!$Y105,HLOOKUP(A_Stammdaten!$B$11-1,$Z$4:$AF$1005,ROW(C105)-3,FALSE)-$Y105)</f>
        <v>0</v>
      </c>
      <c r="Y105" s="100">
        <f>HLOOKUP(A_Stammdaten!$B$11,$Z$4:$AF$1005,ROW(C105)-3,FALSE)</f>
        <v>0</v>
      </c>
      <c r="Z105" s="100">
        <f t="shared" si="13"/>
        <v>0</v>
      </c>
      <c r="AA105" s="100">
        <f t="shared" si="14"/>
        <v>0</v>
      </c>
      <c r="AB105" s="100">
        <f t="shared" si="15"/>
        <v>0</v>
      </c>
      <c r="AC105" s="100">
        <f t="shared" si="16"/>
        <v>0</v>
      </c>
      <c r="AD105" s="100">
        <f t="shared" si="17"/>
        <v>0</v>
      </c>
      <c r="AE105" s="100">
        <f t="shared" si="18"/>
        <v>0</v>
      </c>
      <c r="AF105" s="100">
        <f t="shared" si="19"/>
        <v>0</v>
      </c>
    </row>
    <row r="106" spans="1:32" s="274" customFormat="1" x14ac:dyDescent="0.25">
      <c r="A106" s="338"/>
      <c r="B106" s="338"/>
      <c r="C106" s="339"/>
      <c r="D106" s="338"/>
      <c r="E106" s="338"/>
      <c r="F106" s="338"/>
      <c r="G106" s="338"/>
      <c r="H106" s="338"/>
      <c r="I106" s="270">
        <f>IF(C106&gt;A_Stammdaten!$B$11,0,SUM(D106,E106,-G106))</f>
        <v>0</v>
      </c>
      <c r="J106" s="338"/>
      <c r="K106" s="338"/>
      <c r="L106" s="338"/>
      <c r="M106" s="99">
        <f t="shared" si="12"/>
        <v>0</v>
      </c>
      <c r="N106" s="271">
        <f>IF(ISBLANK($B106),0,VLOOKUP($B106,Listen!$A$2:$C$45,2,FALSE))</f>
        <v>0</v>
      </c>
      <c r="O106" s="271">
        <f>IF(ISBLANK($B106),0,VLOOKUP($B106,Listen!$A$2:$C$45,3,FALSE))</f>
        <v>0</v>
      </c>
      <c r="P106" s="272">
        <f t="shared" si="22"/>
        <v>0</v>
      </c>
      <c r="Q106" s="272">
        <f t="shared" si="21"/>
        <v>0</v>
      </c>
      <c r="R106" s="272">
        <f t="shared" si="21"/>
        <v>0</v>
      </c>
      <c r="S106" s="272">
        <f t="shared" si="21"/>
        <v>0</v>
      </c>
      <c r="T106" s="272">
        <f t="shared" si="21"/>
        <v>0</v>
      </c>
      <c r="U106" s="272">
        <f t="shared" si="21"/>
        <v>0</v>
      </c>
      <c r="V106" s="272">
        <f t="shared" si="21"/>
        <v>0</v>
      </c>
      <c r="W106" s="100">
        <f t="shared" si="20"/>
        <v>0</v>
      </c>
      <c r="X106" s="100">
        <f>IF(C106=A_Stammdaten!$B$11,E_SAV!$M106-E_SAV!$Y106,HLOOKUP(A_Stammdaten!$B$11-1,$Z$4:$AF$1005,ROW(C106)-3,FALSE)-$Y106)</f>
        <v>0</v>
      </c>
      <c r="Y106" s="100">
        <f>HLOOKUP(A_Stammdaten!$B$11,$Z$4:$AF$1005,ROW(C106)-3,FALSE)</f>
        <v>0</v>
      </c>
      <c r="Z106" s="100">
        <f t="shared" si="13"/>
        <v>0</v>
      </c>
      <c r="AA106" s="100">
        <f t="shared" si="14"/>
        <v>0</v>
      </c>
      <c r="AB106" s="100">
        <f t="shared" si="15"/>
        <v>0</v>
      </c>
      <c r="AC106" s="100">
        <f t="shared" si="16"/>
        <v>0</v>
      </c>
      <c r="AD106" s="100">
        <f t="shared" si="17"/>
        <v>0</v>
      </c>
      <c r="AE106" s="100">
        <f t="shared" si="18"/>
        <v>0</v>
      </c>
      <c r="AF106" s="100">
        <f t="shared" si="19"/>
        <v>0</v>
      </c>
    </row>
    <row r="107" spans="1:32" s="274" customFormat="1" x14ac:dyDescent="0.25">
      <c r="A107" s="338"/>
      <c r="B107" s="338"/>
      <c r="C107" s="339"/>
      <c r="D107" s="338"/>
      <c r="E107" s="338"/>
      <c r="F107" s="338"/>
      <c r="G107" s="338"/>
      <c r="H107" s="338"/>
      <c r="I107" s="270">
        <f>IF(C107&gt;A_Stammdaten!$B$11,0,SUM(D107,E107,-G107))</f>
        <v>0</v>
      </c>
      <c r="J107" s="338"/>
      <c r="K107" s="338"/>
      <c r="L107" s="338"/>
      <c r="M107" s="99">
        <f t="shared" si="12"/>
        <v>0</v>
      </c>
      <c r="N107" s="271">
        <f>IF(ISBLANK($B107),0,VLOOKUP($B107,Listen!$A$2:$C$45,2,FALSE))</f>
        <v>0</v>
      </c>
      <c r="O107" s="271">
        <f>IF(ISBLANK($B107),0,VLOOKUP($B107,Listen!$A$2:$C$45,3,FALSE))</f>
        <v>0</v>
      </c>
      <c r="P107" s="272">
        <f t="shared" si="22"/>
        <v>0</v>
      </c>
      <c r="Q107" s="272">
        <f t="shared" si="21"/>
        <v>0</v>
      </c>
      <c r="R107" s="272">
        <f t="shared" si="21"/>
        <v>0</v>
      </c>
      <c r="S107" s="272">
        <f t="shared" si="21"/>
        <v>0</v>
      </c>
      <c r="T107" s="272">
        <f t="shared" si="21"/>
        <v>0</v>
      </c>
      <c r="U107" s="272">
        <f t="shared" si="21"/>
        <v>0</v>
      </c>
      <c r="V107" s="272">
        <f t="shared" si="21"/>
        <v>0</v>
      </c>
      <c r="W107" s="100">
        <f t="shared" si="20"/>
        <v>0</v>
      </c>
      <c r="X107" s="100">
        <f>IF(C107=A_Stammdaten!$B$11,E_SAV!$M107-E_SAV!$Y107,HLOOKUP(A_Stammdaten!$B$11-1,$Z$4:$AF$1005,ROW(C107)-3,FALSE)-$Y107)</f>
        <v>0</v>
      </c>
      <c r="Y107" s="100">
        <f>HLOOKUP(A_Stammdaten!$B$11,$Z$4:$AF$1005,ROW(C107)-3,FALSE)</f>
        <v>0</v>
      </c>
      <c r="Z107" s="100">
        <f t="shared" si="13"/>
        <v>0</v>
      </c>
      <c r="AA107" s="100">
        <f t="shared" si="14"/>
        <v>0</v>
      </c>
      <c r="AB107" s="100">
        <f t="shared" si="15"/>
        <v>0</v>
      </c>
      <c r="AC107" s="100">
        <f t="shared" si="16"/>
        <v>0</v>
      </c>
      <c r="AD107" s="100">
        <f t="shared" si="17"/>
        <v>0</v>
      </c>
      <c r="AE107" s="100">
        <f t="shared" si="18"/>
        <v>0</v>
      </c>
      <c r="AF107" s="100">
        <f t="shared" si="19"/>
        <v>0</v>
      </c>
    </row>
    <row r="108" spans="1:32" s="274" customFormat="1" x14ac:dyDescent="0.25">
      <c r="A108" s="338"/>
      <c r="B108" s="338"/>
      <c r="C108" s="339"/>
      <c r="D108" s="338"/>
      <c r="E108" s="338"/>
      <c r="F108" s="338"/>
      <c r="G108" s="338"/>
      <c r="H108" s="338"/>
      <c r="I108" s="270">
        <f>IF(C108&gt;A_Stammdaten!$B$11,0,SUM(D108,E108,-G108))</f>
        <v>0</v>
      </c>
      <c r="J108" s="338"/>
      <c r="K108" s="338"/>
      <c r="L108" s="338"/>
      <c r="M108" s="99">
        <f t="shared" si="12"/>
        <v>0</v>
      </c>
      <c r="N108" s="271">
        <f>IF(ISBLANK($B108),0,VLOOKUP($B108,Listen!$A$2:$C$45,2,FALSE))</f>
        <v>0</v>
      </c>
      <c r="O108" s="271">
        <f>IF(ISBLANK($B108),0,VLOOKUP($B108,Listen!$A$2:$C$45,3,FALSE))</f>
        <v>0</v>
      </c>
      <c r="P108" s="272">
        <f t="shared" si="22"/>
        <v>0</v>
      </c>
      <c r="Q108" s="272">
        <f t="shared" si="21"/>
        <v>0</v>
      </c>
      <c r="R108" s="272">
        <f t="shared" si="21"/>
        <v>0</v>
      </c>
      <c r="S108" s="272">
        <f t="shared" si="21"/>
        <v>0</v>
      </c>
      <c r="T108" s="272">
        <f t="shared" si="21"/>
        <v>0</v>
      </c>
      <c r="U108" s="272">
        <f t="shared" si="21"/>
        <v>0</v>
      </c>
      <c r="V108" s="272">
        <f t="shared" si="21"/>
        <v>0</v>
      </c>
      <c r="W108" s="100">
        <f t="shared" si="20"/>
        <v>0</v>
      </c>
      <c r="X108" s="100">
        <f>IF(C108=A_Stammdaten!$B$11,E_SAV!$M108-E_SAV!$Y108,HLOOKUP(A_Stammdaten!$B$11-1,$Z$4:$AF$1005,ROW(C108)-3,FALSE)-$Y108)</f>
        <v>0</v>
      </c>
      <c r="Y108" s="100">
        <f>HLOOKUP(A_Stammdaten!$B$11,$Z$4:$AF$1005,ROW(C108)-3,FALSE)</f>
        <v>0</v>
      </c>
      <c r="Z108" s="100">
        <f t="shared" si="13"/>
        <v>0</v>
      </c>
      <c r="AA108" s="100">
        <f t="shared" si="14"/>
        <v>0</v>
      </c>
      <c r="AB108" s="100">
        <f t="shared" si="15"/>
        <v>0</v>
      </c>
      <c r="AC108" s="100">
        <f t="shared" si="16"/>
        <v>0</v>
      </c>
      <c r="AD108" s="100">
        <f t="shared" si="17"/>
        <v>0</v>
      </c>
      <c r="AE108" s="100">
        <f t="shared" si="18"/>
        <v>0</v>
      </c>
      <c r="AF108" s="100">
        <f t="shared" si="19"/>
        <v>0</v>
      </c>
    </row>
    <row r="109" spans="1:32" s="274" customFormat="1" x14ac:dyDescent="0.25">
      <c r="A109" s="338"/>
      <c r="B109" s="338"/>
      <c r="C109" s="339"/>
      <c r="D109" s="338"/>
      <c r="E109" s="338"/>
      <c r="F109" s="338"/>
      <c r="G109" s="338"/>
      <c r="H109" s="338"/>
      <c r="I109" s="270">
        <f>IF(C109&gt;A_Stammdaten!$B$11,0,SUM(D109,E109,-G109))</f>
        <v>0</v>
      </c>
      <c r="J109" s="338"/>
      <c r="K109" s="338"/>
      <c r="L109" s="338"/>
      <c r="M109" s="99">
        <f t="shared" si="12"/>
        <v>0</v>
      </c>
      <c r="N109" s="271">
        <f>IF(ISBLANK($B109),0,VLOOKUP($B109,Listen!$A$2:$C$45,2,FALSE))</f>
        <v>0</v>
      </c>
      <c r="O109" s="271">
        <f>IF(ISBLANK($B109),0,VLOOKUP($B109,Listen!$A$2:$C$45,3,FALSE))</f>
        <v>0</v>
      </c>
      <c r="P109" s="272">
        <f t="shared" si="22"/>
        <v>0</v>
      </c>
      <c r="Q109" s="272">
        <f t="shared" si="21"/>
        <v>0</v>
      </c>
      <c r="R109" s="272">
        <f t="shared" si="21"/>
        <v>0</v>
      </c>
      <c r="S109" s="272">
        <f t="shared" si="21"/>
        <v>0</v>
      </c>
      <c r="T109" s="272">
        <f t="shared" si="21"/>
        <v>0</v>
      </c>
      <c r="U109" s="272">
        <f t="shared" si="21"/>
        <v>0</v>
      </c>
      <c r="V109" s="272">
        <f t="shared" si="21"/>
        <v>0</v>
      </c>
      <c r="W109" s="100">
        <f t="shared" si="20"/>
        <v>0</v>
      </c>
      <c r="X109" s="100">
        <f>IF(C109=A_Stammdaten!$B$11,E_SAV!$M109-E_SAV!$Y109,HLOOKUP(A_Stammdaten!$B$11-1,$Z$4:$AF$1005,ROW(C109)-3,FALSE)-$Y109)</f>
        <v>0</v>
      </c>
      <c r="Y109" s="100">
        <f>HLOOKUP(A_Stammdaten!$B$11,$Z$4:$AF$1005,ROW(C109)-3,FALSE)</f>
        <v>0</v>
      </c>
      <c r="Z109" s="100">
        <f t="shared" si="13"/>
        <v>0</v>
      </c>
      <c r="AA109" s="100">
        <f t="shared" si="14"/>
        <v>0</v>
      </c>
      <c r="AB109" s="100">
        <f t="shared" si="15"/>
        <v>0</v>
      </c>
      <c r="AC109" s="100">
        <f t="shared" si="16"/>
        <v>0</v>
      </c>
      <c r="AD109" s="100">
        <f t="shared" si="17"/>
        <v>0</v>
      </c>
      <c r="AE109" s="100">
        <f t="shared" si="18"/>
        <v>0</v>
      </c>
      <c r="AF109" s="100">
        <f t="shared" si="19"/>
        <v>0</v>
      </c>
    </row>
    <row r="110" spans="1:32" s="274" customFormat="1" x14ac:dyDescent="0.25">
      <c r="A110" s="338"/>
      <c r="B110" s="338"/>
      <c r="C110" s="339"/>
      <c r="D110" s="338"/>
      <c r="E110" s="338"/>
      <c r="F110" s="338"/>
      <c r="G110" s="338"/>
      <c r="H110" s="338"/>
      <c r="I110" s="270">
        <f>IF(C110&gt;A_Stammdaten!$B$11,0,SUM(D110,E110,-G110))</f>
        <v>0</v>
      </c>
      <c r="J110" s="338"/>
      <c r="K110" s="338"/>
      <c r="L110" s="338"/>
      <c r="M110" s="99">
        <f t="shared" si="12"/>
        <v>0</v>
      </c>
      <c r="N110" s="271">
        <f>IF(ISBLANK($B110),0,VLOOKUP($B110,Listen!$A$2:$C$45,2,FALSE))</f>
        <v>0</v>
      </c>
      <c r="O110" s="271">
        <f>IF(ISBLANK($B110),0,VLOOKUP($B110,Listen!$A$2:$C$45,3,FALSE))</f>
        <v>0</v>
      </c>
      <c r="P110" s="272">
        <f t="shared" si="22"/>
        <v>0</v>
      </c>
      <c r="Q110" s="272">
        <f t="shared" si="21"/>
        <v>0</v>
      </c>
      <c r="R110" s="272">
        <f t="shared" si="21"/>
        <v>0</v>
      </c>
      <c r="S110" s="272">
        <f t="shared" si="21"/>
        <v>0</v>
      </c>
      <c r="T110" s="272">
        <f t="shared" si="21"/>
        <v>0</v>
      </c>
      <c r="U110" s="272">
        <f t="shared" si="21"/>
        <v>0</v>
      </c>
      <c r="V110" s="272">
        <f t="shared" si="21"/>
        <v>0</v>
      </c>
      <c r="W110" s="100">
        <f t="shared" si="20"/>
        <v>0</v>
      </c>
      <c r="X110" s="100">
        <f>IF(C110=A_Stammdaten!$B$11,E_SAV!$M110-E_SAV!$Y110,HLOOKUP(A_Stammdaten!$B$11-1,$Z$4:$AF$1005,ROW(C110)-3,FALSE)-$Y110)</f>
        <v>0</v>
      </c>
      <c r="Y110" s="100">
        <f>HLOOKUP(A_Stammdaten!$B$11,$Z$4:$AF$1005,ROW(C110)-3,FALSE)</f>
        <v>0</v>
      </c>
      <c r="Z110" s="100">
        <f t="shared" si="13"/>
        <v>0</v>
      </c>
      <c r="AA110" s="100">
        <f t="shared" si="14"/>
        <v>0</v>
      </c>
      <c r="AB110" s="100">
        <f t="shared" si="15"/>
        <v>0</v>
      </c>
      <c r="AC110" s="100">
        <f t="shared" si="16"/>
        <v>0</v>
      </c>
      <c r="AD110" s="100">
        <f t="shared" si="17"/>
        <v>0</v>
      </c>
      <c r="AE110" s="100">
        <f t="shared" si="18"/>
        <v>0</v>
      </c>
      <c r="AF110" s="100">
        <f t="shared" si="19"/>
        <v>0</v>
      </c>
    </row>
    <row r="111" spans="1:32" s="274" customFormat="1" x14ac:dyDescent="0.25">
      <c r="A111" s="338"/>
      <c r="B111" s="338"/>
      <c r="C111" s="339"/>
      <c r="D111" s="338"/>
      <c r="E111" s="338"/>
      <c r="F111" s="338"/>
      <c r="G111" s="338"/>
      <c r="H111" s="338"/>
      <c r="I111" s="270">
        <f>IF(C111&gt;A_Stammdaten!$B$11,0,SUM(D111,E111,-G111))</f>
        <v>0</v>
      </c>
      <c r="J111" s="338"/>
      <c r="K111" s="338"/>
      <c r="L111" s="338"/>
      <c r="M111" s="99">
        <f t="shared" si="12"/>
        <v>0</v>
      </c>
      <c r="N111" s="271">
        <f>IF(ISBLANK($B111),0,VLOOKUP($B111,Listen!$A$2:$C$45,2,FALSE))</f>
        <v>0</v>
      </c>
      <c r="O111" s="271">
        <f>IF(ISBLANK($B111),0,VLOOKUP($B111,Listen!$A$2:$C$45,3,FALSE))</f>
        <v>0</v>
      </c>
      <c r="P111" s="272">
        <f t="shared" si="22"/>
        <v>0</v>
      </c>
      <c r="Q111" s="272">
        <f t="shared" si="21"/>
        <v>0</v>
      </c>
      <c r="R111" s="272">
        <f t="shared" si="21"/>
        <v>0</v>
      </c>
      <c r="S111" s="272">
        <f t="shared" si="21"/>
        <v>0</v>
      </c>
      <c r="T111" s="272">
        <f t="shared" si="21"/>
        <v>0</v>
      </c>
      <c r="U111" s="272">
        <f t="shared" si="21"/>
        <v>0</v>
      </c>
      <c r="V111" s="272">
        <f t="shared" si="21"/>
        <v>0</v>
      </c>
      <c r="W111" s="100">
        <f t="shared" si="20"/>
        <v>0</v>
      </c>
      <c r="X111" s="100">
        <f>IF(C111=A_Stammdaten!$B$11,E_SAV!$M111-E_SAV!$Y111,HLOOKUP(A_Stammdaten!$B$11-1,$Z$4:$AF$1005,ROW(C111)-3,FALSE)-$Y111)</f>
        <v>0</v>
      </c>
      <c r="Y111" s="100">
        <f>HLOOKUP(A_Stammdaten!$B$11,$Z$4:$AF$1005,ROW(C111)-3,FALSE)</f>
        <v>0</v>
      </c>
      <c r="Z111" s="100">
        <f t="shared" si="13"/>
        <v>0</v>
      </c>
      <c r="AA111" s="100">
        <f t="shared" si="14"/>
        <v>0</v>
      </c>
      <c r="AB111" s="100">
        <f t="shared" si="15"/>
        <v>0</v>
      </c>
      <c r="AC111" s="100">
        <f t="shared" si="16"/>
        <v>0</v>
      </c>
      <c r="AD111" s="100">
        <f t="shared" si="17"/>
        <v>0</v>
      </c>
      <c r="AE111" s="100">
        <f t="shared" si="18"/>
        <v>0</v>
      </c>
      <c r="AF111" s="100">
        <f t="shared" si="19"/>
        <v>0</v>
      </c>
    </row>
    <row r="112" spans="1:32" s="274" customFormat="1" x14ac:dyDescent="0.25">
      <c r="A112" s="338"/>
      <c r="B112" s="338"/>
      <c r="C112" s="339"/>
      <c r="D112" s="338"/>
      <c r="E112" s="338"/>
      <c r="F112" s="338"/>
      <c r="G112" s="338"/>
      <c r="H112" s="338"/>
      <c r="I112" s="270">
        <f>IF(C112&gt;A_Stammdaten!$B$11,0,SUM(D112,E112,-G112))</f>
        <v>0</v>
      </c>
      <c r="J112" s="338"/>
      <c r="K112" s="338"/>
      <c r="L112" s="338"/>
      <c r="M112" s="99">
        <f t="shared" si="12"/>
        <v>0</v>
      </c>
      <c r="N112" s="271">
        <f>IF(ISBLANK($B112),0,VLOOKUP($B112,Listen!$A$2:$C$45,2,FALSE))</f>
        <v>0</v>
      </c>
      <c r="O112" s="271">
        <f>IF(ISBLANK($B112),0,VLOOKUP($B112,Listen!$A$2:$C$45,3,FALSE))</f>
        <v>0</v>
      </c>
      <c r="P112" s="272">
        <f t="shared" si="22"/>
        <v>0</v>
      </c>
      <c r="Q112" s="272">
        <f t="shared" si="21"/>
        <v>0</v>
      </c>
      <c r="R112" s="272">
        <f t="shared" si="21"/>
        <v>0</v>
      </c>
      <c r="S112" s="272">
        <f t="shared" si="21"/>
        <v>0</v>
      </c>
      <c r="T112" s="272">
        <f t="shared" si="21"/>
        <v>0</v>
      </c>
      <c r="U112" s="272">
        <f t="shared" si="21"/>
        <v>0</v>
      </c>
      <c r="V112" s="272">
        <f t="shared" si="21"/>
        <v>0</v>
      </c>
      <c r="W112" s="100">
        <f t="shared" si="20"/>
        <v>0</v>
      </c>
      <c r="X112" s="100">
        <f>IF(C112=A_Stammdaten!$B$11,E_SAV!$M112-E_SAV!$Y112,HLOOKUP(A_Stammdaten!$B$11-1,$Z$4:$AF$1005,ROW(C112)-3,FALSE)-$Y112)</f>
        <v>0</v>
      </c>
      <c r="Y112" s="100">
        <f>HLOOKUP(A_Stammdaten!$B$11,$Z$4:$AF$1005,ROW(C112)-3,FALSE)</f>
        <v>0</v>
      </c>
      <c r="Z112" s="100">
        <f t="shared" si="13"/>
        <v>0</v>
      </c>
      <c r="AA112" s="100">
        <f t="shared" si="14"/>
        <v>0</v>
      </c>
      <c r="AB112" s="100">
        <f t="shared" si="15"/>
        <v>0</v>
      </c>
      <c r="AC112" s="100">
        <f t="shared" si="16"/>
        <v>0</v>
      </c>
      <c r="AD112" s="100">
        <f t="shared" si="17"/>
        <v>0</v>
      </c>
      <c r="AE112" s="100">
        <f t="shared" si="18"/>
        <v>0</v>
      </c>
      <c r="AF112" s="100">
        <f t="shared" si="19"/>
        <v>0</v>
      </c>
    </row>
    <row r="113" spans="1:32" s="274" customFormat="1" x14ac:dyDescent="0.25">
      <c r="A113" s="338"/>
      <c r="B113" s="338"/>
      <c r="C113" s="339"/>
      <c r="D113" s="338"/>
      <c r="E113" s="338"/>
      <c r="F113" s="338"/>
      <c r="G113" s="338"/>
      <c r="H113" s="338"/>
      <c r="I113" s="270">
        <f>IF(C113&gt;A_Stammdaten!$B$11,0,SUM(D113,E113,-G113))</f>
        <v>0</v>
      </c>
      <c r="J113" s="338"/>
      <c r="K113" s="338"/>
      <c r="L113" s="338"/>
      <c r="M113" s="99">
        <f t="shared" si="12"/>
        <v>0</v>
      </c>
      <c r="N113" s="271">
        <f>IF(ISBLANK($B113),0,VLOOKUP($B113,Listen!$A$2:$C$45,2,FALSE))</f>
        <v>0</v>
      </c>
      <c r="O113" s="271">
        <f>IF(ISBLANK($B113),0,VLOOKUP($B113,Listen!$A$2:$C$45,3,FALSE))</f>
        <v>0</v>
      </c>
      <c r="P113" s="272">
        <f t="shared" si="22"/>
        <v>0</v>
      </c>
      <c r="Q113" s="272">
        <f t="shared" si="21"/>
        <v>0</v>
      </c>
      <c r="R113" s="272">
        <f t="shared" si="21"/>
        <v>0</v>
      </c>
      <c r="S113" s="272">
        <f t="shared" si="21"/>
        <v>0</v>
      </c>
      <c r="T113" s="272">
        <f t="shared" si="21"/>
        <v>0</v>
      </c>
      <c r="U113" s="272">
        <f t="shared" si="21"/>
        <v>0</v>
      </c>
      <c r="V113" s="272">
        <f t="shared" si="21"/>
        <v>0</v>
      </c>
      <c r="W113" s="100">
        <f t="shared" si="20"/>
        <v>0</v>
      </c>
      <c r="X113" s="100">
        <f>IF(C113=A_Stammdaten!$B$11,E_SAV!$M113-E_SAV!$Y113,HLOOKUP(A_Stammdaten!$B$11-1,$Z$4:$AF$1005,ROW(C113)-3,FALSE)-$Y113)</f>
        <v>0</v>
      </c>
      <c r="Y113" s="100">
        <f>HLOOKUP(A_Stammdaten!$B$11,$Z$4:$AF$1005,ROW(C113)-3,FALSE)</f>
        <v>0</v>
      </c>
      <c r="Z113" s="100">
        <f t="shared" si="13"/>
        <v>0</v>
      </c>
      <c r="AA113" s="100">
        <f t="shared" si="14"/>
        <v>0</v>
      </c>
      <c r="AB113" s="100">
        <f t="shared" si="15"/>
        <v>0</v>
      </c>
      <c r="AC113" s="100">
        <f t="shared" si="16"/>
        <v>0</v>
      </c>
      <c r="AD113" s="100">
        <f t="shared" si="17"/>
        <v>0</v>
      </c>
      <c r="AE113" s="100">
        <f t="shared" si="18"/>
        <v>0</v>
      </c>
      <c r="AF113" s="100">
        <f t="shared" si="19"/>
        <v>0</v>
      </c>
    </row>
    <row r="114" spans="1:32" s="274" customFormat="1" x14ac:dyDescent="0.25">
      <c r="A114" s="338"/>
      <c r="B114" s="338"/>
      <c r="C114" s="339"/>
      <c r="D114" s="338"/>
      <c r="E114" s="338"/>
      <c r="F114" s="338"/>
      <c r="G114" s="338"/>
      <c r="H114" s="338"/>
      <c r="I114" s="270">
        <f>IF(C114&gt;A_Stammdaten!$B$11,0,SUM(D114,E114,-G114))</f>
        <v>0</v>
      </c>
      <c r="J114" s="338"/>
      <c r="K114" s="338"/>
      <c r="L114" s="338"/>
      <c r="M114" s="99">
        <f t="shared" si="12"/>
        <v>0</v>
      </c>
      <c r="N114" s="271">
        <f>IF(ISBLANK($B114),0,VLOOKUP($B114,Listen!$A$2:$C$45,2,FALSE))</f>
        <v>0</v>
      </c>
      <c r="O114" s="271">
        <f>IF(ISBLANK($B114),0,VLOOKUP($B114,Listen!$A$2:$C$45,3,FALSE))</f>
        <v>0</v>
      </c>
      <c r="P114" s="272">
        <f t="shared" si="22"/>
        <v>0</v>
      </c>
      <c r="Q114" s="272">
        <f t="shared" si="21"/>
        <v>0</v>
      </c>
      <c r="R114" s="272">
        <f t="shared" si="21"/>
        <v>0</v>
      </c>
      <c r="S114" s="272">
        <f t="shared" si="21"/>
        <v>0</v>
      </c>
      <c r="T114" s="272">
        <f t="shared" si="21"/>
        <v>0</v>
      </c>
      <c r="U114" s="272">
        <f t="shared" si="21"/>
        <v>0</v>
      </c>
      <c r="V114" s="272">
        <f t="shared" si="21"/>
        <v>0</v>
      </c>
      <c r="W114" s="100">
        <f t="shared" si="20"/>
        <v>0</v>
      </c>
      <c r="X114" s="100">
        <f>IF(C114=A_Stammdaten!$B$11,E_SAV!$M114-E_SAV!$Y114,HLOOKUP(A_Stammdaten!$B$11-1,$Z$4:$AF$1005,ROW(C114)-3,FALSE)-$Y114)</f>
        <v>0</v>
      </c>
      <c r="Y114" s="100">
        <f>HLOOKUP(A_Stammdaten!$B$11,$Z$4:$AF$1005,ROW(C114)-3,FALSE)</f>
        <v>0</v>
      </c>
      <c r="Z114" s="100">
        <f t="shared" si="13"/>
        <v>0</v>
      </c>
      <c r="AA114" s="100">
        <f t="shared" si="14"/>
        <v>0</v>
      </c>
      <c r="AB114" s="100">
        <f t="shared" si="15"/>
        <v>0</v>
      </c>
      <c r="AC114" s="100">
        <f t="shared" si="16"/>
        <v>0</v>
      </c>
      <c r="AD114" s="100">
        <f t="shared" si="17"/>
        <v>0</v>
      </c>
      <c r="AE114" s="100">
        <f t="shared" si="18"/>
        <v>0</v>
      </c>
      <c r="AF114" s="100">
        <f t="shared" si="19"/>
        <v>0</v>
      </c>
    </row>
    <row r="115" spans="1:32" s="274" customFormat="1" x14ac:dyDescent="0.25">
      <c r="A115" s="338"/>
      <c r="B115" s="338"/>
      <c r="C115" s="339"/>
      <c r="D115" s="338"/>
      <c r="E115" s="338"/>
      <c r="F115" s="338"/>
      <c r="G115" s="338"/>
      <c r="H115" s="338"/>
      <c r="I115" s="270">
        <f>IF(C115&gt;A_Stammdaten!$B$11,0,SUM(D115,E115,-G115))</f>
        <v>0</v>
      </c>
      <c r="J115" s="338"/>
      <c r="K115" s="338"/>
      <c r="L115" s="338"/>
      <c r="M115" s="99">
        <f t="shared" si="12"/>
        <v>0</v>
      </c>
      <c r="N115" s="271">
        <f>IF(ISBLANK($B115),0,VLOOKUP($B115,Listen!$A$2:$C$45,2,FALSE))</f>
        <v>0</v>
      </c>
      <c r="O115" s="271">
        <f>IF(ISBLANK($B115),0,VLOOKUP($B115,Listen!$A$2:$C$45,3,FALSE))</f>
        <v>0</v>
      </c>
      <c r="P115" s="272">
        <f t="shared" si="22"/>
        <v>0</v>
      </c>
      <c r="Q115" s="272">
        <f t="shared" si="21"/>
        <v>0</v>
      </c>
      <c r="R115" s="272">
        <f t="shared" si="21"/>
        <v>0</v>
      </c>
      <c r="S115" s="272">
        <f t="shared" si="21"/>
        <v>0</v>
      </c>
      <c r="T115" s="272">
        <f t="shared" si="21"/>
        <v>0</v>
      </c>
      <c r="U115" s="272">
        <f t="shared" si="21"/>
        <v>0</v>
      </c>
      <c r="V115" s="272">
        <f t="shared" si="21"/>
        <v>0</v>
      </c>
      <c r="W115" s="100">
        <f t="shared" si="20"/>
        <v>0</v>
      </c>
      <c r="X115" s="100">
        <f>IF(C115=A_Stammdaten!$B$11,E_SAV!$M115-E_SAV!$Y115,HLOOKUP(A_Stammdaten!$B$11-1,$Z$4:$AF$1005,ROW(C115)-3,FALSE)-$Y115)</f>
        <v>0</v>
      </c>
      <c r="Y115" s="100">
        <f>HLOOKUP(A_Stammdaten!$B$11,$Z$4:$AF$1005,ROW(C115)-3,FALSE)</f>
        <v>0</v>
      </c>
      <c r="Z115" s="100">
        <f t="shared" si="13"/>
        <v>0</v>
      </c>
      <c r="AA115" s="100">
        <f t="shared" si="14"/>
        <v>0</v>
      </c>
      <c r="AB115" s="100">
        <f t="shared" si="15"/>
        <v>0</v>
      </c>
      <c r="AC115" s="100">
        <f t="shared" si="16"/>
        <v>0</v>
      </c>
      <c r="AD115" s="100">
        <f t="shared" si="17"/>
        <v>0</v>
      </c>
      <c r="AE115" s="100">
        <f t="shared" si="18"/>
        <v>0</v>
      </c>
      <c r="AF115" s="100">
        <f t="shared" si="19"/>
        <v>0</v>
      </c>
    </row>
    <row r="116" spans="1:32" s="274" customFormat="1" x14ac:dyDescent="0.25">
      <c r="A116" s="338"/>
      <c r="B116" s="338"/>
      <c r="C116" s="339"/>
      <c r="D116" s="338"/>
      <c r="E116" s="338"/>
      <c r="F116" s="338"/>
      <c r="G116" s="338"/>
      <c r="H116" s="338"/>
      <c r="I116" s="270">
        <f>IF(C116&gt;A_Stammdaten!$B$11,0,SUM(D116,E116,-G116))</f>
        <v>0</v>
      </c>
      <c r="J116" s="338"/>
      <c r="K116" s="338"/>
      <c r="L116" s="338"/>
      <c r="M116" s="99">
        <f t="shared" si="12"/>
        <v>0</v>
      </c>
      <c r="N116" s="271">
        <f>IF(ISBLANK($B116),0,VLOOKUP($B116,Listen!$A$2:$C$45,2,FALSE))</f>
        <v>0</v>
      </c>
      <c r="O116" s="271">
        <f>IF(ISBLANK($B116),0,VLOOKUP($B116,Listen!$A$2:$C$45,3,FALSE))</f>
        <v>0</v>
      </c>
      <c r="P116" s="272">
        <f t="shared" si="22"/>
        <v>0</v>
      </c>
      <c r="Q116" s="272">
        <f t="shared" si="21"/>
        <v>0</v>
      </c>
      <c r="R116" s="272">
        <f t="shared" si="21"/>
        <v>0</v>
      </c>
      <c r="S116" s="272">
        <f t="shared" si="21"/>
        <v>0</v>
      </c>
      <c r="T116" s="272">
        <f t="shared" si="21"/>
        <v>0</v>
      </c>
      <c r="U116" s="272">
        <f t="shared" si="21"/>
        <v>0</v>
      </c>
      <c r="V116" s="272">
        <f t="shared" ref="Q116:V159" si="23">$N116</f>
        <v>0</v>
      </c>
      <c r="W116" s="100">
        <f t="shared" si="20"/>
        <v>0</v>
      </c>
      <c r="X116" s="100">
        <f>IF(C116=A_Stammdaten!$B$11,E_SAV!$M116-E_SAV!$Y116,HLOOKUP(A_Stammdaten!$B$11-1,$Z$4:$AF$1005,ROW(C116)-3,FALSE)-$Y116)</f>
        <v>0</v>
      </c>
      <c r="Y116" s="100">
        <f>HLOOKUP(A_Stammdaten!$B$11,$Z$4:$AF$1005,ROW(C116)-3,FALSE)</f>
        <v>0</v>
      </c>
      <c r="Z116" s="100">
        <f t="shared" si="13"/>
        <v>0</v>
      </c>
      <c r="AA116" s="100">
        <f t="shared" si="14"/>
        <v>0</v>
      </c>
      <c r="AB116" s="100">
        <f t="shared" si="15"/>
        <v>0</v>
      </c>
      <c r="AC116" s="100">
        <f t="shared" si="16"/>
        <v>0</v>
      </c>
      <c r="AD116" s="100">
        <f t="shared" si="17"/>
        <v>0</v>
      </c>
      <c r="AE116" s="100">
        <f t="shared" si="18"/>
        <v>0</v>
      </c>
      <c r="AF116" s="100">
        <f t="shared" si="19"/>
        <v>0</v>
      </c>
    </row>
    <row r="117" spans="1:32" s="274" customFormat="1" x14ac:dyDescent="0.25">
      <c r="A117" s="338"/>
      <c r="B117" s="338"/>
      <c r="C117" s="339"/>
      <c r="D117" s="338"/>
      <c r="E117" s="338"/>
      <c r="F117" s="338"/>
      <c r="G117" s="338"/>
      <c r="H117" s="338"/>
      <c r="I117" s="270">
        <f>IF(C117&gt;A_Stammdaten!$B$11,0,SUM(D117,E117,-G117))</f>
        <v>0</v>
      </c>
      <c r="J117" s="338"/>
      <c r="K117" s="338"/>
      <c r="L117" s="338"/>
      <c r="M117" s="99">
        <f t="shared" si="12"/>
        <v>0</v>
      </c>
      <c r="N117" s="271">
        <f>IF(ISBLANK($B117),0,VLOOKUP($B117,Listen!$A$2:$C$45,2,FALSE))</f>
        <v>0</v>
      </c>
      <c r="O117" s="271">
        <f>IF(ISBLANK($B117),0,VLOOKUP($B117,Listen!$A$2:$C$45,3,FALSE))</f>
        <v>0</v>
      </c>
      <c r="P117" s="272">
        <f t="shared" si="22"/>
        <v>0</v>
      </c>
      <c r="Q117" s="272">
        <f t="shared" si="23"/>
        <v>0</v>
      </c>
      <c r="R117" s="272">
        <f t="shared" si="23"/>
        <v>0</v>
      </c>
      <c r="S117" s="272">
        <f t="shared" si="23"/>
        <v>0</v>
      </c>
      <c r="T117" s="272">
        <f t="shared" si="23"/>
        <v>0</v>
      </c>
      <c r="U117" s="272">
        <f t="shared" si="23"/>
        <v>0</v>
      </c>
      <c r="V117" s="272">
        <f t="shared" si="23"/>
        <v>0</v>
      </c>
      <c r="W117" s="100">
        <f t="shared" si="20"/>
        <v>0</v>
      </c>
      <c r="X117" s="100">
        <f>IF(C117=A_Stammdaten!$B$11,E_SAV!$M117-E_SAV!$Y117,HLOOKUP(A_Stammdaten!$B$11-1,$Z$4:$AF$1005,ROW(C117)-3,FALSE)-$Y117)</f>
        <v>0</v>
      </c>
      <c r="Y117" s="100">
        <f>HLOOKUP(A_Stammdaten!$B$11,$Z$4:$AF$1005,ROW(C117)-3,FALSE)</f>
        <v>0</v>
      </c>
      <c r="Z117" s="100">
        <f t="shared" si="13"/>
        <v>0</v>
      </c>
      <c r="AA117" s="100">
        <f t="shared" si="14"/>
        <v>0</v>
      </c>
      <c r="AB117" s="100">
        <f t="shared" si="15"/>
        <v>0</v>
      </c>
      <c r="AC117" s="100">
        <f t="shared" si="16"/>
        <v>0</v>
      </c>
      <c r="AD117" s="100">
        <f t="shared" si="17"/>
        <v>0</v>
      </c>
      <c r="AE117" s="100">
        <f t="shared" si="18"/>
        <v>0</v>
      </c>
      <c r="AF117" s="100">
        <f t="shared" si="19"/>
        <v>0</v>
      </c>
    </row>
    <row r="118" spans="1:32" s="274" customFormat="1" x14ac:dyDescent="0.25">
      <c r="A118" s="338"/>
      <c r="B118" s="338"/>
      <c r="C118" s="339"/>
      <c r="D118" s="338"/>
      <c r="E118" s="338"/>
      <c r="F118" s="338"/>
      <c r="G118" s="338"/>
      <c r="H118" s="338"/>
      <c r="I118" s="270">
        <f>IF(C118&gt;A_Stammdaten!$B$11,0,SUM(D118,E118,-G118))</f>
        <v>0</v>
      </c>
      <c r="J118" s="338"/>
      <c r="K118" s="338"/>
      <c r="L118" s="338"/>
      <c r="M118" s="99">
        <f t="shared" si="12"/>
        <v>0</v>
      </c>
      <c r="N118" s="271">
        <f>IF(ISBLANK($B118),0,VLOOKUP($B118,Listen!$A$2:$C$45,2,FALSE))</f>
        <v>0</v>
      </c>
      <c r="O118" s="271">
        <f>IF(ISBLANK($B118),0,VLOOKUP($B118,Listen!$A$2:$C$45,3,FALSE))</f>
        <v>0</v>
      </c>
      <c r="P118" s="272">
        <f t="shared" si="22"/>
        <v>0</v>
      </c>
      <c r="Q118" s="272">
        <f t="shared" si="23"/>
        <v>0</v>
      </c>
      <c r="R118" s="272">
        <f t="shared" si="23"/>
        <v>0</v>
      </c>
      <c r="S118" s="272">
        <f t="shared" si="23"/>
        <v>0</v>
      </c>
      <c r="T118" s="272">
        <f t="shared" si="23"/>
        <v>0</v>
      </c>
      <c r="U118" s="272">
        <f t="shared" si="23"/>
        <v>0</v>
      </c>
      <c r="V118" s="272">
        <f t="shared" si="23"/>
        <v>0</v>
      </c>
      <c r="W118" s="100">
        <f t="shared" si="20"/>
        <v>0</v>
      </c>
      <c r="X118" s="100">
        <f>IF(C118=A_Stammdaten!$B$11,E_SAV!$M118-E_SAV!$Y118,HLOOKUP(A_Stammdaten!$B$11-1,$Z$4:$AF$1005,ROW(C118)-3,FALSE)-$Y118)</f>
        <v>0</v>
      </c>
      <c r="Y118" s="100">
        <f>HLOOKUP(A_Stammdaten!$B$11,$Z$4:$AF$1005,ROW(C118)-3,FALSE)</f>
        <v>0</v>
      </c>
      <c r="Z118" s="100">
        <f t="shared" si="13"/>
        <v>0</v>
      </c>
      <c r="AA118" s="100">
        <f t="shared" si="14"/>
        <v>0</v>
      </c>
      <c r="AB118" s="100">
        <f t="shared" si="15"/>
        <v>0</v>
      </c>
      <c r="AC118" s="100">
        <f t="shared" si="16"/>
        <v>0</v>
      </c>
      <c r="AD118" s="100">
        <f t="shared" si="17"/>
        <v>0</v>
      </c>
      <c r="AE118" s="100">
        <f t="shared" si="18"/>
        <v>0</v>
      </c>
      <c r="AF118" s="100">
        <f t="shared" si="19"/>
        <v>0</v>
      </c>
    </row>
    <row r="119" spans="1:32" s="274" customFormat="1" x14ac:dyDescent="0.25">
      <c r="A119" s="338"/>
      <c r="B119" s="338"/>
      <c r="C119" s="339"/>
      <c r="D119" s="338"/>
      <c r="E119" s="338"/>
      <c r="F119" s="338"/>
      <c r="G119" s="338"/>
      <c r="H119" s="338"/>
      <c r="I119" s="270">
        <f>IF(C119&gt;A_Stammdaten!$B$11,0,SUM(D119,E119,-G119))</f>
        <v>0</v>
      </c>
      <c r="J119" s="338"/>
      <c r="K119" s="338"/>
      <c r="L119" s="338"/>
      <c r="M119" s="99">
        <f t="shared" si="12"/>
        <v>0</v>
      </c>
      <c r="N119" s="271">
        <f>IF(ISBLANK($B119),0,VLOOKUP($B119,Listen!$A$2:$C$45,2,FALSE))</f>
        <v>0</v>
      </c>
      <c r="O119" s="271">
        <f>IF(ISBLANK($B119),0,VLOOKUP($B119,Listen!$A$2:$C$45,3,FALSE))</f>
        <v>0</v>
      </c>
      <c r="P119" s="272">
        <f t="shared" si="22"/>
        <v>0</v>
      </c>
      <c r="Q119" s="272">
        <f t="shared" si="23"/>
        <v>0</v>
      </c>
      <c r="R119" s="272">
        <f t="shared" si="23"/>
        <v>0</v>
      </c>
      <c r="S119" s="272">
        <f t="shared" si="23"/>
        <v>0</v>
      </c>
      <c r="T119" s="272">
        <f t="shared" si="23"/>
        <v>0</v>
      </c>
      <c r="U119" s="272">
        <f t="shared" si="23"/>
        <v>0</v>
      </c>
      <c r="V119" s="272">
        <f t="shared" si="23"/>
        <v>0</v>
      </c>
      <c r="W119" s="100">
        <f t="shared" si="20"/>
        <v>0</v>
      </c>
      <c r="X119" s="100">
        <f>IF(C119=A_Stammdaten!$B$11,E_SAV!$M119-E_SAV!$Y119,HLOOKUP(A_Stammdaten!$B$11-1,$Z$4:$AF$1005,ROW(C119)-3,FALSE)-$Y119)</f>
        <v>0</v>
      </c>
      <c r="Y119" s="100">
        <f>HLOOKUP(A_Stammdaten!$B$11,$Z$4:$AF$1005,ROW(C119)-3,FALSE)</f>
        <v>0</v>
      </c>
      <c r="Z119" s="100">
        <f t="shared" si="13"/>
        <v>0</v>
      </c>
      <c r="AA119" s="100">
        <f t="shared" si="14"/>
        <v>0</v>
      </c>
      <c r="AB119" s="100">
        <f t="shared" si="15"/>
        <v>0</v>
      </c>
      <c r="AC119" s="100">
        <f t="shared" si="16"/>
        <v>0</v>
      </c>
      <c r="AD119" s="100">
        <f t="shared" si="17"/>
        <v>0</v>
      </c>
      <c r="AE119" s="100">
        <f t="shared" si="18"/>
        <v>0</v>
      </c>
      <c r="AF119" s="100">
        <f t="shared" si="19"/>
        <v>0</v>
      </c>
    </row>
    <row r="120" spans="1:32" s="274" customFormat="1" x14ac:dyDescent="0.25">
      <c r="A120" s="338"/>
      <c r="B120" s="338"/>
      <c r="C120" s="339"/>
      <c r="D120" s="338"/>
      <c r="E120" s="338"/>
      <c r="F120" s="338"/>
      <c r="G120" s="338"/>
      <c r="H120" s="338"/>
      <c r="I120" s="270">
        <f>IF(C120&gt;A_Stammdaten!$B$11,0,SUM(D120,E120,-G120))</f>
        <v>0</v>
      </c>
      <c r="J120" s="338"/>
      <c r="K120" s="338"/>
      <c r="L120" s="338"/>
      <c r="M120" s="99">
        <f t="shared" si="12"/>
        <v>0</v>
      </c>
      <c r="N120" s="271">
        <f>IF(ISBLANK($B120),0,VLOOKUP($B120,Listen!$A$2:$C$45,2,FALSE))</f>
        <v>0</v>
      </c>
      <c r="O120" s="271">
        <f>IF(ISBLANK($B120),0,VLOOKUP($B120,Listen!$A$2:$C$45,3,FALSE))</f>
        <v>0</v>
      </c>
      <c r="P120" s="272">
        <f t="shared" si="22"/>
        <v>0</v>
      </c>
      <c r="Q120" s="272">
        <f t="shared" si="23"/>
        <v>0</v>
      </c>
      <c r="R120" s="272">
        <f t="shared" si="23"/>
        <v>0</v>
      </c>
      <c r="S120" s="272">
        <f t="shared" si="23"/>
        <v>0</v>
      </c>
      <c r="T120" s="272">
        <f t="shared" si="23"/>
        <v>0</v>
      </c>
      <c r="U120" s="272">
        <f t="shared" si="23"/>
        <v>0</v>
      </c>
      <c r="V120" s="272">
        <f t="shared" si="23"/>
        <v>0</v>
      </c>
      <c r="W120" s="100">
        <f t="shared" si="20"/>
        <v>0</v>
      </c>
      <c r="X120" s="100">
        <f>IF(C120=A_Stammdaten!$B$11,E_SAV!$M120-E_SAV!$Y120,HLOOKUP(A_Stammdaten!$B$11-1,$Z$4:$AF$1005,ROW(C120)-3,FALSE)-$Y120)</f>
        <v>0</v>
      </c>
      <c r="Y120" s="100">
        <f>HLOOKUP(A_Stammdaten!$B$11,$Z$4:$AF$1005,ROW(C120)-3,FALSE)</f>
        <v>0</v>
      </c>
      <c r="Z120" s="100">
        <f t="shared" si="13"/>
        <v>0</v>
      </c>
      <c r="AA120" s="100">
        <f t="shared" si="14"/>
        <v>0</v>
      </c>
      <c r="AB120" s="100">
        <f t="shared" si="15"/>
        <v>0</v>
      </c>
      <c r="AC120" s="100">
        <f t="shared" si="16"/>
        <v>0</v>
      </c>
      <c r="AD120" s="100">
        <f t="shared" si="17"/>
        <v>0</v>
      </c>
      <c r="AE120" s="100">
        <f t="shared" si="18"/>
        <v>0</v>
      </c>
      <c r="AF120" s="100">
        <f t="shared" si="19"/>
        <v>0</v>
      </c>
    </row>
    <row r="121" spans="1:32" s="274" customFormat="1" x14ac:dyDescent="0.25">
      <c r="A121" s="338"/>
      <c r="B121" s="338"/>
      <c r="C121" s="339"/>
      <c r="D121" s="338"/>
      <c r="E121" s="338"/>
      <c r="F121" s="338"/>
      <c r="G121" s="338"/>
      <c r="H121" s="338"/>
      <c r="I121" s="270">
        <f>IF(C121&gt;A_Stammdaten!$B$11,0,SUM(D121,E121,-G121))</f>
        <v>0</v>
      </c>
      <c r="J121" s="338"/>
      <c r="K121" s="338"/>
      <c r="L121" s="338"/>
      <c r="M121" s="99">
        <f t="shared" si="12"/>
        <v>0</v>
      </c>
      <c r="N121" s="271">
        <f>IF(ISBLANK($B121),0,VLOOKUP($B121,Listen!$A$2:$C$45,2,FALSE))</f>
        <v>0</v>
      </c>
      <c r="O121" s="271">
        <f>IF(ISBLANK($B121),0,VLOOKUP($B121,Listen!$A$2:$C$45,3,FALSE))</f>
        <v>0</v>
      </c>
      <c r="P121" s="272">
        <f t="shared" si="22"/>
        <v>0</v>
      </c>
      <c r="Q121" s="272">
        <f t="shared" si="23"/>
        <v>0</v>
      </c>
      <c r="R121" s="272">
        <f t="shared" si="23"/>
        <v>0</v>
      </c>
      <c r="S121" s="272">
        <f t="shared" si="23"/>
        <v>0</v>
      </c>
      <c r="T121" s="272">
        <f t="shared" si="23"/>
        <v>0</v>
      </c>
      <c r="U121" s="272">
        <f t="shared" si="23"/>
        <v>0</v>
      </c>
      <c r="V121" s="272">
        <f t="shared" si="23"/>
        <v>0</v>
      </c>
      <c r="W121" s="100">
        <f t="shared" si="20"/>
        <v>0</v>
      </c>
      <c r="X121" s="100">
        <f>IF(C121=A_Stammdaten!$B$11,E_SAV!$M121-E_SAV!$Y121,HLOOKUP(A_Stammdaten!$B$11-1,$Z$4:$AF$1005,ROW(C121)-3,FALSE)-$Y121)</f>
        <v>0</v>
      </c>
      <c r="Y121" s="100">
        <f>HLOOKUP(A_Stammdaten!$B$11,$Z$4:$AF$1005,ROW(C121)-3,FALSE)</f>
        <v>0</v>
      </c>
      <c r="Z121" s="100">
        <f t="shared" si="13"/>
        <v>0</v>
      </c>
      <c r="AA121" s="100">
        <f t="shared" si="14"/>
        <v>0</v>
      </c>
      <c r="AB121" s="100">
        <f t="shared" si="15"/>
        <v>0</v>
      </c>
      <c r="AC121" s="100">
        <f t="shared" si="16"/>
        <v>0</v>
      </c>
      <c r="AD121" s="100">
        <f t="shared" si="17"/>
        <v>0</v>
      </c>
      <c r="AE121" s="100">
        <f t="shared" si="18"/>
        <v>0</v>
      </c>
      <c r="AF121" s="100">
        <f t="shared" si="19"/>
        <v>0</v>
      </c>
    </row>
    <row r="122" spans="1:32" s="274" customFormat="1" x14ac:dyDescent="0.25">
      <c r="A122" s="338"/>
      <c r="B122" s="338"/>
      <c r="C122" s="339"/>
      <c r="D122" s="338"/>
      <c r="E122" s="338"/>
      <c r="F122" s="338"/>
      <c r="G122" s="338"/>
      <c r="H122" s="338"/>
      <c r="I122" s="270">
        <f>IF(C122&gt;A_Stammdaten!$B$11,0,SUM(D122,E122,-G122))</f>
        <v>0</v>
      </c>
      <c r="J122" s="338"/>
      <c r="K122" s="338"/>
      <c r="L122" s="338"/>
      <c r="M122" s="99">
        <f t="shared" si="12"/>
        <v>0</v>
      </c>
      <c r="N122" s="271">
        <f>IF(ISBLANK($B122),0,VLOOKUP($B122,Listen!$A$2:$C$45,2,FALSE))</f>
        <v>0</v>
      </c>
      <c r="O122" s="271">
        <f>IF(ISBLANK($B122),0,VLOOKUP($B122,Listen!$A$2:$C$45,3,FALSE))</f>
        <v>0</v>
      </c>
      <c r="P122" s="272">
        <f t="shared" si="22"/>
        <v>0</v>
      </c>
      <c r="Q122" s="272">
        <f t="shared" si="23"/>
        <v>0</v>
      </c>
      <c r="R122" s="272">
        <f t="shared" si="23"/>
        <v>0</v>
      </c>
      <c r="S122" s="272">
        <f t="shared" si="23"/>
        <v>0</v>
      </c>
      <c r="T122" s="272">
        <f t="shared" si="23"/>
        <v>0</v>
      </c>
      <c r="U122" s="272">
        <f t="shared" si="23"/>
        <v>0</v>
      </c>
      <c r="V122" s="272">
        <f t="shared" si="23"/>
        <v>0</v>
      </c>
      <c r="W122" s="100">
        <f t="shared" si="20"/>
        <v>0</v>
      </c>
      <c r="X122" s="100">
        <f>IF(C122=A_Stammdaten!$B$11,E_SAV!$M122-E_SAV!$Y122,HLOOKUP(A_Stammdaten!$B$11-1,$Z$4:$AF$1005,ROW(C122)-3,FALSE)-$Y122)</f>
        <v>0</v>
      </c>
      <c r="Y122" s="100">
        <f>HLOOKUP(A_Stammdaten!$B$11,$Z$4:$AF$1005,ROW(C122)-3,FALSE)</f>
        <v>0</v>
      </c>
      <c r="Z122" s="100">
        <f t="shared" si="13"/>
        <v>0</v>
      </c>
      <c r="AA122" s="100">
        <f t="shared" si="14"/>
        <v>0</v>
      </c>
      <c r="AB122" s="100">
        <f t="shared" si="15"/>
        <v>0</v>
      </c>
      <c r="AC122" s="100">
        <f t="shared" si="16"/>
        <v>0</v>
      </c>
      <c r="AD122" s="100">
        <f t="shared" si="17"/>
        <v>0</v>
      </c>
      <c r="AE122" s="100">
        <f t="shared" si="18"/>
        <v>0</v>
      </c>
      <c r="AF122" s="100">
        <f t="shared" si="19"/>
        <v>0</v>
      </c>
    </row>
    <row r="123" spans="1:32" s="274" customFormat="1" x14ac:dyDescent="0.25">
      <c r="A123" s="338"/>
      <c r="B123" s="338"/>
      <c r="C123" s="339"/>
      <c r="D123" s="338"/>
      <c r="E123" s="338"/>
      <c r="F123" s="338"/>
      <c r="G123" s="338"/>
      <c r="H123" s="338"/>
      <c r="I123" s="270">
        <f>IF(C123&gt;A_Stammdaten!$B$11,0,SUM(D123,E123,-G123))</f>
        <v>0</v>
      </c>
      <c r="J123" s="338"/>
      <c r="K123" s="338"/>
      <c r="L123" s="338"/>
      <c r="M123" s="99">
        <f t="shared" si="12"/>
        <v>0</v>
      </c>
      <c r="N123" s="271">
        <f>IF(ISBLANK($B123),0,VLOOKUP($B123,Listen!$A$2:$C$45,2,FALSE))</f>
        <v>0</v>
      </c>
      <c r="O123" s="271">
        <f>IF(ISBLANK($B123),0,VLOOKUP($B123,Listen!$A$2:$C$45,3,FALSE))</f>
        <v>0</v>
      </c>
      <c r="P123" s="272">
        <f t="shared" si="22"/>
        <v>0</v>
      </c>
      <c r="Q123" s="272">
        <f t="shared" si="23"/>
        <v>0</v>
      </c>
      <c r="R123" s="272">
        <f t="shared" si="23"/>
        <v>0</v>
      </c>
      <c r="S123" s="272">
        <f t="shared" si="23"/>
        <v>0</v>
      </c>
      <c r="T123" s="272">
        <f t="shared" si="23"/>
        <v>0</v>
      </c>
      <c r="U123" s="272">
        <f t="shared" si="23"/>
        <v>0</v>
      </c>
      <c r="V123" s="272">
        <f t="shared" si="23"/>
        <v>0</v>
      </c>
      <c r="W123" s="100">
        <f t="shared" si="20"/>
        <v>0</v>
      </c>
      <c r="X123" s="100">
        <f>IF(C123=A_Stammdaten!$B$11,E_SAV!$M123-E_SAV!$Y123,HLOOKUP(A_Stammdaten!$B$11-1,$Z$4:$AF$1005,ROW(C123)-3,FALSE)-$Y123)</f>
        <v>0</v>
      </c>
      <c r="Y123" s="100">
        <f>HLOOKUP(A_Stammdaten!$B$11,$Z$4:$AF$1005,ROW(C123)-3,FALSE)</f>
        <v>0</v>
      </c>
      <c r="Z123" s="100">
        <f t="shared" si="13"/>
        <v>0</v>
      </c>
      <c r="AA123" s="100">
        <f t="shared" si="14"/>
        <v>0</v>
      </c>
      <c r="AB123" s="100">
        <f t="shared" si="15"/>
        <v>0</v>
      </c>
      <c r="AC123" s="100">
        <f t="shared" si="16"/>
        <v>0</v>
      </c>
      <c r="AD123" s="100">
        <f t="shared" si="17"/>
        <v>0</v>
      </c>
      <c r="AE123" s="100">
        <f t="shared" si="18"/>
        <v>0</v>
      </c>
      <c r="AF123" s="100">
        <f t="shared" si="19"/>
        <v>0</v>
      </c>
    </row>
    <row r="124" spans="1:32" s="274" customFormat="1" x14ac:dyDescent="0.25">
      <c r="A124" s="338"/>
      <c r="B124" s="338"/>
      <c r="C124" s="339"/>
      <c r="D124" s="338"/>
      <c r="E124" s="338"/>
      <c r="F124" s="338"/>
      <c r="G124" s="338"/>
      <c r="H124" s="338"/>
      <c r="I124" s="270">
        <f>IF(C124&gt;A_Stammdaten!$B$11,0,SUM(D124,E124,-G124))</f>
        <v>0</v>
      </c>
      <c r="J124" s="338"/>
      <c r="K124" s="338"/>
      <c r="L124" s="338"/>
      <c r="M124" s="99">
        <f t="shared" si="12"/>
        <v>0</v>
      </c>
      <c r="N124" s="271">
        <f>IF(ISBLANK($B124),0,VLOOKUP($B124,Listen!$A$2:$C$45,2,FALSE))</f>
        <v>0</v>
      </c>
      <c r="O124" s="271">
        <f>IF(ISBLANK($B124),0,VLOOKUP($B124,Listen!$A$2:$C$45,3,FALSE))</f>
        <v>0</v>
      </c>
      <c r="P124" s="272">
        <f t="shared" si="22"/>
        <v>0</v>
      </c>
      <c r="Q124" s="272">
        <f t="shared" si="23"/>
        <v>0</v>
      </c>
      <c r="R124" s="272">
        <f t="shared" si="23"/>
        <v>0</v>
      </c>
      <c r="S124" s="272">
        <f t="shared" si="23"/>
        <v>0</v>
      </c>
      <c r="T124" s="272">
        <f t="shared" si="23"/>
        <v>0</v>
      </c>
      <c r="U124" s="272">
        <f t="shared" si="23"/>
        <v>0</v>
      </c>
      <c r="V124" s="272">
        <f t="shared" si="23"/>
        <v>0</v>
      </c>
      <c r="W124" s="100">
        <f t="shared" si="20"/>
        <v>0</v>
      </c>
      <c r="X124" s="100">
        <f>IF(C124=A_Stammdaten!$B$11,E_SAV!$M124-E_SAV!$Y124,HLOOKUP(A_Stammdaten!$B$11-1,$Z$4:$AF$1005,ROW(C124)-3,FALSE)-$Y124)</f>
        <v>0</v>
      </c>
      <c r="Y124" s="100">
        <f>HLOOKUP(A_Stammdaten!$B$11,$Z$4:$AF$1005,ROW(C124)-3,FALSE)</f>
        <v>0</v>
      </c>
      <c r="Z124" s="100">
        <f t="shared" si="13"/>
        <v>0</v>
      </c>
      <c r="AA124" s="100">
        <f t="shared" si="14"/>
        <v>0</v>
      </c>
      <c r="AB124" s="100">
        <f t="shared" si="15"/>
        <v>0</v>
      </c>
      <c r="AC124" s="100">
        <f t="shared" si="16"/>
        <v>0</v>
      </c>
      <c r="AD124" s="100">
        <f t="shared" si="17"/>
        <v>0</v>
      </c>
      <c r="AE124" s="100">
        <f t="shared" si="18"/>
        <v>0</v>
      </c>
      <c r="AF124" s="100">
        <f t="shared" si="19"/>
        <v>0</v>
      </c>
    </row>
    <row r="125" spans="1:32" s="274" customFormat="1" x14ac:dyDescent="0.25">
      <c r="A125" s="338"/>
      <c r="B125" s="338"/>
      <c r="C125" s="339"/>
      <c r="D125" s="338"/>
      <c r="E125" s="338"/>
      <c r="F125" s="338"/>
      <c r="G125" s="338"/>
      <c r="H125" s="338"/>
      <c r="I125" s="270">
        <f>IF(C125&gt;A_Stammdaten!$B$11,0,SUM(D125,E125,-G125))</f>
        <v>0</v>
      </c>
      <c r="J125" s="338"/>
      <c r="K125" s="338"/>
      <c r="L125" s="338"/>
      <c r="M125" s="99">
        <f t="shared" si="12"/>
        <v>0</v>
      </c>
      <c r="N125" s="271">
        <f>IF(ISBLANK($B125),0,VLOOKUP($B125,Listen!$A$2:$C$45,2,FALSE))</f>
        <v>0</v>
      </c>
      <c r="O125" s="271">
        <f>IF(ISBLANK($B125),0,VLOOKUP($B125,Listen!$A$2:$C$45,3,FALSE))</f>
        <v>0</v>
      </c>
      <c r="P125" s="272">
        <f t="shared" si="22"/>
        <v>0</v>
      </c>
      <c r="Q125" s="272">
        <f t="shared" si="23"/>
        <v>0</v>
      </c>
      <c r="R125" s="272">
        <f t="shared" si="23"/>
        <v>0</v>
      </c>
      <c r="S125" s="272">
        <f t="shared" si="23"/>
        <v>0</v>
      </c>
      <c r="T125" s="272">
        <f t="shared" si="23"/>
        <v>0</v>
      </c>
      <c r="U125" s="272">
        <f t="shared" si="23"/>
        <v>0</v>
      </c>
      <c r="V125" s="272">
        <f t="shared" si="23"/>
        <v>0</v>
      </c>
      <c r="W125" s="100">
        <f t="shared" si="20"/>
        <v>0</v>
      </c>
      <c r="X125" s="100">
        <f>IF(C125=A_Stammdaten!$B$11,E_SAV!$M125-E_SAV!$Y125,HLOOKUP(A_Stammdaten!$B$11-1,$Z$4:$AF$1005,ROW(C125)-3,FALSE)-$Y125)</f>
        <v>0</v>
      </c>
      <c r="Y125" s="100">
        <f>HLOOKUP(A_Stammdaten!$B$11,$Z$4:$AF$1005,ROW(C125)-3,FALSE)</f>
        <v>0</v>
      </c>
      <c r="Z125" s="100">
        <f t="shared" si="13"/>
        <v>0</v>
      </c>
      <c r="AA125" s="100">
        <f t="shared" si="14"/>
        <v>0</v>
      </c>
      <c r="AB125" s="100">
        <f t="shared" si="15"/>
        <v>0</v>
      </c>
      <c r="AC125" s="100">
        <f t="shared" si="16"/>
        <v>0</v>
      </c>
      <c r="AD125" s="100">
        <f t="shared" si="17"/>
        <v>0</v>
      </c>
      <c r="AE125" s="100">
        <f t="shared" si="18"/>
        <v>0</v>
      </c>
      <c r="AF125" s="100">
        <f t="shared" si="19"/>
        <v>0</v>
      </c>
    </row>
    <row r="126" spans="1:32" s="274" customFormat="1" x14ac:dyDescent="0.25">
      <c r="A126" s="338"/>
      <c r="B126" s="338"/>
      <c r="C126" s="339"/>
      <c r="D126" s="338"/>
      <c r="E126" s="338"/>
      <c r="F126" s="338"/>
      <c r="G126" s="338"/>
      <c r="H126" s="338"/>
      <c r="I126" s="270">
        <f>IF(C126&gt;A_Stammdaten!$B$11,0,SUM(D126,E126,-G126))</f>
        <v>0</v>
      </c>
      <c r="J126" s="338"/>
      <c r="K126" s="338"/>
      <c r="L126" s="338"/>
      <c r="M126" s="99">
        <f t="shared" si="12"/>
        <v>0</v>
      </c>
      <c r="N126" s="271">
        <f>IF(ISBLANK($B126),0,VLOOKUP($B126,Listen!$A$2:$C$45,2,FALSE))</f>
        <v>0</v>
      </c>
      <c r="O126" s="271">
        <f>IF(ISBLANK($B126),0,VLOOKUP($B126,Listen!$A$2:$C$45,3,FALSE))</f>
        <v>0</v>
      </c>
      <c r="P126" s="272">
        <f t="shared" si="22"/>
        <v>0</v>
      </c>
      <c r="Q126" s="272">
        <f t="shared" si="23"/>
        <v>0</v>
      </c>
      <c r="R126" s="272">
        <f t="shared" si="23"/>
        <v>0</v>
      </c>
      <c r="S126" s="272">
        <f t="shared" si="23"/>
        <v>0</v>
      </c>
      <c r="T126" s="272">
        <f t="shared" si="23"/>
        <v>0</v>
      </c>
      <c r="U126" s="272">
        <f t="shared" si="23"/>
        <v>0</v>
      </c>
      <c r="V126" s="272">
        <f t="shared" si="23"/>
        <v>0</v>
      </c>
      <c r="W126" s="100">
        <f t="shared" si="20"/>
        <v>0</v>
      </c>
      <c r="X126" s="100">
        <f>IF(C126=A_Stammdaten!$B$11,E_SAV!$M126-E_SAV!$Y126,HLOOKUP(A_Stammdaten!$B$11-1,$Z$4:$AF$1005,ROW(C126)-3,FALSE)-$Y126)</f>
        <v>0</v>
      </c>
      <c r="Y126" s="100">
        <f>HLOOKUP(A_Stammdaten!$B$11,$Z$4:$AF$1005,ROW(C126)-3,FALSE)</f>
        <v>0</v>
      </c>
      <c r="Z126" s="100">
        <f t="shared" si="13"/>
        <v>0</v>
      </c>
      <c r="AA126" s="100">
        <f t="shared" si="14"/>
        <v>0</v>
      </c>
      <c r="AB126" s="100">
        <f t="shared" si="15"/>
        <v>0</v>
      </c>
      <c r="AC126" s="100">
        <f t="shared" si="16"/>
        <v>0</v>
      </c>
      <c r="AD126" s="100">
        <f t="shared" si="17"/>
        <v>0</v>
      </c>
      <c r="AE126" s="100">
        <f t="shared" si="18"/>
        <v>0</v>
      </c>
      <c r="AF126" s="100">
        <f t="shared" si="19"/>
        <v>0</v>
      </c>
    </row>
    <row r="127" spans="1:32" s="274" customFormat="1" x14ac:dyDescent="0.25">
      <c r="A127" s="338"/>
      <c r="B127" s="338"/>
      <c r="C127" s="339"/>
      <c r="D127" s="338"/>
      <c r="E127" s="338"/>
      <c r="F127" s="338"/>
      <c r="G127" s="338"/>
      <c r="H127" s="338"/>
      <c r="I127" s="270">
        <f>IF(C127&gt;A_Stammdaten!$B$11,0,SUM(D127,E127,-G127))</f>
        <v>0</v>
      </c>
      <c r="J127" s="338"/>
      <c r="K127" s="338"/>
      <c r="L127" s="338"/>
      <c r="M127" s="99">
        <f t="shared" si="12"/>
        <v>0</v>
      </c>
      <c r="N127" s="271">
        <f>IF(ISBLANK($B127),0,VLOOKUP($B127,Listen!$A$2:$C$45,2,FALSE))</f>
        <v>0</v>
      </c>
      <c r="O127" s="271">
        <f>IF(ISBLANK($B127),0,VLOOKUP($B127,Listen!$A$2:$C$45,3,FALSE))</f>
        <v>0</v>
      </c>
      <c r="P127" s="272">
        <f t="shared" si="22"/>
        <v>0</v>
      </c>
      <c r="Q127" s="272">
        <f t="shared" si="23"/>
        <v>0</v>
      </c>
      <c r="R127" s="272">
        <f t="shared" si="23"/>
        <v>0</v>
      </c>
      <c r="S127" s="272">
        <f t="shared" si="23"/>
        <v>0</v>
      </c>
      <c r="T127" s="272">
        <f t="shared" si="23"/>
        <v>0</v>
      </c>
      <c r="U127" s="272">
        <f t="shared" si="23"/>
        <v>0</v>
      </c>
      <c r="V127" s="272">
        <f t="shared" si="23"/>
        <v>0</v>
      </c>
      <c r="W127" s="100">
        <f t="shared" si="20"/>
        <v>0</v>
      </c>
      <c r="X127" s="100">
        <f>IF(C127=A_Stammdaten!$B$11,E_SAV!$M127-E_SAV!$Y127,HLOOKUP(A_Stammdaten!$B$11-1,$Z$4:$AF$1005,ROW(C127)-3,FALSE)-$Y127)</f>
        <v>0</v>
      </c>
      <c r="Y127" s="100">
        <f>HLOOKUP(A_Stammdaten!$B$11,$Z$4:$AF$1005,ROW(C127)-3,FALSE)</f>
        <v>0</v>
      </c>
      <c r="Z127" s="100">
        <f t="shared" si="13"/>
        <v>0</v>
      </c>
      <c r="AA127" s="100">
        <f t="shared" si="14"/>
        <v>0</v>
      </c>
      <c r="AB127" s="100">
        <f t="shared" si="15"/>
        <v>0</v>
      </c>
      <c r="AC127" s="100">
        <f t="shared" si="16"/>
        <v>0</v>
      </c>
      <c r="AD127" s="100">
        <f t="shared" si="17"/>
        <v>0</v>
      </c>
      <c r="AE127" s="100">
        <f t="shared" si="18"/>
        <v>0</v>
      </c>
      <c r="AF127" s="100">
        <f t="shared" si="19"/>
        <v>0</v>
      </c>
    </row>
    <row r="128" spans="1:32" s="274" customFormat="1" x14ac:dyDescent="0.25">
      <c r="A128" s="338"/>
      <c r="B128" s="338"/>
      <c r="C128" s="339"/>
      <c r="D128" s="338"/>
      <c r="E128" s="338"/>
      <c r="F128" s="338"/>
      <c r="G128" s="338"/>
      <c r="H128" s="338"/>
      <c r="I128" s="270">
        <f>IF(C128&gt;A_Stammdaten!$B$11,0,SUM(D128,E128,-G128))</f>
        <v>0</v>
      </c>
      <c r="J128" s="338"/>
      <c r="K128" s="338"/>
      <c r="L128" s="338"/>
      <c r="M128" s="99">
        <f t="shared" si="12"/>
        <v>0</v>
      </c>
      <c r="N128" s="271">
        <f>IF(ISBLANK($B128),0,VLOOKUP($B128,Listen!$A$2:$C$45,2,FALSE))</f>
        <v>0</v>
      </c>
      <c r="O128" s="271">
        <f>IF(ISBLANK($B128),0,VLOOKUP($B128,Listen!$A$2:$C$45,3,FALSE))</f>
        <v>0</v>
      </c>
      <c r="P128" s="272">
        <f t="shared" si="22"/>
        <v>0</v>
      </c>
      <c r="Q128" s="272">
        <f t="shared" si="23"/>
        <v>0</v>
      </c>
      <c r="R128" s="272">
        <f t="shared" si="23"/>
        <v>0</v>
      </c>
      <c r="S128" s="272">
        <f t="shared" si="23"/>
        <v>0</v>
      </c>
      <c r="T128" s="272">
        <f t="shared" si="23"/>
        <v>0</v>
      </c>
      <c r="U128" s="272">
        <f t="shared" si="23"/>
        <v>0</v>
      </c>
      <c r="V128" s="272">
        <f t="shared" si="23"/>
        <v>0</v>
      </c>
      <c r="W128" s="100">
        <f t="shared" si="20"/>
        <v>0</v>
      </c>
      <c r="X128" s="100">
        <f>IF(C128=A_Stammdaten!$B$11,E_SAV!$M128-E_SAV!$Y128,HLOOKUP(A_Stammdaten!$B$11-1,$Z$4:$AF$1005,ROW(C128)-3,FALSE)-$Y128)</f>
        <v>0</v>
      </c>
      <c r="Y128" s="100">
        <f>HLOOKUP(A_Stammdaten!$B$11,$Z$4:$AF$1005,ROW(C128)-3,FALSE)</f>
        <v>0</v>
      </c>
      <c r="Z128" s="100">
        <f t="shared" si="13"/>
        <v>0</v>
      </c>
      <c r="AA128" s="100">
        <f t="shared" si="14"/>
        <v>0</v>
      </c>
      <c r="AB128" s="100">
        <f t="shared" si="15"/>
        <v>0</v>
      </c>
      <c r="AC128" s="100">
        <f t="shared" si="16"/>
        <v>0</v>
      </c>
      <c r="AD128" s="100">
        <f t="shared" si="17"/>
        <v>0</v>
      </c>
      <c r="AE128" s="100">
        <f t="shared" si="18"/>
        <v>0</v>
      </c>
      <c r="AF128" s="100">
        <f t="shared" si="19"/>
        <v>0</v>
      </c>
    </row>
    <row r="129" spans="1:32" s="274" customFormat="1" x14ac:dyDescent="0.25">
      <c r="A129" s="338"/>
      <c r="B129" s="338"/>
      <c r="C129" s="339"/>
      <c r="D129" s="338"/>
      <c r="E129" s="338"/>
      <c r="F129" s="338"/>
      <c r="G129" s="338"/>
      <c r="H129" s="338"/>
      <c r="I129" s="270">
        <f>IF(C129&gt;A_Stammdaten!$B$11,0,SUM(D129,E129,-G129))</f>
        <v>0</v>
      </c>
      <c r="J129" s="338"/>
      <c r="K129" s="338"/>
      <c r="L129" s="338"/>
      <c r="M129" s="99">
        <f t="shared" si="12"/>
        <v>0</v>
      </c>
      <c r="N129" s="271">
        <f>IF(ISBLANK($B129),0,VLOOKUP($B129,Listen!$A$2:$C$45,2,FALSE))</f>
        <v>0</v>
      </c>
      <c r="O129" s="271">
        <f>IF(ISBLANK($B129),0,VLOOKUP($B129,Listen!$A$2:$C$45,3,FALSE))</f>
        <v>0</v>
      </c>
      <c r="P129" s="272">
        <f t="shared" si="22"/>
        <v>0</v>
      </c>
      <c r="Q129" s="272">
        <f t="shared" si="23"/>
        <v>0</v>
      </c>
      <c r="R129" s="272">
        <f t="shared" si="23"/>
        <v>0</v>
      </c>
      <c r="S129" s="272">
        <f t="shared" si="23"/>
        <v>0</v>
      </c>
      <c r="T129" s="272">
        <f t="shared" si="23"/>
        <v>0</v>
      </c>
      <c r="U129" s="272">
        <f t="shared" si="23"/>
        <v>0</v>
      </c>
      <c r="V129" s="272">
        <f t="shared" si="23"/>
        <v>0</v>
      </c>
      <c r="W129" s="100">
        <f t="shared" si="20"/>
        <v>0</v>
      </c>
      <c r="X129" s="100">
        <f>IF(C129=A_Stammdaten!$B$11,E_SAV!$M129-E_SAV!$Y129,HLOOKUP(A_Stammdaten!$B$11-1,$Z$4:$AF$1005,ROW(C129)-3,FALSE)-$Y129)</f>
        <v>0</v>
      </c>
      <c r="Y129" s="100">
        <f>HLOOKUP(A_Stammdaten!$B$11,$Z$4:$AF$1005,ROW(C129)-3,FALSE)</f>
        <v>0</v>
      </c>
      <c r="Z129" s="100">
        <f t="shared" si="13"/>
        <v>0</v>
      </c>
      <c r="AA129" s="100">
        <f t="shared" si="14"/>
        <v>0</v>
      </c>
      <c r="AB129" s="100">
        <f t="shared" si="15"/>
        <v>0</v>
      </c>
      <c r="AC129" s="100">
        <f t="shared" si="16"/>
        <v>0</v>
      </c>
      <c r="AD129" s="100">
        <f t="shared" si="17"/>
        <v>0</v>
      </c>
      <c r="AE129" s="100">
        <f t="shared" si="18"/>
        <v>0</v>
      </c>
      <c r="AF129" s="100">
        <f t="shared" si="19"/>
        <v>0</v>
      </c>
    </row>
    <row r="130" spans="1:32" s="274" customFormat="1" x14ac:dyDescent="0.25">
      <c r="A130" s="338"/>
      <c r="B130" s="338"/>
      <c r="C130" s="339"/>
      <c r="D130" s="338"/>
      <c r="E130" s="338"/>
      <c r="F130" s="338"/>
      <c r="G130" s="338"/>
      <c r="H130" s="338"/>
      <c r="I130" s="270">
        <f>IF(C130&gt;A_Stammdaten!$B$11,0,SUM(D130,E130,-G130))</f>
        <v>0</v>
      </c>
      <c r="J130" s="338"/>
      <c r="K130" s="338"/>
      <c r="L130" s="338"/>
      <c r="M130" s="99">
        <f t="shared" si="12"/>
        <v>0</v>
      </c>
      <c r="N130" s="271">
        <f>IF(ISBLANK($B130),0,VLOOKUP($B130,Listen!$A$2:$C$45,2,FALSE))</f>
        <v>0</v>
      </c>
      <c r="O130" s="271">
        <f>IF(ISBLANK($B130),0,VLOOKUP($B130,Listen!$A$2:$C$45,3,FALSE))</f>
        <v>0</v>
      </c>
      <c r="P130" s="272">
        <f t="shared" si="22"/>
        <v>0</v>
      </c>
      <c r="Q130" s="272">
        <f t="shared" si="23"/>
        <v>0</v>
      </c>
      <c r="R130" s="272">
        <f t="shared" si="23"/>
        <v>0</v>
      </c>
      <c r="S130" s="272">
        <f t="shared" si="23"/>
        <v>0</v>
      </c>
      <c r="T130" s="272">
        <f t="shared" si="23"/>
        <v>0</v>
      </c>
      <c r="U130" s="272">
        <f t="shared" si="23"/>
        <v>0</v>
      </c>
      <c r="V130" s="272">
        <f t="shared" si="23"/>
        <v>0</v>
      </c>
      <c r="W130" s="100">
        <f t="shared" si="20"/>
        <v>0</v>
      </c>
      <c r="X130" s="100">
        <f>IF(C130=A_Stammdaten!$B$11,E_SAV!$M130-E_SAV!$Y130,HLOOKUP(A_Stammdaten!$B$11-1,$Z$4:$AF$1005,ROW(C130)-3,FALSE)-$Y130)</f>
        <v>0</v>
      </c>
      <c r="Y130" s="100">
        <f>HLOOKUP(A_Stammdaten!$B$11,$Z$4:$AF$1005,ROW(C130)-3,FALSE)</f>
        <v>0</v>
      </c>
      <c r="Z130" s="100">
        <f t="shared" si="13"/>
        <v>0</v>
      </c>
      <c r="AA130" s="100">
        <f t="shared" si="14"/>
        <v>0</v>
      </c>
      <c r="AB130" s="100">
        <f t="shared" si="15"/>
        <v>0</v>
      </c>
      <c r="AC130" s="100">
        <f t="shared" si="16"/>
        <v>0</v>
      </c>
      <c r="AD130" s="100">
        <f t="shared" si="17"/>
        <v>0</v>
      </c>
      <c r="AE130" s="100">
        <f t="shared" si="18"/>
        <v>0</v>
      </c>
      <c r="AF130" s="100">
        <f t="shared" si="19"/>
        <v>0</v>
      </c>
    </row>
    <row r="131" spans="1:32" s="274" customFormat="1" x14ac:dyDescent="0.25">
      <c r="A131" s="338"/>
      <c r="B131" s="338"/>
      <c r="C131" s="339"/>
      <c r="D131" s="338"/>
      <c r="E131" s="338"/>
      <c r="F131" s="338"/>
      <c r="G131" s="338"/>
      <c r="H131" s="338"/>
      <c r="I131" s="270">
        <f>IF(C131&gt;A_Stammdaten!$B$11,0,SUM(D131,E131,-G131))</f>
        <v>0</v>
      </c>
      <c r="J131" s="338"/>
      <c r="K131" s="338"/>
      <c r="L131" s="338"/>
      <c r="M131" s="99">
        <f t="shared" si="12"/>
        <v>0</v>
      </c>
      <c r="N131" s="271">
        <f>IF(ISBLANK($B131),0,VLOOKUP($B131,Listen!$A$2:$C$45,2,FALSE))</f>
        <v>0</v>
      </c>
      <c r="O131" s="271">
        <f>IF(ISBLANK($B131),0,VLOOKUP($B131,Listen!$A$2:$C$45,3,FALSE))</f>
        <v>0</v>
      </c>
      <c r="P131" s="272">
        <f t="shared" si="22"/>
        <v>0</v>
      </c>
      <c r="Q131" s="272">
        <f t="shared" si="23"/>
        <v>0</v>
      </c>
      <c r="R131" s="272">
        <f t="shared" si="23"/>
        <v>0</v>
      </c>
      <c r="S131" s="272">
        <f t="shared" si="23"/>
        <v>0</v>
      </c>
      <c r="T131" s="272">
        <f t="shared" si="23"/>
        <v>0</v>
      </c>
      <c r="U131" s="272">
        <f t="shared" si="23"/>
        <v>0</v>
      </c>
      <c r="V131" s="272">
        <f t="shared" si="23"/>
        <v>0</v>
      </c>
      <c r="W131" s="100">
        <f t="shared" si="20"/>
        <v>0</v>
      </c>
      <c r="X131" s="100">
        <f>IF(C131=A_Stammdaten!$B$11,E_SAV!$M131-E_SAV!$Y131,HLOOKUP(A_Stammdaten!$B$11-1,$Z$4:$AF$1005,ROW(C131)-3,FALSE)-$Y131)</f>
        <v>0</v>
      </c>
      <c r="Y131" s="100">
        <f>HLOOKUP(A_Stammdaten!$B$11,$Z$4:$AF$1005,ROW(C131)-3,FALSE)</f>
        <v>0</v>
      </c>
      <c r="Z131" s="100">
        <f t="shared" si="13"/>
        <v>0</v>
      </c>
      <c r="AA131" s="100">
        <f t="shared" si="14"/>
        <v>0</v>
      </c>
      <c r="AB131" s="100">
        <f t="shared" si="15"/>
        <v>0</v>
      </c>
      <c r="AC131" s="100">
        <f t="shared" si="16"/>
        <v>0</v>
      </c>
      <c r="AD131" s="100">
        <f t="shared" si="17"/>
        <v>0</v>
      </c>
      <c r="AE131" s="100">
        <f t="shared" si="18"/>
        <v>0</v>
      </c>
      <c r="AF131" s="100">
        <f t="shared" si="19"/>
        <v>0</v>
      </c>
    </row>
    <row r="132" spans="1:32" s="274" customFormat="1" x14ac:dyDescent="0.25">
      <c r="A132" s="338"/>
      <c r="B132" s="338"/>
      <c r="C132" s="339"/>
      <c r="D132" s="338"/>
      <c r="E132" s="338"/>
      <c r="F132" s="338"/>
      <c r="G132" s="338"/>
      <c r="H132" s="338"/>
      <c r="I132" s="270">
        <f>IF(C132&gt;A_Stammdaten!$B$11,0,SUM(D132,E132,-G132))</f>
        <v>0</v>
      </c>
      <c r="J132" s="338"/>
      <c r="K132" s="338"/>
      <c r="L132" s="338"/>
      <c r="M132" s="99">
        <f t="shared" si="12"/>
        <v>0</v>
      </c>
      <c r="N132" s="271">
        <f>IF(ISBLANK($B132),0,VLOOKUP($B132,Listen!$A$2:$C$45,2,FALSE))</f>
        <v>0</v>
      </c>
      <c r="O132" s="271">
        <f>IF(ISBLANK($B132),0,VLOOKUP($B132,Listen!$A$2:$C$45,3,FALSE))</f>
        <v>0</v>
      </c>
      <c r="P132" s="272">
        <f t="shared" si="22"/>
        <v>0</v>
      </c>
      <c r="Q132" s="272">
        <f t="shared" si="23"/>
        <v>0</v>
      </c>
      <c r="R132" s="272">
        <f t="shared" si="23"/>
        <v>0</v>
      </c>
      <c r="S132" s="272">
        <f t="shared" si="23"/>
        <v>0</v>
      </c>
      <c r="T132" s="272">
        <f t="shared" si="23"/>
        <v>0</v>
      </c>
      <c r="U132" s="272">
        <f t="shared" si="23"/>
        <v>0</v>
      </c>
      <c r="V132" s="272">
        <f t="shared" si="23"/>
        <v>0</v>
      </c>
      <c r="W132" s="100">
        <f t="shared" si="20"/>
        <v>0</v>
      </c>
      <c r="X132" s="100">
        <f>IF(C132=A_Stammdaten!$B$11,E_SAV!$M132-E_SAV!$Y132,HLOOKUP(A_Stammdaten!$B$11-1,$Z$4:$AF$1005,ROW(C132)-3,FALSE)-$Y132)</f>
        <v>0</v>
      </c>
      <c r="Y132" s="100">
        <f>HLOOKUP(A_Stammdaten!$B$11,$Z$4:$AF$1005,ROW(C132)-3,FALSE)</f>
        <v>0</v>
      </c>
      <c r="Z132" s="100">
        <f t="shared" si="13"/>
        <v>0</v>
      </c>
      <c r="AA132" s="100">
        <f t="shared" si="14"/>
        <v>0</v>
      </c>
      <c r="AB132" s="100">
        <f t="shared" si="15"/>
        <v>0</v>
      </c>
      <c r="AC132" s="100">
        <f t="shared" si="16"/>
        <v>0</v>
      </c>
      <c r="AD132" s="100">
        <f t="shared" si="17"/>
        <v>0</v>
      </c>
      <c r="AE132" s="100">
        <f t="shared" si="18"/>
        <v>0</v>
      </c>
      <c r="AF132" s="100">
        <f t="shared" si="19"/>
        <v>0</v>
      </c>
    </row>
    <row r="133" spans="1:32" s="274" customFormat="1" x14ac:dyDescent="0.25">
      <c r="A133" s="338"/>
      <c r="B133" s="338"/>
      <c r="C133" s="339"/>
      <c r="D133" s="338"/>
      <c r="E133" s="338"/>
      <c r="F133" s="338"/>
      <c r="G133" s="338"/>
      <c r="H133" s="338"/>
      <c r="I133" s="270">
        <f>IF(C133&gt;A_Stammdaten!$B$11,0,SUM(D133,E133,-G133))</f>
        <v>0</v>
      </c>
      <c r="J133" s="338"/>
      <c r="K133" s="338"/>
      <c r="L133" s="338"/>
      <c r="M133" s="99">
        <f t="shared" ref="M133:M196" si="24">I133-SUM(J133:L133)</f>
        <v>0</v>
      </c>
      <c r="N133" s="271">
        <f>IF(ISBLANK($B133),0,VLOOKUP($B133,Listen!$A$2:$C$45,2,FALSE))</f>
        <v>0</v>
      </c>
      <c r="O133" s="271">
        <f>IF(ISBLANK($B133),0,VLOOKUP($B133,Listen!$A$2:$C$45,3,FALSE))</f>
        <v>0</v>
      </c>
      <c r="P133" s="272">
        <f t="shared" si="22"/>
        <v>0</v>
      </c>
      <c r="Q133" s="272">
        <f t="shared" si="23"/>
        <v>0</v>
      </c>
      <c r="R133" s="272">
        <f t="shared" si="23"/>
        <v>0</v>
      </c>
      <c r="S133" s="272">
        <f t="shared" si="23"/>
        <v>0</v>
      </c>
      <c r="T133" s="272">
        <f t="shared" si="23"/>
        <v>0</v>
      </c>
      <c r="U133" s="272">
        <f t="shared" si="23"/>
        <v>0</v>
      </c>
      <c r="V133" s="272">
        <f t="shared" si="23"/>
        <v>0</v>
      </c>
      <c r="W133" s="100">
        <f t="shared" si="20"/>
        <v>0</v>
      </c>
      <c r="X133" s="100">
        <f>IF(C133=A_Stammdaten!$B$11,E_SAV!$M133-E_SAV!$Y133,HLOOKUP(A_Stammdaten!$B$11-1,$Z$4:$AF$1005,ROW(C133)-3,FALSE)-$Y133)</f>
        <v>0</v>
      </c>
      <c r="Y133" s="100">
        <f>HLOOKUP(A_Stammdaten!$B$11,$Z$4:$AF$1005,ROW(C133)-3,FALSE)</f>
        <v>0</v>
      </c>
      <c r="Z133" s="100">
        <f t="shared" ref="Z133:Z196" si="25">IF(OR($C133=0,$M133=0),0,IF($C133&lt;=Z$4,$M133-$M133/P133*(Z$4-$C133+1),0))</f>
        <v>0</v>
      </c>
      <c r="AA133" s="100">
        <f t="shared" ref="AA133:AA196" si="26">IF(OR($C133=0,$M133=0,Q133-(AA$4-$C133)=0),0,IF($C133&lt;AA$4,Z133-Z133/(Q133-(AA$4-$C133)),IF($C133=AA$4,$M133-$M133/Q133,0)))</f>
        <v>0</v>
      </c>
      <c r="AB133" s="100">
        <f t="shared" ref="AB133:AB196" si="27">IF(OR($C133=0,$M133=0,R133-(AB$4-$C133)=0),0,IF($C133&lt;AB$4,AA133-AA133/(R133-(AB$4-$C133)),IF($C133=AB$4,$M133-$M133/R133,0)))</f>
        <v>0</v>
      </c>
      <c r="AC133" s="100">
        <f t="shared" ref="AC133:AC196" si="28">IF(OR($C133=0,$M133=0,S133-(AC$4-$C133)=0),0,IF($C133&lt;AC$4,AB133-AB133/(S133-(AC$4-$C133)),IF($C133=AC$4,$M133-$M133/S133,0)))</f>
        <v>0</v>
      </c>
      <c r="AD133" s="100">
        <f t="shared" ref="AD133:AD196" si="29">IF(OR($C133=0,$M133=0,T133-(AD$4-$C133)=0),0,IF($C133&lt;AD$4,AC133-AC133/(T133-(AD$4-$C133)),IF($C133=AD$4,$M133-$M133/T133,0)))</f>
        <v>0</v>
      </c>
      <c r="AE133" s="100">
        <f t="shared" ref="AE133:AE196" si="30">IF(OR($C133=0,$M133=0,U133-(AE$4-$C133)=0),0,IF($C133&lt;AE$4,AD133-AD133/(U133-(AE$4-$C133)),IF($C133=AE$4,$M133-$M133/U133,0)))</f>
        <v>0</v>
      </c>
      <c r="AF133" s="100">
        <f t="shared" ref="AF133:AF196" si="31">IF(OR($C133=0,$M133=0,V133-(AF$4-$C133)=0),0,IF($C133&lt;AF$4,AE133-AE133/(V133-(AF$4-$C133)),IF($C133=AF$4,$M133-$M133/V133,0)))</f>
        <v>0</v>
      </c>
    </row>
    <row r="134" spans="1:32" s="274" customFormat="1" x14ac:dyDescent="0.25">
      <c r="A134" s="338"/>
      <c r="B134" s="338"/>
      <c r="C134" s="339"/>
      <c r="D134" s="338"/>
      <c r="E134" s="338"/>
      <c r="F134" s="338"/>
      <c r="G134" s="338"/>
      <c r="H134" s="338"/>
      <c r="I134" s="270">
        <f>IF(C134&gt;A_Stammdaten!$B$11,0,SUM(D134,E134,-G134))</f>
        <v>0</v>
      </c>
      <c r="J134" s="338"/>
      <c r="K134" s="338"/>
      <c r="L134" s="338"/>
      <c r="M134" s="99">
        <f t="shared" si="24"/>
        <v>0</v>
      </c>
      <c r="N134" s="271">
        <f>IF(ISBLANK($B134),0,VLOOKUP($B134,Listen!$A$2:$C$45,2,FALSE))</f>
        <v>0</v>
      </c>
      <c r="O134" s="271">
        <f>IF(ISBLANK($B134),0,VLOOKUP($B134,Listen!$A$2:$C$45,3,FALSE))</f>
        <v>0</v>
      </c>
      <c r="P134" s="272">
        <f t="shared" si="22"/>
        <v>0</v>
      </c>
      <c r="Q134" s="272">
        <f t="shared" si="23"/>
        <v>0</v>
      </c>
      <c r="R134" s="272">
        <f t="shared" si="23"/>
        <v>0</v>
      </c>
      <c r="S134" s="272">
        <f t="shared" si="23"/>
        <v>0</v>
      </c>
      <c r="T134" s="272">
        <f t="shared" si="23"/>
        <v>0</v>
      </c>
      <c r="U134" s="272">
        <f t="shared" si="23"/>
        <v>0</v>
      </c>
      <c r="V134" s="272">
        <f t="shared" si="23"/>
        <v>0</v>
      </c>
      <c r="W134" s="100">
        <f t="shared" ref="W134:W197" si="32">Y134+X134</f>
        <v>0</v>
      </c>
      <c r="X134" s="100">
        <f>IF(C134=A_Stammdaten!$B$11,E_SAV!$M134-E_SAV!$Y134,HLOOKUP(A_Stammdaten!$B$11-1,$Z$4:$AF$1005,ROW(C134)-3,FALSE)-$Y134)</f>
        <v>0</v>
      </c>
      <c r="Y134" s="100">
        <f>HLOOKUP(A_Stammdaten!$B$11,$Z$4:$AF$1005,ROW(C134)-3,FALSE)</f>
        <v>0</v>
      </c>
      <c r="Z134" s="100">
        <f t="shared" si="25"/>
        <v>0</v>
      </c>
      <c r="AA134" s="100">
        <f t="shared" si="26"/>
        <v>0</v>
      </c>
      <c r="AB134" s="100">
        <f t="shared" si="27"/>
        <v>0</v>
      </c>
      <c r="AC134" s="100">
        <f t="shared" si="28"/>
        <v>0</v>
      </c>
      <c r="AD134" s="100">
        <f t="shared" si="29"/>
        <v>0</v>
      </c>
      <c r="AE134" s="100">
        <f t="shared" si="30"/>
        <v>0</v>
      </c>
      <c r="AF134" s="100">
        <f t="shared" si="31"/>
        <v>0</v>
      </c>
    </row>
    <row r="135" spans="1:32" s="274" customFormat="1" x14ac:dyDescent="0.25">
      <c r="A135" s="338"/>
      <c r="B135" s="338"/>
      <c r="C135" s="339"/>
      <c r="D135" s="338"/>
      <c r="E135" s="338"/>
      <c r="F135" s="338"/>
      <c r="G135" s="338"/>
      <c r="H135" s="338"/>
      <c r="I135" s="270">
        <f>IF(C135&gt;A_Stammdaten!$B$11,0,SUM(D135,E135,-G135))</f>
        <v>0</v>
      </c>
      <c r="J135" s="338"/>
      <c r="K135" s="338"/>
      <c r="L135" s="338"/>
      <c r="M135" s="99">
        <f t="shared" si="24"/>
        <v>0</v>
      </c>
      <c r="N135" s="271">
        <f>IF(ISBLANK($B135),0,VLOOKUP($B135,Listen!$A$2:$C$45,2,FALSE))</f>
        <v>0</v>
      </c>
      <c r="O135" s="271">
        <f>IF(ISBLANK($B135),0,VLOOKUP($B135,Listen!$A$2:$C$45,3,FALSE))</f>
        <v>0</v>
      </c>
      <c r="P135" s="272">
        <f t="shared" si="22"/>
        <v>0</v>
      </c>
      <c r="Q135" s="272">
        <f t="shared" si="23"/>
        <v>0</v>
      </c>
      <c r="R135" s="272">
        <f t="shared" si="23"/>
        <v>0</v>
      </c>
      <c r="S135" s="272">
        <f t="shared" si="23"/>
        <v>0</v>
      </c>
      <c r="T135" s="272">
        <f t="shared" si="23"/>
        <v>0</v>
      </c>
      <c r="U135" s="272">
        <f t="shared" si="23"/>
        <v>0</v>
      </c>
      <c r="V135" s="272">
        <f t="shared" si="23"/>
        <v>0</v>
      </c>
      <c r="W135" s="100">
        <f t="shared" si="32"/>
        <v>0</v>
      </c>
      <c r="X135" s="100">
        <f>IF(C135=A_Stammdaten!$B$11,E_SAV!$M135-E_SAV!$Y135,HLOOKUP(A_Stammdaten!$B$11-1,$Z$4:$AF$1005,ROW(C135)-3,FALSE)-$Y135)</f>
        <v>0</v>
      </c>
      <c r="Y135" s="100">
        <f>HLOOKUP(A_Stammdaten!$B$11,$Z$4:$AF$1005,ROW(C135)-3,FALSE)</f>
        <v>0</v>
      </c>
      <c r="Z135" s="100">
        <f t="shared" si="25"/>
        <v>0</v>
      </c>
      <c r="AA135" s="100">
        <f t="shared" si="26"/>
        <v>0</v>
      </c>
      <c r="AB135" s="100">
        <f t="shared" si="27"/>
        <v>0</v>
      </c>
      <c r="AC135" s="100">
        <f t="shared" si="28"/>
        <v>0</v>
      </c>
      <c r="AD135" s="100">
        <f t="shared" si="29"/>
        <v>0</v>
      </c>
      <c r="AE135" s="100">
        <f t="shared" si="30"/>
        <v>0</v>
      </c>
      <c r="AF135" s="100">
        <f t="shared" si="31"/>
        <v>0</v>
      </c>
    </row>
    <row r="136" spans="1:32" s="274" customFormat="1" x14ac:dyDescent="0.25">
      <c r="A136" s="338"/>
      <c r="B136" s="338"/>
      <c r="C136" s="339"/>
      <c r="D136" s="338"/>
      <c r="E136" s="338"/>
      <c r="F136" s="338"/>
      <c r="G136" s="338"/>
      <c r="H136" s="338"/>
      <c r="I136" s="270">
        <f>IF(C136&gt;A_Stammdaten!$B$11,0,SUM(D136,E136,-G136))</f>
        <v>0</v>
      </c>
      <c r="J136" s="338"/>
      <c r="K136" s="338"/>
      <c r="L136" s="338"/>
      <c r="M136" s="99">
        <f t="shared" si="24"/>
        <v>0</v>
      </c>
      <c r="N136" s="271">
        <f>IF(ISBLANK($B136),0,VLOOKUP($B136,Listen!$A$2:$C$45,2,FALSE))</f>
        <v>0</v>
      </c>
      <c r="O136" s="271">
        <f>IF(ISBLANK($B136),0,VLOOKUP($B136,Listen!$A$2:$C$45,3,FALSE))</f>
        <v>0</v>
      </c>
      <c r="P136" s="272">
        <f t="shared" si="22"/>
        <v>0</v>
      </c>
      <c r="Q136" s="272">
        <f t="shared" si="23"/>
        <v>0</v>
      </c>
      <c r="R136" s="272">
        <f t="shared" si="23"/>
        <v>0</v>
      </c>
      <c r="S136" s="272">
        <f t="shared" si="23"/>
        <v>0</v>
      </c>
      <c r="T136" s="272">
        <f t="shared" si="23"/>
        <v>0</v>
      </c>
      <c r="U136" s="272">
        <f t="shared" si="23"/>
        <v>0</v>
      </c>
      <c r="V136" s="272">
        <f t="shared" si="23"/>
        <v>0</v>
      </c>
      <c r="W136" s="100">
        <f t="shared" si="32"/>
        <v>0</v>
      </c>
      <c r="X136" s="100">
        <f>IF(C136=A_Stammdaten!$B$11,E_SAV!$M136-E_SAV!$Y136,HLOOKUP(A_Stammdaten!$B$11-1,$Z$4:$AF$1005,ROW(C136)-3,FALSE)-$Y136)</f>
        <v>0</v>
      </c>
      <c r="Y136" s="100">
        <f>HLOOKUP(A_Stammdaten!$B$11,$Z$4:$AF$1005,ROW(C136)-3,FALSE)</f>
        <v>0</v>
      </c>
      <c r="Z136" s="100">
        <f t="shared" si="25"/>
        <v>0</v>
      </c>
      <c r="AA136" s="100">
        <f t="shared" si="26"/>
        <v>0</v>
      </c>
      <c r="AB136" s="100">
        <f t="shared" si="27"/>
        <v>0</v>
      </c>
      <c r="AC136" s="100">
        <f t="shared" si="28"/>
        <v>0</v>
      </c>
      <c r="AD136" s="100">
        <f t="shared" si="29"/>
        <v>0</v>
      </c>
      <c r="AE136" s="100">
        <f t="shared" si="30"/>
        <v>0</v>
      </c>
      <c r="AF136" s="100">
        <f t="shared" si="31"/>
        <v>0</v>
      </c>
    </row>
    <row r="137" spans="1:32" s="274" customFormat="1" x14ac:dyDescent="0.25">
      <c r="A137" s="338"/>
      <c r="B137" s="338"/>
      <c r="C137" s="339"/>
      <c r="D137" s="338"/>
      <c r="E137" s="338"/>
      <c r="F137" s="338"/>
      <c r="G137" s="338"/>
      <c r="H137" s="338"/>
      <c r="I137" s="270">
        <f>IF(C137&gt;A_Stammdaten!$B$11,0,SUM(D137,E137,-G137))</f>
        <v>0</v>
      </c>
      <c r="J137" s="338"/>
      <c r="K137" s="338"/>
      <c r="L137" s="338"/>
      <c r="M137" s="99">
        <f t="shared" si="24"/>
        <v>0</v>
      </c>
      <c r="N137" s="271">
        <f>IF(ISBLANK($B137),0,VLOOKUP($B137,Listen!$A$2:$C$45,2,FALSE))</f>
        <v>0</v>
      </c>
      <c r="O137" s="271">
        <f>IF(ISBLANK($B137),0,VLOOKUP($B137,Listen!$A$2:$C$45,3,FALSE))</f>
        <v>0</v>
      </c>
      <c r="P137" s="272">
        <f t="shared" si="22"/>
        <v>0</v>
      </c>
      <c r="Q137" s="272">
        <f t="shared" si="23"/>
        <v>0</v>
      </c>
      <c r="R137" s="272">
        <f t="shared" si="23"/>
        <v>0</v>
      </c>
      <c r="S137" s="272">
        <f t="shared" si="23"/>
        <v>0</v>
      </c>
      <c r="T137" s="272">
        <f t="shared" si="23"/>
        <v>0</v>
      </c>
      <c r="U137" s="272">
        <f t="shared" si="23"/>
        <v>0</v>
      </c>
      <c r="V137" s="272">
        <f t="shared" si="23"/>
        <v>0</v>
      </c>
      <c r="W137" s="100">
        <f t="shared" si="32"/>
        <v>0</v>
      </c>
      <c r="X137" s="100">
        <f>IF(C137=A_Stammdaten!$B$11,E_SAV!$M137-E_SAV!$Y137,HLOOKUP(A_Stammdaten!$B$11-1,$Z$4:$AF$1005,ROW(C137)-3,FALSE)-$Y137)</f>
        <v>0</v>
      </c>
      <c r="Y137" s="100">
        <f>HLOOKUP(A_Stammdaten!$B$11,$Z$4:$AF$1005,ROW(C137)-3,FALSE)</f>
        <v>0</v>
      </c>
      <c r="Z137" s="100">
        <f t="shared" si="25"/>
        <v>0</v>
      </c>
      <c r="AA137" s="100">
        <f t="shared" si="26"/>
        <v>0</v>
      </c>
      <c r="AB137" s="100">
        <f t="shared" si="27"/>
        <v>0</v>
      </c>
      <c r="AC137" s="100">
        <f t="shared" si="28"/>
        <v>0</v>
      </c>
      <c r="AD137" s="100">
        <f t="shared" si="29"/>
        <v>0</v>
      </c>
      <c r="AE137" s="100">
        <f t="shared" si="30"/>
        <v>0</v>
      </c>
      <c r="AF137" s="100">
        <f t="shared" si="31"/>
        <v>0</v>
      </c>
    </row>
    <row r="138" spans="1:32" s="274" customFormat="1" x14ac:dyDescent="0.25">
      <c r="A138" s="338"/>
      <c r="B138" s="338"/>
      <c r="C138" s="339"/>
      <c r="D138" s="338"/>
      <c r="E138" s="338"/>
      <c r="F138" s="338"/>
      <c r="G138" s="338"/>
      <c r="H138" s="338"/>
      <c r="I138" s="270">
        <f>IF(C138&gt;A_Stammdaten!$B$11,0,SUM(D138,E138,-G138))</f>
        <v>0</v>
      </c>
      <c r="J138" s="338"/>
      <c r="K138" s="338"/>
      <c r="L138" s="338"/>
      <c r="M138" s="99">
        <f t="shared" si="24"/>
        <v>0</v>
      </c>
      <c r="N138" s="271">
        <f>IF(ISBLANK($B138),0,VLOOKUP($B138,Listen!$A$2:$C$45,2,FALSE))</f>
        <v>0</v>
      </c>
      <c r="O138" s="271">
        <f>IF(ISBLANK($B138),0,VLOOKUP($B138,Listen!$A$2:$C$45,3,FALSE))</f>
        <v>0</v>
      </c>
      <c r="P138" s="272">
        <f t="shared" si="22"/>
        <v>0</v>
      </c>
      <c r="Q138" s="272">
        <f t="shared" si="23"/>
        <v>0</v>
      </c>
      <c r="R138" s="272">
        <f t="shared" si="23"/>
        <v>0</v>
      </c>
      <c r="S138" s="272">
        <f t="shared" si="23"/>
        <v>0</v>
      </c>
      <c r="T138" s="272">
        <f t="shared" si="23"/>
        <v>0</v>
      </c>
      <c r="U138" s="272">
        <f t="shared" si="23"/>
        <v>0</v>
      </c>
      <c r="V138" s="272">
        <f t="shared" si="23"/>
        <v>0</v>
      </c>
      <c r="W138" s="100">
        <f t="shared" si="32"/>
        <v>0</v>
      </c>
      <c r="X138" s="100">
        <f>IF(C138=A_Stammdaten!$B$11,E_SAV!$M138-E_SAV!$Y138,HLOOKUP(A_Stammdaten!$B$11-1,$Z$4:$AF$1005,ROW(C138)-3,FALSE)-$Y138)</f>
        <v>0</v>
      </c>
      <c r="Y138" s="100">
        <f>HLOOKUP(A_Stammdaten!$B$11,$Z$4:$AF$1005,ROW(C138)-3,FALSE)</f>
        <v>0</v>
      </c>
      <c r="Z138" s="100">
        <f t="shared" si="25"/>
        <v>0</v>
      </c>
      <c r="AA138" s="100">
        <f t="shared" si="26"/>
        <v>0</v>
      </c>
      <c r="AB138" s="100">
        <f t="shared" si="27"/>
        <v>0</v>
      </c>
      <c r="AC138" s="100">
        <f t="shared" si="28"/>
        <v>0</v>
      </c>
      <c r="AD138" s="100">
        <f t="shared" si="29"/>
        <v>0</v>
      </c>
      <c r="AE138" s="100">
        <f t="shared" si="30"/>
        <v>0</v>
      </c>
      <c r="AF138" s="100">
        <f t="shared" si="31"/>
        <v>0</v>
      </c>
    </row>
    <row r="139" spans="1:32" s="274" customFormat="1" x14ac:dyDescent="0.25">
      <c r="A139" s="338"/>
      <c r="B139" s="338"/>
      <c r="C139" s="339"/>
      <c r="D139" s="338"/>
      <c r="E139" s="338"/>
      <c r="F139" s="338"/>
      <c r="G139" s="338"/>
      <c r="H139" s="338"/>
      <c r="I139" s="270">
        <f>IF(C139&gt;A_Stammdaten!$B$11,0,SUM(D139,E139,-G139))</f>
        <v>0</v>
      </c>
      <c r="J139" s="338"/>
      <c r="K139" s="338"/>
      <c r="L139" s="338"/>
      <c r="M139" s="99">
        <f t="shared" si="24"/>
        <v>0</v>
      </c>
      <c r="N139" s="271">
        <f>IF(ISBLANK($B139),0,VLOOKUP($B139,Listen!$A$2:$C$45,2,FALSE))</f>
        <v>0</v>
      </c>
      <c r="O139" s="271">
        <f>IF(ISBLANK($B139),0,VLOOKUP($B139,Listen!$A$2:$C$45,3,FALSE))</f>
        <v>0</v>
      </c>
      <c r="P139" s="272">
        <f t="shared" ref="P139:P202" si="33">$N139</f>
        <v>0</v>
      </c>
      <c r="Q139" s="272">
        <f t="shared" si="23"/>
        <v>0</v>
      </c>
      <c r="R139" s="272">
        <f t="shared" si="23"/>
        <v>0</v>
      </c>
      <c r="S139" s="272">
        <f t="shared" si="23"/>
        <v>0</v>
      </c>
      <c r="T139" s="272">
        <f t="shared" si="23"/>
        <v>0</v>
      </c>
      <c r="U139" s="272">
        <f t="shared" si="23"/>
        <v>0</v>
      </c>
      <c r="V139" s="272">
        <f t="shared" si="23"/>
        <v>0</v>
      </c>
      <c r="W139" s="100">
        <f t="shared" si="32"/>
        <v>0</v>
      </c>
      <c r="X139" s="100">
        <f>IF(C139=A_Stammdaten!$B$11,E_SAV!$M139-E_SAV!$Y139,HLOOKUP(A_Stammdaten!$B$11-1,$Z$4:$AF$1005,ROW(C139)-3,FALSE)-$Y139)</f>
        <v>0</v>
      </c>
      <c r="Y139" s="100">
        <f>HLOOKUP(A_Stammdaten!$B$11,$Z$4:$AF$1005,ROW(C139)-3,FALSE)</f>
        <v>0</v>
      </c>
      <c r="Z139" s="100">
        <f t="shared" si="25"/>
        <v>0</v>
      </c>
      <c r="AA139" s="100">
        <f t="shared" si="26"/>
        <v>0</v>
      </c>
      <c r="AB139" s="100">
        <f t="shared" si="27"/>
        <v>0</v>
      </c>
      <c r="AC139" s="100">
        <f t="shared" si="28"/>
        <v>0</v>
      </c>
      <c r="AD139" s="100">
        <f t="shared" si="29"/>
        <v>0</v>
      </c>
      <c r="AE139" s="100">
        <f t="shared" si="30"/>
        <v>0</v>
      </c>
      <c r="AF139" s="100">
        <f t="shared" si="31"/>
        <v>0</v>
      </c>
    </row>
    <row r="140" spans="1:32" s="274" customFormat="1" x14ac:dyDescent="0.25">
      <c r="A140" s="338"/>
      <c r="B140" s="338"/>
      <c r="C140" s="339"/>
      <c r="D140" s="338"/>
      <c r="E140" s="338"/>
      <c r="F140" s="338"/>
      <c r="G140" s="338"/>
      <c r="H140" s="338"/>
      <c r="I140" s="270">
        <f>IF(C140&gt;A_Stammdaten!$B$11,0,SUM(D140,E140,-G140))</f>
        <v>0</v>
      </c>
      <c r="J140" s="338"/>
      <c r="K140" s="338"/>
      <c r="L140" s="338"/>
      <c r="M140" s="99">
        <f t="shared" si="24"/>
        <v>0</v>
      </c>
      <c r="N140" s="271">
        <f>IF(ISBLANK($B140),0,VLOOKUP($B140,Listen!$A$2:$C$45,2,FALSE))</f>
        <v>0</v>
      </c>
      <c r="O140" s="271">
        <f>IF(ISBLANK($B140),0,VLOOKUP($B140,Listen!$A$2:$C$45,3,FALSE))</f>
        <v>0</v>
      </c>
      <c r="P140" s="272">
        <f t="shared" si="33"/>
        <v>0</v>
      </c>
      <c r="Q140" s="272">
        <f t="shared" si="23"/>
        <v>0</v>
      </c>
      <c r="R140" s="272">
        <f t="shared" si="23"/>
        <v>0</v>
      </c>
      <c r="S140" s="272">
        <f t="shared" si="23"/>
        <v>0</v>
      </c>
      <c r="T140" s="272">
        <f t="shared" si="23"/>
        <v>0</v>
      </c>
      <c r="U140" s="272">
        <f t="shared" si="23"/>
        <v>0</v>
      </c>
      <c r="V140" s="272">
        <f t="shared" si="23"/>
        <v>0</v>
      </c>
      <c r="W140" s="100">
        <f t="shared" si="32"/>
        <v>0</v>
      </c>
      <c r="X140" s="100">
        <f>IF(C140=A_Stammdaten!$B$11,E_SAV!$M140-E_SAV!$Y140,HLOOKUP(A_Stammdaten!$B$11-1,$Z$4:$AF$1005,ROW(C140)-3,FALSE)-$Y140)</f>
        <v>0</v>
      </c>
      <c r="Y140" s="100">
        <f>HLOOKUP(A_Stammdaten!$B$11,$Z$4:$AF$1005,ROW(C140)-3,FALSE)</f>
        <v>0</v>
      </c>
      <c r="Z140" s="100">
        <f t="shared" si="25"/>
        <v>0</v>
      </c>
      <c r="AA140" s="100">
        <f t="shared" si="26"/>
        <v>0</v>
      </c>
      <c r="AB140" s="100">
        <f t="shared" si="27"/>
        <v>0</v>
      </c>
      <c r="AC140" s="100">
        <f t="shared" si="28"/>
        <v>0</v>
      </c>
      <c r="AD140" s="100">
        <f t="shared" si="29"/>
        <v>0</v>
      </c>
      <c r="AE140" s="100">
        <f t="shared" si="30"/>
        <v>0</v>
      </c>
      <c r="AF140" s="100">
        <f t="shared" si="31"/>
        <v>0</v>
      </c>
    </row>
    <row r="141" spans="1:32" s="274" customFormat="1" x14ac:dyDescent="0.25">
      <c r="A141" s="338"/>
      <c r="B141" s="338"/>
      <c r="C141" s="339"/>
      <c r="D141" s="338"/>
      <c r="E141" s="338"/>
      <c r="F141" s="338"/>
      <c r="G141" s="338"/>
      <c r="H141" s="338"/>
      <c r="I141" s="270">
        <f>IF(C141&gt;A_Stammdaten!$B$11,0,SUM(D141,E141,-G141))</f>
        <v>0</v>
      </c>
      <c r="J141" s="338"/>
      <c r="K141" s="338"/>
      <c r="L141" s="338"/>
      <c r="M141" s="99">
        <f t="shared" si="24"/>
        <v>0</v>
      </c>
      <c r="N141" s="271">
        <f>IF(ISBLANK($B141),0,VLOOKUP($B141,Listen!$A$2:$C$45,2,FALSE))</f>
        <v>0</v>
      </c>
      <c r="O141" s="271">
        <f>IF(ISBLANK($B141),0,VLOOKUP($B141,Listen!$A$2:$C$45,3,FALSE))</f>
        <v>0</v>
      </c>
      <c r="P141" s="272">
        <f t="shared" si="33"/>
        <v>0</v>
      </c>
      <c r="Q141" s="272">
        <f t="shared" si="23"/>
        <v>0</v>
      </c>
      <c r="R141" s="272">
        <f t="shared" si="23"/>
        <v>0</v>
      </c>
      <c r="S141" s="272">
        <f t="shared" si="23"/>
        <v>0</v>
      </c>
      <c r="T141" s="272">
        <f t="shared" si="23"/>
        <v>0</v>
      </c>
      <c r="U141" s="272">
        <f t="shared" si="23"/>
        <v>0</v>
      </c>
      <c r="V141" s="272">
        <f t="shared" si="23"/>
        <v>0</v>
      </c>
      <c r="W141" s="100">
        <f t="shared" si="32"/>
        <v>0</v>
      </c>
      <c r="X141" s="100">
        <f>IF(C141=A_Stammdaten!$B$11,E_SAV!$M141-E_SAV!$Y141,HLOOKUP(A_Stammdaten!$B$11-1,$Z$4:$AF$1005,ROW(C141)-3,FALSE)-$Y141)</f>
        <v>0</v>
      </c>
      <c r="Y141" s="100">
        <f>HLOOKUP(A_Stammdaten!$B$11,$Z$4:$AF$1005,ROW(C141)-3,FALSE)</f>
        <v>0</v>
      </c>
      <c r="Z141" s="100">
        <f t="shared" si="25"/>
        <v>0</v>
      </c>
      <c r="AA141" s="100">
        <f t="shared" si="26"/>
        <v>0</v>
      </c>
      <c r="AB141" s="100">
        <f t="shared" si="27"/>
        <v>0</v>
      </c>
      <c r="AC141" s="100">
        <f t="shared" si="28"/>
        <v>0</v>
      </c>
      <c r="AD141" s="100">
        <f t="shared" si="29"/>
        <v>0</v>
      </c>
      <c r="AE141" s="100">
        <f t="shared" si="30"/>
        <v>0</v>
      </c>
      <c r="AF141" s="100">
        <f t="shared" si="31"/>
        <v>0</v>
      </c>
    </row>
    <row r="142" spans="1:32" s="274" customFormat="1" x14ac:dyDescent="0.25">
      <c r="A142" s="338"/>
      <c r="B142" s="338"/>
      <c r="C142" s="339"/>
      <c r="D142" s="338"/>
      <c r="E142" s="338"/>
      <c r="F142" s="338"/>
      <c r="G142" s="338"/>
      <c r="H142" s="338"/>
      <c r="I142" s="270">
        <f>IF(C142&gt;A_Stammdaten!$B$11,0,SUM(D142,E142,-G142))</f>
        <v>0</v>
      </c>
      <c r="J142" s="338"/>
      <c r="K142" s="338"/>
      <c r="L142" s="338"/>
      <c r="M142" s="99">
        <f t="shared" si="24"/>
        <v>0</v>
      </c>
      <c r="N142" s="271">
        <f>IF(ISBLANK($B142),0,VLOOKUP($B142,Listen!$A$2:$C$45,2,FALSE))</f>
        <v>0</v>
      </c>
      <c r="O142" s="271">
        <f>IF(ISBLANK($B142),0,VLOOKUP($B142,Listen!$A$2:$C$45,3,FALSE))</f>
        <v>0</v>
      </c>
      <c r="P142" s="272">
        <f t="shared" si="33"/>
        <v>0</v>
      </c>
      <c r="Q142" s="272">
        <f t="shared" si="23"/>
        <v>0</v>
      </c>
      <c r="R142" s="272">
        <f t="shared" si="23"/>
        <v>0</v>
      </c>
      <c r="S142" s="272">
        <f t="shared" si="23"/>
        <v>0</v>
      </c>
      <c r="T142" s="272">
        <f t="shared" si="23"/>
        <v>0</v>
      </c>
      <c r="U142" s="272">
        <f t="shared" si="23"/>
        <v>0</v>
      </c>
      <c r="V142" s="272">
        <f t="shared" si="23"/>
        <v>0</v>
      </c>
      <c r="W142" s="100">
        <f t="shared" si="32"/>
        <v>0</v>
      </c>
      <c r="X142" s="100">
        <f>IF(C142=A_Stammdaten!$B$11,E_SAV!$M142-E_SAV!$Y142,HLOOKUP(A_Stammdaten!$B$11-1,$Z$4:$AF$1005,ROW(C142)-3,FALSE)-$Y142)</f>
        <v>0</v>
      </c>
      <c r="Y142" s="100">
        <f>HLOOKUP(A_Stammdaten!$B$11,$Z$4:$AF$1005,ROW(C142)-3,FALSE)</f>
        <v>0</v>
      </c>
      <c r="Z142" s="100">
        <f t="shared" si="25"/>
        <v>0</v>
      </c>
      <c r="AA142" s="100">
        <f t="shared" si="26"/>
        <v>0</v>
      </c>
      <c r="AB142" s="100">
        <f t="shared" si="27"/>
        <v>0</v>
      </c>
      <c r="AC142" s="100">
        <f t="shared" si="28"/>
        <v>0</v>
      </c>
      <c r="AD142" s="100">
        <f t="shared" si="29"/>
        <v>0</v>
      </c>
      <c r="AE142" s="100">
        <f t="shared" si="30"/>
        <v>0</v>
      </c>
      <c r="AF142" s="100">
        <f t="shared" si="31"/>
        <v>0</v>
      </c>
    </row>
    <row r="143" spans="1:32" s="274" customFormat="1" x14ac:dyDescent="0.25">
      <c r="A143" s="338"/>
      <c r="B143" s="338"/>
      <c r="C143" s="339"/>
      <c r="D143" s="338"/>
      <c r="E143" s="338"/>
      <c r="F143" s="338"/>
      <c r="G143" s="338"/>
      <c r="H143" s="338"/>
      <c r="I143" s="270">
        <f>IF(C143&gt;A_Stammdaten!$B$11,0,SUM(D143,E143,-G143))</f>
        <v>0</v>
      </c>
      <c r="J143" s="338"/>
      <c r="K143" s="338"/>
      <c r="L143" s="338"/>
      <c r="M143" s="99">
        <f t="shared" si="24"/>
        <v>0</v>
      </c>
      <c r="N143" s="271">
        <f>IF(ISBLANK($B143),0,VLOOKUP($B143,Listen!$A$2:$C$45,2,FALSE))</f>
        <v>0</v>
      </c>
      <c r="O143" s="271">
        <f>IF(ISBLANK($B143),0,VLOOKUP($B143,Listen!$A$2:$C$45,3,FALSE))</f>
        <v>0</v>
      </c>
      <c r="P143" s="272">
        <f t="shared" si="33"/>
        <v>0</v>
      </c>
      <c r="Q143" s="272">
        <f t="shared" si="23"/>
        <v>0</v>
      </c>
      <c r="R143" s="272">
        <f t="shared" si="23"/>
        <v>0</v>
      </c>
      <c r="S143" s="272">
        <f t="shared" si="23"/>
        <v>0</v>
      </c>
      <c r="T143" s="272">
        <f t="shared" si="23"/>
        <v>0</v>
      </c>
      <c r="U143" s="272">
        <f t="shared" si="23"/>
        <v>0</v>
      </c>
      <c r="V143" s="272">
        <f t="shared" si="23"/>
        <v>0</v>
      </c>
      <c r="W143" s="100">
        <f t="shared" si="32"/>
        <v>0</v>
      </c>
      <c r="X143" s="100">
        <f>IF(C143=A_Stammdaten!$B$11,E_SAV!$M143-E_SAV!$Y143,HLOOKUP(A_Stammdaten!$B$11-1,$Z$4:$AF$1005,ROW(C143)-3,FALSE)-$Y143)</f>
        <v>0</v>
      </c>
      <c r="Y143" s="100">
        <f>HLOOKUP(A_Stammdaten!$B$11,$Z$4:$AF$1005,ROW(C143)-3,FALSE)</f>
        <v>0</v>
      </c>
      <c r="Z143" s="100">
        <f t="shared" si="25"/>
        <v>0</v>
      </c>
      <c r="AA143" s="100">
        <f t="shared" si="26"/>
        <v>0</v>
      </c>
      <c r="AB143" s="100">
        <f t="shared" si="27"/>
        <v>0</v>
      </c>
      <c r="AC143" s="100">
        <f t="shared" si="28"/>
        <v>0</v>
      </c>
      <c r="AD143" s="100">
        <f t="shared" si="29"/>
        <v>0</v>
      </c>
      <c r="AE143" s="100">
        <f t="shared" si="30"/>
        <v>0</v>
      </c>
      <c r="AF143" s="100">
        <f t="shared" si="31"/>
        <v>0</v>
      </c>
    </row>
    <row r="144" spans="1:32" s="274" customFormat="1" x14ac:dyDescent="0.25">
      <c r="A144" s="338"/>
      <c r="B144" s="338"/>
      <c r="C144" s="339"/>
      <c r="D144" s="338"/>
      <c r="E144" s="338"/>
      <c r="F144" s="338"/>
      <c r="G144" s="338"/>
      <c r="H144" s="338"/>
      <c r="I144" s="270">
        <f>IF(C144&gt;A_Stammdaten!$B$11,0,SUM(D144,E144,-G144))</f>
        <v>0</v>
      </c>
      <c r="J144" s="338"/>
      <c r="K144" s="338"/>
      <c r="L144" s="338"/>
      <c r="M144" s="99">
        <f t="shared" si="24"/>
        <v>0</v>
      </c>
      <c r="N144" s="271">
        <f>IF(ISBLANK($B144),0,VLOOKUP($B144,Listen!$A$2:$C$45,2,FALSE))</f>
        <v>0</v>
      </c>
      <c r="O144" s="271">
        <f>IF(ISBLANK($B144),0,VLOOKUP($B144,Listen!$A$2:$C$45,3,FALSE))</f>
        <v>0</v>
      </c>
      <c r="P144" s="272">
        <f t="shared" si="33"/>
        <v>0</v>
      </c>
      <c r="Q144" s="272">
        <f t="shared" si="23"/>
        <v>0</v>
      </c>
      <c r="R144" s="272">
        <f t="shared" si="23"/>
        <v>0</v>
      </c>
      <c r="S144" s="272">
        <f t="shared" si="23"/>
        <v>0</v>
      </c>
      <c r="T144" s="272">
        <f t="shared" si="23"/>
        <v>0</v>
      </c>
      <c r="U144" s="272">
        <f t="shared" si="23"/>
        <v>0</v>
      </c>
      <c r="V144" s="272">
        <f t="shared" si="23"/>
        <v>0</v>
      </c>
      <c r="W144" s="100">
        <f t="shared" si="32"/>
        <v>0</v>
      </c>
      <c r="X144" s="100">
        <f>IF(C144=A_Stammdaten!$B$11,E_SAV!$M144-E_SAV!$Y144,HLOOKUP(A_Stammdaten!$B$11-1,$Z$4:$AF$1005,ROW(C144)-3,FALSE)-$Y144)</f>
        <v>0</v>
      </c>
      <c r="Y144" s="100">
        <f>HLOOKUP(A_Stammdaten!$B$11,$Z$4:$AF$1005,ROW(C144)-3,FALSE)</f>
        <v>0</v>
      </c>
      <c r="Z144" s="100">
        <f t="shared" si="25"/>
        <v>0</v>
      </c>
      <c r="AA144" s="100">
        <f t="shared" si="26"/>
        <v>0</v>
      </c>
      <c r="AB144" s="100">
        <f t="shared" si="27"/>
        <v>0</v>
      </c>
      <c r="AC144" s="100">
        <f t="shared" si="28"/>
        <v>0</v>
      </c>
      <c r="AD144" s="100">
        <f t="shared" si="29"/>
        <v>0</v>
      </c>
      <c r="AE144" s="100">
        <f t="shared" si="30"/>
        <v>0</v>
      </c>
      <c r="AF144" s="100">
        <f t="shared" si="31"/>
        <v>0</v>
      </c>
    </row>
    <row r="145" spans="1:32" s="274" customFormat="1" x14ac:dyDescent="0.25">
      <c r="A145" s="338"/>
      <c r="B145" s="338"/>
      <c r="C145" s="339"/>
      <c r="D145" s="338"/>
      <c r="E145" s="338"/>
      <c r="F145" s="338"/>
      <c r="G145" s="338"/>
      <c r="H145" s="338"/>
      <c r="I145" s="270">
        <f>IF(C145&gt;A_Stammdaten!$B$11,0,SUM(D145,E145,-G145))</f>
        <v>0</v>
      </c>
      <c r="J145" s="338"/>
      <c r="K145" s="338"/>
      <c r="L145" s="338"/>
      <c r="M145" s="99">
        <f t="shared" si="24"/>
        <v>0</v>
      </c>
      <c r="N145" s="271">
        <f>IF(ISBLANK($B145),0,VLOOKUP($B145,Listen!$A$2:$C$45,2,FALSE))</f>
        <v>0</v>
      </c>
      <c r="O145" s="271">
        <f>IF(ISBLANK($B145),0,VLOOKUP($B145,Listen!$A$2:$C$45,3,FALSE))</f>
        <v>0</v>
      </c>
      <c r="P145" s="272">
        <f t="shared" si="33"/>
        <v>0</v>
      </c>
      <c r="Q145" s="272">
        <f t="shared" si="23"/>
        <v>0</v>
      </c>
      <c r="R145" s="272">
        <f t="shared" si="23"/>
        <v>0</v>
      </c>
      <c r="S145" s="272">
        <f t="shared" si="23"/>
        <v>0</v>
      </c>
      <c r="T145" s="272">
        <f t="shared" si="23"/>
        <v>0</v>
      </c>
      <c r="U145" s="272">
        <f t="shared" si="23"/>
        <v>0</v>
      </c>
      <c r="V145" s="272">
        <f t="shared" si="23"/>
        <v>0</v>
      </c>
      <c r="W145" s="100">
        <f t="shared" si="32"/>
        <v>0</v>
      </c>
      <c r="X145" s="100">
        <f>IF(C145=A_Stammdaten!$B$11,E_SAV!$M145-E_SAV!$Y145,HLOOKUP(A_Stammdaten!$B$11-1,$Z$4:$AF$1005,ROW(C145)-3,FALSE)-$Y145)</f>
        <v>0</v>
      </c>
      <c r="Y145" s="100">
        <f>HLOOKUP(A_Stammdaten!$B$11,$Z$4:$AF$1005,ROW(C145)-3,FALSE)</f>
        <v>0</v>
      </c>
      <c r="Z145" s="100">
        <f t="shared" si="25"/>
        <v>0</v>
      </c>
      <c r="AA145" s="100">
        <f t="shared" si="26"/>
        <v>0</v>
      </c>
      <c r="AB145" s="100">
        <f t="shared" si="27"/>
        <v>0</v>
      </c>
      <c r="AC145" s="100">
        <f t="shared" si="28"/>
        <v>0</v>
      </c>
      <c r="AD145" s="100">
        <f t="shared" si="29"/>
        <v>0</v>
      </c>
      <c r="AE145" s="100">
        <f t="shared" si="30"/>
        <v>0</v>
      </c>
      <c r="AF145" s="100">
        <f t="shared" si="31"/>
        <v>0</v>
      </c>
    </row>
    <row r="146" spans="1:32" s="274" customFormat="1" x14ac:dyDescent="0.25">
      <c r="A146" s="338"/>
      <c r="B146" s="338"/>
      <c r="C146" s="339"/>
      <c r="D146" s="338"/>
      <c r="E146" s="338"/>
      <c r="F146" s="338"/>
      <c r="G146" s="338"/>
      <c r="H146" s="338"/>
      <c r="I146" s="270">
        <f>IF(C146&gt;A_Stammdaten!$B$11,0,SUM(D146,E146,-G146))</f>
        <v>0</v>
      </c>
      <c r="J146" s="338"/>
      <c r="K146" s="338"/>
      <c r="L146" s="338"/>
      <c r="M146" s="99">
        <f t="shared" si="24"/>
        <v>0</v>
      </c>
      <c r="N146" s="271">
        <f>IF(ISBLANK($B146),0,VLOOKUP($B146,Listen!$A$2:$C$45,2,FALSE))</f>
        <v>0</v>
      </c>
      <c r="O146" s="271">
        <f>IF(ISBLANK($B146),0,VLOOKUP($B146,Listen!$A$2:$C$45,3,FALSE))</f>
        <v>0</v>
      </c>
      <c r="P146" s="272">
        <f t="shared" si="33"/>
        <v>0</v>
      </c>
      <c r="Q146" s="272">
        <f t="shared" si="23"/>
        <v>0</v>
      </c>
      <c r="R146" s="272">
        <f t="shared" si="23"/>
        <v>0</v>
      </c>
      <c r="S146" s="272">
        <f t="shared" si="23"/>
        <v>0</v>
      </c>
      <c r="T146" s="272">
        <f t="shared" si="23"/>
        <v>0</v>
      </c>
      <c r="U146" s="272">
        <f t="shared" si="23"/>
        <v>0</v>
      </c>
      <c r="V146" s="272">
        <f t="shared" si="23"/>
        <v>0</v>
      </c>
      <c r="W146" s="100">
        <f t="shared" si="32"/>
        <v>0</v>
      </c>
      <c r="X146" s="100">
        <f>IF(C146=A_Stammdaten!$B$11,E_SAV!$M146-E_SAV!$Y146,HLOOKUP(A_Stammdaten!$B$11-1,$Z$4:$AF$1005,ROW(C146)-3,FALSE)-$Y146)</f>
        <v>0</v>
      </c>
      <c r="Y146" s="100">
        <f>HLOOKUP(A_Stammdaten!$B$11,$Z$4:$AF$1005,ROW(C146)-3,FALSE)</f>
        <v>0</v>
      </c>
      <c r="Z146" s="100">
        <f t="shared" si="25"/>
        <v>0</v>
      </c>
      <c r="AA146" s="100">
        <f t="shared" si="26"/>
        <v>0</v>
      </c>
      <c r="AB146" s="100">
        <f t="shared" si="27"/>
        <v>0</v>
      </c>
      <c r="AC146" s="100">
        <f t="shared" si="28"/>
        <v>0</v>
      </c>
      <c r="AD146" s="100">
        <f t="shared" si="29"/>
        <v>0</v>
      </c>
      <c r="AE146" s="100">
        <f t="shared" si="30"/>
        <v>0</v>
      </c>
      <c r="AF146" s="100">
        <f t="shared" si="31"/>
        <v>0</v>
      </c>
    </row>
    <row r="147" spans="1:32" s="274" customFormat="1" x14ac:dyDescent="0.25">
      <c r="A147" s="338"/>
      <c r="B147" s="338"/>
      <c r="C147" s="339"/>
      <c r="D147" s="338"/>
      <c r="E147" s="338"/>
      <c r="F147" s="338"/>
      <c r="G147" s="338"/>
      <c r="H147" s="338"/>
      <c r="I147" s="270">
        <f>IF(C147&gt;A_Stammdaten!$B$11,0,SUM(D147,E147,-G147))</f>
        <v>0</v>
      </c>
      <c r="J147" s="338"/>
      <c r="K147" s="338"/>
      <c r="L147" s="338"/>
      <c r="M147" s="99">
        <f t="shared" si="24"/>
        <v>0</v>
      </c>
      <c r="N147" s="271">
        <f>IF(ISBLANK($B147),0,VLOOKUP($B147,Listen!$A$2:$C$45,2,FALSE))</f>
        <v>0</v>
      </c>
      <c r="O147" s="271">
        <f>IF(ISBLANK($B147),0,VLOOKUP($B147,Listen!$A$2:$C$45,3,FALSE))</f>
        <v>0</v>
      </c>
      <c r="P147" s="272">
        <f t="shared" si="33"/>
        <v>0</v>
      </c>
      <c r="Q147" s="272">
        <f t="shared" si="23"/>
        <v>0</v>
      </c>
      <c r="R147" s="272">
        <f t="shared" si="23"/>
        <v>0</v>
      </c>
      <c r="S147" s="272">
        <f t="shared" si="23"/>
        <v>0</v>
      </c>
      <c r="T147" s="272">
        <f t="shared" si="23"/>
        <v>0</v>
      </c>
      <c r="U147" s="272">
        <f t="shared" si="23"/>
        <v>0</v>
      </c>
      <c r="V147" s="272">
        <f t="shared" si="23"/>
        <v>0</v>
      </c>
      <c r="W147" s="100">
        <f t="shared" si="32"/>
        <v>0</v>
      </c>
      <c r="X147" s="100">
        <f>IF(C147=A_Stammdaten!$B$11,E_SAV!$M147-E_SAV!$Y147,HLOOKUP(A_Stammdaten!$B$11-1,$Z$4:$AF$1005,ROW(C147)-3,FALSE)-$Y147)</f>
        <v>0</v>
      </c>
      <c r="Y147" s="100">
        <f>HLOOKUP(A_Stammdaten!$B$11,$Z$4:$AF$1005,ROW(C147)-3,FALSE)</f>
        <v>0</v>
      </c>
      <c r="Z147" s="100">
        <f t="shared" si="25"/>
        <v>0</v>
      </c>
      <c r="AA147" s="100">
        <f t="shared" si="26"/>
        <v>0</v>
      </c>
      <c r="AB147" s="100">
        <f t="shared" si="27"/>
        <v>0</v>
      </c>
      <c r="AC147" s="100">
        <f t="shared" si="28"/>
        <v>0</v>
      </c>
      <c r="AD147" s="100">
        <f t="shared" si="29"/>
        <v>0</v>
      </c>
      <c r="AE147" s="100">
        <f t="shared" si="30"/>
        <v>0</v>
      </c>
      <c r="AF147" s="100">
        <f t="shared" si="31"/>
        <v>0</v>
      </c>
    </row>
    <row r="148" spans="1:32" s="274" customFormat="1" x14ac:dyDescent="0.25">
      <c r="A148" s="338"/>
      <c r="B148" s="338"/>
      <c r="C148" s="339"/>
      <c r="D148" s="338"/>
      <c r="E148" s="338"/>
      <c r="F148" s="338"/>
      <c r="G148" s="338"/>
      <c r="H148" s="338"/>
      <c r="I148" s="270">
        <f>IF(C148&gt;A_Stammdaten!$B$11,0,SUM(D148,E148,-G148))</f>
        <v>0</v>
      </c>
      <c r="J148" s="338"/>
      <c r="K148" s="338"/>
      <c r="L148" s="338"/>
      <c r="M148" s="99">
        <f t="shared" si="24"/>
        <v>0</v>
      </c>
      <c r="N148" s="271">
        <f>IF(ISBLANK($B148),0,VLOOKUP($B148,Listen!$A$2:$C$45,2,FALSE))</f>
        <v>0</v>
      </c>
      <c r="O148" s="271">
        <f>IF(ISBLANK($B148),0,VLOOKUP($B148,Listen!$A$2:$C$45,3,FALSE))</f>
        <v>0</v>
      </c>
      <c r="P148" s="272">
        <f t="shared" si="33"/>
        <v>0</v>
      </c>
      <c r="Q148" s="272">
        <f t="shared" si="23"/>
        <v>0</v>
      </c>
      <c r="R148" s="272">
        <f t="shared" si="23"/>
        <v>0</v>
      </c>
      <c r="S148" s="272">
        <f t="shared" si="23"/>
        <v>0</v>
      </c>
      <c r="T148" s="272">
        <f t="shared" si="23"/>
        <v>0</v>
      </c>
      <c r="U148" s="272">
        <f t="shared" si="23"/>
        <v>0</v>
      </c>
      <c r="V148" s="272">
        <f t="shared" si="23"/>
        <v>0</v>
      </c>
      <c r="W148" s="100">
        <f t="shared" si="32"/>
        <v>0</v>
      </c>
      <c r="X148" s="100">
        <f>IF(C148=A_Stammdaten!$B$11,E_SAV!$M148-E_SAV!$Y148,HLOOKUP(A_Stammdaten!$B$11-1,$Z$4:$AF$1005,ROW(C148)-3,FALSE)-$Y148)</f>
        <v>0</v>
      </c>
      <c r="Y148" s="100">
        <f>HLOOKUP(A_Stammdaten!$B$11,$Z$4:$AF$1005,ROW(C148)-3,FALSE)</f>
        <v>0</v>
      </c>
      <c r="Z148" s="100">
        <f t="shared" si="25"/>
        <v>0</v>
      </c>
      <c r="AA148" s="100">
        <f t="shared" si="26"/>
        <v>0</v>
      </c>
      <c r="AB148" s="100">
        <f t="shared" si="27"/>
        <v>0</v>
      </c>
      <c r="AC148" s="100">
        <f t="shared" si="28"/>
        <v>0</v>
      </c>
      <c r="AD148" s="100">
        <f t="shared" si="29"/>
        <v>0</v>
      </c>
      <c r="AE148" s="100">
        <f t="shared" si="30"/>
        <v>0</v>
      </c>
      <c r="AF148" s="100">
        <f t="shared" si="31"/>
        <v>0</v>
      </c>
    </row>
    <row r="149" spans="1:32" s="274" customFormat="1" x14ac:dyDescent="0.25">
      <c r="A149" s="338"/>
      <c r="B149" s="338"/>
      <c r="C149" s="339"/>
      <c r="D149" s="338"/>
      <c r="E149" s="338"/>
      <c r="F149" s="338"/>
      <c r="G149" s="338"/>
      <c r="H149" s="338"/>
      <c r="I149" s="270">
        <f>IF(C149&gt;A_Stammdaten!$B$11,0,SUM(D149,E149,-G149))</f>
        <v>0</v>
      </c>
      <c r="J149" s="338"/>
      <c r="K149" s="338"/>
      <c r="L149" s="338"/>
      <c r="M149" s="99">
        <f t="shared" si="24"/>
        <v>0</v>
      </c>
      <c r="N149" s="271">
        <f>IF(ISBLANK($B149),0,VLOOKUP($B149,Listen!$A$2:$C$45,2,FALSE))</f>
        <v>0</v>
      </c>
      <c r="O149" s="271">
        <f>IF(ISBLANK($B149),0,VLOOKUP($B149,Listen!$A$2:$C$45,3,FALSE))</f>
        <v>0</v>
      </c>
      <c r="P149" s="272">
        <f t="shared" si="33"/>
        <v>0</v>
      </c>
      <c r="Q149" s="272">
        <f t="shared" si="23"/>
        <v>0</v>
      </c>
      <c r="R149" s="272">
        <f t="shared" si="23"/>
        <v>0</v>
      </c>
      <c r="S149" s="272">
        <f t="shared" si="23"/>
        <v>0</v>
      </c>
      <c r="T149" s="272">
        <f t="shared" si="23"/>
        <v>0</v>
      </c>
      <c r="U149" s="272">
        <f t="shared" si="23"/>
        <v>0</v>
      </c>
      <c r="V149" s="272">
        <f t="shared" si="23"/>
        <v>0</v>
      </c>
      <c r="W149" s="100">
        <f t="shared" si="32"/>
        <v>0</v>
      </c>
      <c r="X149" s="100">
        <f>IF(C149=A_Stammdaten!$B$11,E_SAV!$M149-E_SAV!$Y149,HLOOKUP(A_Stammdaten!$B$11-1,$Z$4:$AF$1005,ROW(C149)-3,FALSE)-$Y149)</f>
        <v>0</v>
      </c>
      <c r="Y149" s="100">
        <f>HLOOKUP(A_Stammdaten!$B$11,$Z$4:$AF$1005,ROW(C149)-3,FALSE)</f>
        <v>0</v>
      </c>
      <c r="Z149" s="100">
        <f t="shared" si="25"/>
        <v>0</v>
      </c>
      <c r="AA149" s="100">
        <f t="shared" si="26"/>
        <v>0</v>
      </c>
      <c r="AB149" s="100">
        <f t="shared" si="27"/>
        <v>0</v>
      </c>
      <c r="AC149" s="100">
        <f t="shared" si="28"/>
        <v>0</v>
      </c>
      <c r="AD149" s="100">
        <f t="shared" si="29"/>
        <v>0</v>
      </c>
      <c r="AE149" s="100">
        <f t="shared" si="30"/>
        <v>0</v>
      </c>
      <c r="AF149" s="100">
        <f t="shared" si="31"/>
        <v>0</v>
      </c>
    </row>
    <row r="150" spans="1:32" s="274" customFormat="1" x14ac:dyDescent="0.25">
      <c r="A150" s="338"/>
      <c r="B150" s="338"/>
      <c r="C150" s="339"/>
      <c r="D150" s="338"/>
      <c r="E150" s="338"/>
      <c r="F150" s="338"/>
      <c r="G150" s="338"/>
      <c r="H150" s="338"/>
      <c r="I150" s="270">
        <f>IF(C150&gt;A_Stammdaten!$B$11,0,SUM(D150,E150,-G150))</f>
        <v>0</v>
      </c>
      <c r="J150" s="338"/>
      <c r="K150" s="338"/>
      <c r="L150" s="338"/>
      <c r="M150" s="99">
        <f t="shared" si="24"/>
        <v>0</v>
      </c>
      <c r="N150" s="271">
        <f>IF(ISBLANK($B150),0,VLOOKUP($B150,Listen!$A$2:$C$45,2,FALSE))</f>
        <v>0</v>
      </c>
      <c r="O150" s="271">
        <f>IF(ISBLANK($B150),0,VLOOKUP($B150,Listen!$A$2:$C$45,3,FALSE))</f>
        <v>0</v>
      </c>
      <c r="P150" s="272">
        <f t="shared" si="33"/>
        <v>0</v>
      </c>
      <c r="Q150" s="272">
        <f t="shared" si="23"/>
        <v>0</v>
      </c>
      <c r="R150" s="272">
        <f t="shared" si="23"/>
        <v>0</v>
      </c>
      <c r="S150" s="272">
        <f t="shared" si="23"/>
        <v>0</v>
      </c>
      <c r="T150" s="272">
        <f t="shared" si="23"/>
        <v>0</v>
      </c>
      <c r="U150" s="272">
        <f t="shared" si="23"/>
        <v>0</v>
      </c>
      <c r="V150" s="272">
        <f t="shared" si="23"/>
        <v>0</v>
      </c>
      <c r="W150" s="100">
        <f t="shared" si="32"/>
        <v>0</v>
      </c>
      <c r="X150" s="100">
        <f>IF(C150=A_Stammdaten!$B$11,E_SAV!$M150-E_SAV!$Y150,HLOOKUP(A_Stammdaten!$B$11-1,$Z$4:$AF$1005,ROW(C150)-3,FALSE)-$Y150)</f>
        <v>0</v>
      </c>
      <c r="Y150" s="100">
        <f>HLOOKUP(A_Stammdaten!$B$11,$Z$4:$AF$1005,ROW(C150)-3,FALSE)</f>
        <v>0</v>
      </c>
      <c r="Z150" s="100">
        <f t="shared" si="25"/>
        <v>0</v>
      </c>
      <c r="AA150" s="100">
        <f t="shared" si="26"/>
        <v>0</v>
      </c>
      <c r="AB150" s="100">
        <f t="shared" si="27"/>
        <v>0</v>
      </c>
      <c r="AC150" s="100">
        <f t="shared" si="28"/>
        <v>0</v>
      </c>
      <c r="AD150" s="100">
        <f t="shared" si="29"/>
        <v>0</v>
      </c>
      <c r="AE150" s="100">
        <f t="shared" si="30"/>
        <v>0</v>
      </c>
      <c r="AF150" s="100">
        <f t="shared" si="31"/>
        <v>0</v>
      </c>
    </row>
    <row r="151" spans="1:32" s="274" customFormat="1" x14ac:dyDescent="0.25">
      <c r="A151" s="338"/>
      <c r="B151" s="338"/>
      <c r="C151" s="339"/>
      <c r="D151" s="338"/>
      <c r="E151" s="338"/>
      <c r="F151" s="338"/>
      <c r="G151" s="338"/>
      <c r="H151" s="338"/>
      <c r="I151" s="270">
        <f>IF(C151&gt;A_Stammdaten!$B$11,0,SUM(D151,E151,-G151))</f>
        <v>0</v>
      </c>
      <c r="J151" s="338"/>
      <c r="K151" s="338"/>
      <c r="L151" s="338"/>
      <c r="M151" s="99">
        <f t="shared" si="24"/>
        <v>0</v>
      </c>
      <c r="N151" s="271">
        <f>IF(ISBLANK($B151),0,VLOOKUP($B151,Listen!$A$2:$C$45,2,FALSE))</f>
        <v>0</v>
      </c>
      <c r="O151" s="271">
        <f>IF(ISBLANK($B151),0,VLOOKUP($B151,Listen!$A$2:$C$45,3,FALSE))</f>
        <v>0</v>
      </c>
      <c r="P151" s="272">
        <f t="shared" si="33"/>
        <v>0</v>
      </c>
      <c r="Q151" s="272">
        <f t="shared" si="23"/>
        <v>0</v>
      </c>
      <c r="R151" s="272">
        <f t="shared" si="23"/>
        <v>0</v>
      </c>
      <c r="S151" s="272">
        <f t="shared" si="23"/>
        <v>0</v>
      </c>
      <c r="T151" s="272">
        <f t="shared" si="23"/>
        <v>0</v>
      </c>
      <c r="U151" s="272">
        <f t="shared" si="23"/>
        <v>0</v>
      </c>
      <c r="V151" s="272">
        <f t="shared" si="23"/>
        <v>0</v>
      </c>
      <c r="W151" s="100">
        <f t="shared" si="32"/>
        <v>0</v>
      </c>
      <c r="X151" s="100">
        <f>IF(C151=A_Stammdaten!$B$11,E_SAV!$M151-E_SAV!$Y151,HLOOKUP(A_Stammdaten!$B$11-1,$Z$4:$AF$1005,ROW(C151)-3,FALSE)-$Y151)</f>
        <v>0</v>
      </c>
      <c r="Y151" s="100">
        <f>HLOOKUP(A_Stammdaten!$B$11,$Z$4:$AF$1005,ROW(C151)-3,FALSE)</f>
        <v>0</v>
      </c>
      <c r="Z151" s="100">
        <f t="shared" si="25"/>
        <v>0</v>
      </c>
      <c r="AA151" s="100">
        <f t="shared" si="26"/>
        <v>0</v>
      </c>
      <c r="AB151" s="100">
        <f t="shared" si="27"/>
        <v>0</v>
      </c>
      <c r="AC151" s="100">
        <f t="shared" si="28"/>
        <v>0</v>
      </c>
      <c r="AD151" s="100">
        <f t="shared" si="29"/>
        <v>0</v>
      </c>
      <c r="AE151" s="100">
        <f t="shared" si="30"/>
        <v>0</v>
      </c>
      <c r="AF151" s="100">
        <f t="shared" si="31"/>
        <v>0</v>
      </c>
    </row>
    <row r="152" spans="1:32" s="274" customFormat="1" x14ac:dyDescent="0.25">
      <c r="A152" s="338"/>
      <c r="B152" s="338"/>
      <c r="C152" s="339"/>
      <c r="D152" s="338"/>
      <c r="E152" s="338"/>
      <c r="F152" s="338"/>
      <c r="G152" s="338"/>
      <c r="H152" s="338"/>
      <c r="I152" s="270">
        <f>IF(C152&gt;A_Stammdaten!$B$11,0,SUM(D152,E152,-G152))</f>
        <v>0</v>
      </c>
      <c r="J152" s="338"/>
      <c r="K152" s="338"/>
      <c r="L152" s="338"/>
      <c r="M152" s="99">
        <f t="shared" si="24"/>
        <v>0</v>
      </c>
      <c r="N152" s="271">
        <f>IF(ISBLANK($B152),0,VLOOKUP($B152,Listen!$A$2:$C$45,2,FALSE))</f>
        <v>0</v>
      </c>
      <c r="O152" s="271">
        <f>IF(ISBLANK($B152),0,VLOOKUP($B152,Listen!$A$2:$C$45,3,FALSE))</f>
        <v>0</v>
      </c>
      <c r="P152" s="272">
        <f t="shared" si="33"/>
        <v>0</v>
      </c>
      <c r="Q152" s="272">
        <f t="shared" si="23"/>
        <v>0</v>
      </c>
      <c r="R152" s="272">
        <f t="shared" si="23"/>
        <v>0</v>
      </c>
      <c r="S152" s="272">
        <f t="shared" si="23"/>
        <v>0</v>
      </c>
      <c r="T152" s="272">
        <f t="shared" si="23"/>
        <v>0</v>
      </c>
      <c r="U152" s="272">
        <f t="shared" si="23"/>
        <v>0</v>
      </c>
      <c r="V152" s="272">
        <f t="shared" si="23"/>
        <v>0</v>
      </c>
      <c r="W152" s="100">
        <f t="shared" si="32"/>
        <v>0</v>
      </c>
      <c r="X152" s="100">
        <f>IF(C152=A_Stammdaten!$B$11,E_SAV!$M152-E_SAV!$Y152,HLOOKUP(A_Stammdaten!$B$11-1,$Z$4:$AF$1005,ROW(C152)-3,FALSE)-$Y152)</f>
        <v>0</v>
      </c>
      <c r="Y152" s="100">
        <f>HLOOKUP(A_Stammdaten!$B$11,$Z$4:$AF$1005,ROW(C152)-3,FALSE)</f>
        <v>0</v>
      </c>
      <c r="Z152" s="100">
        <f t="shared" si="25"/>
        <v>0</v>
      </c>
      <c r="AA152" s="100">
        <f t="shared" si="26"/>
        <v>0</v>
      </c>
      <c r="AB152" s="100">
        <f t="shared" si="27"/>
        <v>0</v>
      </c>
      <c r="AC152" s="100">
        <f t="shared" si="28"/>
        <v>0</v>
      </c>
      <c r="AD152" s="100">
        <f t="shared" si="29"/>
        <v>0</v>
      </c>
      <c r="AE152" s="100">
        <f t="shared" si="30"/>
        <v>0</v>
      </c>
      <c r="AF152" s="100">
        <f t="shared" si="31"/>
        <v>0</v>
      </c>
    </row>
    <row r="153" spans="1:32" s="274" customFormat="1" x14ac:dyDescent="0.25">
      <c r="A153" s="338"/>
      <c r="B153" s="338"/>
      <c r="C153" s="339"/>
      <c r="D153" s="338"/>
      <c r="E153" s="338"/>
      <c r="F153" s="338"/>
      <c r="G153" s="338"/>
      <c r="H153" s="338"/>
      <c r="I153" s="270">
        <f>IF(C153&gt;A_Stammdaten!$B$11,0,SUM(D153,E153,-G153))</f>
        <v>0</v>
      </c>
      <c r="J153" s="338"/>
      <c r="K153" s="338"/>
      <c r="L153" s="338"/>
      <c r="M153" s="99">
        <f t="shared" si="24"/>
        <v>0</v>
      </c>
      <c r="N153" s="271">
        <f>IF(ISBLANK($B153),0,VLOOKUP($B153,Listen!$A$2:$C$45,2,FALSE))</f>
        <v>0</v>
      </c>
      <c r="O153" s="271">
        <f>IF(ISBLANK($B153),0,VLOOKUP($B153,Listen!$A$2:$C$45,3,FALSE))</f>
        <v>0</v>
      </c>
      <c r="P153" s="272">
        <f t="shared" si="33"/>
        <v>0</v>
      </c>
      <c r="Q153" s="272">
        <f t="shared" si="23"/>
        <v>0</v>
      </c>
      <c r="R153" s="272">
        <f t="shared" si="23"/>
        <v>0</v>
      </c>
      <c r="S153" s="272">
        <f t="shared" si="23"/>
        <v>0</v>
      </c>
      <c r="T153" s="272">
        <f t="shared" si="23"/>
        <v>0</v>
      </c>
      <c r="U153" s="272">
        <f t="shared" si="23"/>
        <v>0</v>
      </c>
      <c r="V153" s="272">
        <f t="shared" si="23"/>
        <v>0</v>
      </c>
      <c r="W153" s="100">
        <f t="shared" si="32"/>
        <v>0</v>
      </c>
      <c r="X153" s="100">
        <f>IF(C153=A_Stammdaten!$B$11,E_SAV!$M153-E_SAV!$Y153,HLOOKUP(A_Stammdaten!$B$11-1,$Z$4:$AF$1005,ROW(C153)-3,FALSE)-$Y153)</f>
        <v>0</v>
      </c>
      <c r="Y153" s="100">
        <f>HLOOKUP(A_Stammdaten!$B$11,$Z$4:$AF$1005,ROW(C153)-3,FALSE)</f>
        <v>0</v>
      </c>
      <c r="Z153" s="100">
        <f t="shared" si="25"/>
        <v>0</v>
      </c>
      <c r="AA153" s="100">
        <f t="shared" si="26"/>
        <v>0</v>
      </c>
      <c r="AB153" s="100">
        <f t="shared" si="27"/>
        <v>0</v>
      </c>
      <c r="AC153" s="100">
        <f t="shared" si="28"/>
        <v>0</v>
      </c>
      <c r="AD153" s="100">
        <f t="shared" si="29"/>
        <v>0</v>
      </c>
      <c r="AE153" s="100">
        <f t="shared" si="30"/>
        <v>0</v>
      </c>
      <c r="AF153" s="100">
        <f t="shared" si="31"/>
        <v>0</v>
      </c>
    </row>
    <row r="154" spans="1:32" s="274" customFormat="1" x14ac:dyDescent="0.25">
      <c r="A154" s="338"/>
      <c r="B154" s="338"/>
      <c r="C154" s="339"/>
      <c r="D154" s="338"/>
      <c r="E154" s="338"/>
      <c r="F154" s="338"/>
      <c r="G154" s="338"/>
      <c r="H154" s="338"/>
      <c r="I154" s="270">
        <f>IF(C154&gt;A_Stammdaten!$B$11,0,SUM(D154,E154,-G154))</f>
        <v>0</v>
      </c>
      <c r="J154" s="338"/>
      <c r="K154" s="338"/>
      <c r="L154" s="338"/>
      <c r="M154" s="99">
        <f t="shared" si="24"/>
        <v>0</v>
      </c>
      <c r="N154" s="271">
        <f>IF(ISBLANK($B154),0,VLOOKUP($B154,Listen!$A$2:$C$45,2,FALSE))</f>
        <v>0</v>
      </c>
      <c r="O154" s="271">
        <f>IF(ISBLANK($B154),0,VLOOKUP($B154,Listen!$A$2:$C$45,3,FALSE))</f>
        <v>0</v>
      </c>
      <c r="P154" s="272">
        <f t="shared" si="33"/>
        <v>0</v>
      </c>
      <c r="Q154" s="272">
        <f t="shared" si="23"/>
        <v>0</v>
      </c>
      <c r="R154" s="272">
        <f t="shared" si="23"/>
        <v>0</v>
      </c>
      <c r="S154" s="272">
        <f t="shared" si="23"/>
        <v>0</v>
      </c>
      <c r="T154" s="272">
        <f t="shared" si="23"/>
        <v>0</v>
      </c>
      <c r="U154" s="272">
        <f t="shared" si="23"/>
        <v>0</v>
      </c>
      <c r="V154" s="272">
        <f t="shared" si="23"/>
        <v>0</v>
      </c>
      <c r="W154" s="100">
        <f t="shared" si="32"/>
        <v>0</v>
      </c>
      <c r="X154" s="100">
        <f>IF(C154=A_Stammdaten!$B$11,E_SAV!$M154-E_SAV!$Y154,HLOOKUP(A_Stammdaten!$B$11-1,$Z$4:$AF$1005,ROW(C154)-3,FALSE)-$Y154)</f>
        <v>0</v>
      </c>
      <c r="Y154" s="100">
        <f>HLOOKUP(A_Stammdaten!$B$11,$Z$4:$AF$1005,ROW(C154)-3,FALSE)</f>
        <v>0</v>
      </c>
      <c r="Z154" s="100">
        <f t="shared" si="25"/>
        <v>0</v>
      </c>
      <c r="AA154" s="100">
        <f t="shared" si="26"/>
        <v>0</v>
      </c>
      <c r="AB154" s="100">
        <f t="shared" si="27"/>
        <v>0</v>
      </c>
      <c r="AC154" s="100">
        <f t="shared" si="28"/>
        <v>0</v>
      </c>
      <c r="AD154" s="100">
        <f t="shared" si="29"/>
        <v>0</v>
      </c>
      <c r="AE154" s="100">
        <f t="shared" si="30"/>
        <v>0</v>
      </c>
      <c r="AF154" s="100">
        <f t="shared" si="31"/>
        <v>0</v>
      </c>
    </row>
    <row r="155" spans="1:32" s="274" customFormat="1" x14ac:dyDescent="0.25">
      <c r="A155" s="338"/>
      <c r="B155" s="338"/>
      <c r="C155" s="339"/>
      <c r="D155" s="338"/>
      <c r="E155" s="338"/>
      <c r="F155" s="338"/>
      <c r="G155" s="338"/>
      <c r="H155" s="338"/>
      <c r="I155" s="270">
        <f>IF(C155&gt;A_Stammdaten!$B$11,0,SUM(D155,E155,-G155))</f>
        <v>0</v>
      </c>
      <c r="J155" s="338"/>
      <c r="K155" s="338"/>
      <c r="L155" s="338"/>
      <c r="M155" s="99">
        <f t="shared" si="24"/>
        <v>0</v>
      </c>
      <c r="N155" s="271">
        <f>IF(ISBLANK($B155),0,VLOOKUP($B155,Listen!$A$2:$C$45,2,FALSE))</f>
        <v>0</v>
      </c>
      <c r="O155" s="271">
        <f>IF(ISBLANK($B155),0,VLOOKUP($B155,Listen!$A$2:$C$45,3,FALSE))</f>
        <v>0</v>
      </c>
      <c r="P155" s="272">
        <f t="shared" si="33"/>
        <v>0</v>
      </c>
      <c r="Q155" s="272">
        <f t="shared" si="23"/>
        <v>0</v>
      </c>
      <c r="R155" s="272">
        <f t="shared" si="23"/>
        <v>0</v>
      </c>
      <c r="S155" s="272">
        <f t="shared" si="23"/>
        <v>0</v>
      </c>
      <c r="T155" s="272">
        <f t="shared" si="23"/>
        <v>0</v>
      </c>
      <c r="U155" s="272">
        <f t="shared" si="23"/>
        <v>0</v>
      </c>
      <c r="V155" s="272">
        <f t="shared" si="23"/>
        <v>0</v>
      </c>
      <c r="W155" s="100">
        <f t="shared" si="32"/>
        <v>0</v>
      </c>
      <c r="X155" s="100">
        <f>IF(C155=A_Stammdaten!$B$11,E_SAV!$M155-E_SAV!$Y155,HLOOKUP(A_Stammdaten!$B$11-1,$Z$4:$AF$1005,ROW(C155)-3,FALSE)-$Y155)</f>
        <v>0</v>
      </c>
      <c r="Y155" s="100">
        <f>HLOOKUP(A_Stammdaten!$B$11,$Z$4:$AF$1005,ROW(C155)-3,FALSE)</f>
        <v>0</v>
      </c>
      <c r="Z155" s="100">
        <f t="shared" si="25"/>
        <v>0</v>
      </c>
      <c r="AA155" s="100">
        <f t="shared" si="26"/>
        <v>0</v>
      </c>
      <c r="AB155" s="100">
        <f t="shared" si="27"/>
        <v>0</v>
      </c>
      <c r="AC155" s="100">
        <f t="shared" si="28"/>
        <v>0</v>
      </c>
      <c r="AD155" s="100">
        <f t="shared" si="29"/>
        <v>0</v>
      </c>
      <c r="AE155" s="100">
        <f t="shared" si="30"/>
        <v>0</v>
      </c>
      <c r="AF155" s="100">
        <f t="shared" si="31"/>
        <v>0</v>
      </c>
    </row>
    <row r="156" spans="1:32" s="274" customFormat="1" x14ac:dyDescent="0.25">
      <c r="A156" s="338"/>
      <c r="B156" s="338"/>
      <c r="C156" s="339"/>
      <c r="D156" s="338"/>
      <c r="E156" s="338"/>
      <c r="F156" s="338"/>
      <c r="G156" s="338"/>
      <c r="H156" s="338"/>
      <c r="I156" s="270">
        <f>IF(C156&gt;A_Stammdaten!$B$11,0,SUM(D156,E156,-G156))</f>
        <v>0</v>
      </c>
      <c r="J156" s="338"/>
      <c r="K156" s="338"/>
      <c r="L156" s="338"/>
      <c r="M156" s="99">
        <f t="shared" si="24"/>
        <v>0</v>
      </c>
      <c r="N156" s="271">
        <f>IF(ISBLANK($B156),0,VLOOKUP($B156,Listen!$A$2:$C$45,2,FALSE))</f>
        <v>0</v>
      </c>
      <c r="O156" s="271">
        <f>IF(ISBLANK($B156),0,VLOOKUP($B156,Listen!$A$2:$C$45,3,FALSE))</f>
        <v>0</v>
      </c>
      <c r="P156" s="272">
        <f t="shared" si="33"/>
        <v>0</v>
      </c>
      <c r="Q156" s="272">
        <f t="shared" si="23"/>
        <v>0</v>
      </c>
      <c r="R156" s="272">
        <f t="shared" si="23"/>
        <v>0</v>
      </c>
      <c r="S156" s="272">
        <f t="shared" si="23"/>
        <v>0</v>
      </c>
      <c r="T156" s="272">
        <f t="shared" si="23"/>
        <v>0</v>
      </c>
      <c r="U156" s="272">
        <f t="shared" si="23"/>
        <v>0</v>
      </c>
      <c r="V156" s="272">
        <f t="shared" si="23"/>
        <v>0</v>
      </c>
      <c r="W156" s="100">
        <f t="shared" si="32"/>
        <v>0</v>
      </c>
      <c r="X156" s="100">
        <f>IF(C156=A_Stammdaten!$B$11,E_SAV!$M156-E_SAV!$Y156,HLOOKUP(A_Stammdaten!$B$11-1,$Z$4:$AF$1005,ROW(C156)-3,FALSE)-$Y156)</f>
        <v>0</v>
      </c>
      <c r="Y156" s="100">
        <f>HLOOKUP(A_Stammdaten!$B$11,$Z$4:$AF$1005,ROW(C156)-3,FALSE)</f>
        <v>0</v>
      </c>
      <c r="Z156" s="100">
        <f t="shared" si="25"/>
        <v>0</v>
      </c>
      <c r="AA156" s="100">
        <f t="shared" si="26"/>
        <v>0</v>
      </c>
      <c r="AB156" s="100">
        <f t="shared" si="27"/>
        <v>0</v>
      </c>
      <c r="AC156" s="100">
        <f t="shared" si="28"/>
        <v>0</v>
      </c>
      <c r="AD156" s="100">
        <f t="shared" si="29"/>
        <v>0</v>
      </c>
      <c r="AE156" s="100">
        <f t="shared" si="30"/>
        <v>0</v>
      </c>
      <c r="AF156" s="100">
        <f t="shared" si="31"/>
        <v>0</v>
      </c>
    </row>
    <row r="157" spans="1:32" s="274" customFormat="1" x14ac:dyDescent="0.25">
      <c r="A157" s="338"/>
      <c r="B157" s="338"/>
      <c r="C157" s="339"/>
      <c r="D157" s="338"/>
      <c r="E157" s="338"/>
      <c r="F157" s="338"/>
      <c r="G157" s="338"/>
      <c r="H157" s="338"/>
      <c r="I157" s="270">
        <f>IF(C157&gt;A_Stammdaten!$B$11,0,SUM(D157,E157,-G157))</f>
        <v>0</v>
      </c>
      <c r="J157" s="338"/>
      <c r="K157" s="338"/>
      <c r="L157" s="338"/>
      <c r="M157" s="99">
        <f t="shared" si="24"/>
        <v>0</v>
      </c>
      <c r="N157" s="271">
        <f>IF(ISBLANK($B157),0,VLOOKUP($B157,Listen!$A$2:$C$45,2,FALSE))</f>
        <v>0</v>
      </c>
      <c r="O157" s="271">
        <f>IF(ISBLANK($B157),0,VLOOKUP($B157,Listen!$A$2:$C$45,3,FALSE))</f>
        <v>0</v>
      </c>
      <c r="P157" s="272">
        <f t="shared" si="33"/>
        <v>0</v>
      </c>
      <c r="Q157" s="272">
        <f t="shared" si="23"/>
        <v>0</v>
      </c>
      <c r="R157" s="272">
        <f t="shared" si="23"/>
        <v>0</v>
      </c>
      <c r="S157" s="272">
        <f t="shared" si="23"/>
        <v>0</v>
      </c>
      <c r="T157" s="272">
        <f t="shared" si="23"/>
        <v>0</v>
      </c>
      <c r="U157" s="272">
        <f t="shared" si="23"/>
        <v>0</v>
      </c>
      <c r="V157" s="272">
        <f t="shared" si="23"/>
        <v>0</v>
      </c>
      <c r="W157" s="100">
        <f t="shared" si="32"/>
        <v>0</v>
      </c>
      <c r="X157" s="100">
        <f>IF(C157=A_Stammdaten!$B$11,E_SAV!$M157-E_SAV!$Y157,HLOOKUP(A_Stammdaten!$B$11-1,$Z$4:$AF$1005,ROW(C157)-3,FALSE)-$Y157)</f>
        <v>0</v>
      </c>
      <c r="Y157" s="100">
        <f>HLOOKUP(A_Stammdaten!$B$11,$Z$4:$AF$1005,ROW(C157)-3,FALSE)</f>
        <v>0</v>
      </c>
      <c r="Z157" s="100">
        <f t="shared" si="25"/>
        <v>0</v>
      </c>
      <c r="AA157" s="100">
        <f t="shared" si="26"/>
        <v>0</v>
      </c>
      <c r="AB157" s="100">
        <f t="shared" si="27"/>
        <v>0</v>
      </c>
      <c r="AC157" s="100">
        <f t="shared" si="28"/>
        <v>0</v>
      </c>
      <c r="AD157" s="100">
        <f t="shared" si="29"/>
        <v>0</v>
      </c>
      <c r="AE157" s="100">
        <f t="shared" si="30"/>
        <v>0</v>
      </c>
      <c r="AF157" s="100">
        <f t="shared" si="31"/>
        <v>0</v>
      </c>
    </row>
    <row r="158" spans="1:32" s="274" customFormat="1" x14ac:dyDescent="0.25">
      <c r="A158" s="338"/>
      <c r="B158" s="338"/>
      <c r="C158" s="339"/>
      <c r="D158" s="338"/>
      <c r="E158" s="338"/>
      <c r="F158" s="338"/>
      <c r="G158" s="338"/>
      <c r="H158" s="338"/>
      <c r="I158" s="270">
        <f>IF(C158&gt;A_Stammdaten!$B$11,0,SUM(D158,E158,-G158))</f>
        <v>0</v>
      </c>
      <c r="J158" s="338"/>
      <c r="K158" s="338"/>
      <c r="L158" s="338"/>
      <c r="M158" s="99">
        <f t="shared" si="24"/>
        <v>0</v>
      </c>
      <c r="N158" s="271">
        <f>IF(ISBLANK($B158),0,VLOOKUP($B158,Listen!$A$2:$C$45,2,FALSE))</f>
        <v>0</v>
      </c>
      <c r="O158" s="271">
        <f>IF(ISBLANK($B158),0,VLOOKUP($B158,Listen!$A$2:$C$45,3,FALSE))</f>
        <v>0</v>
      </c>
      <c r="P158" s="272">
        <f t="shared" si="33"/>
        <v>0</v>
      </c>
      <c r="Q158" s="272">
        <f t="shared" si="23"/>
        <v>0</v>
      </c>
      <c r="R158" s="272">
        <f t="shared" si="23"/>
        <v>0</v>
      </c>
      <c r="S158" s="272">
        <f t="shared" si="23"/>
        <v>0</v>
      </c>
      <c r="T158" s="272">
        <f t="shared" si="23"/>
        <v>0</v>
      </c>
      <c r="U158" s="272">
        <f t="shared" si="23"/>
        <v>0</v>
      </c>
      <c r="V158" s="272">
        <f t="shared" si="23"/>
        <v>0</v>
      </c>
      <c r="W158" s="100">
        <f t="shared" si="32"/>
        <v>0</v>
      </c>
      <c r="X158" s="100">
        <f>IF(C158=A_Stammdaten!$B$11,E_SAV!$M158-E_SAV!$Y158,HLOOKUP(A_Stammdaten!$B$11-1,$Z$4:$AF$1005,ROW(C158)-3,FALSE)-$Y158)</f>
        <v>0</v>
      </c>
      <c r="Y158" s="100">
        <f>HLOOKUP(A_Stammdaten!$B$11,$Z$4:$AF$1005,ROW(C158)-3,FALSE)</f>
        <v>0</v>
      </c>
      <c r="Z158" s="100">
        <f t="shared" si="25"/>
        <v>0</v>
      </c>
      <c r="AA158" s="100">
        <f t="shared" si="26"/>
        <v>0</v>
      </c>
      <c r="AB158" s="100">
        <f t="shared" si="27"/>
        <v>0</v>
      </c>
      <c r="AC158" s="100">
        <f t="shared" si="28"/>
        <v>0</v>
      </c>
      <c r="AD158" s="100">
        <f t="shared" si="29"/>
        <v>0</v>
      </c>
      <c r="AE158" s="100">
        <f t="shared" si="30"/>
        <v>0</v>
      </c>
      <c r="AF158" s="100">
        <f t="shared" si="31"/>
        <v>0</v>
      </c>
    </row>
    <row r="159" spans="1:32" s="274" customFormat="1" x14ac:dyDescent="0.25">
      <c r="A159" s="338"/>
      <c r="B159" s="338"/>
      <c r="C159" s="339"/>
      <c r="D159" s="338"/>
      <c r="E159" s="338"/>
      <c r="F159" s="338"/>
      <c r="G159" s="338"/>
      <c r="H159" s="338"/>
      <c r="I159" s="270">
        <f>IF(C159&gt;A_Stammdaten!$B$11,0,SUM(D159,E159,-G159))</f>
        <v>0</v>
      </c>
      <c r="J159" s="338"/>
      <c r="K159" s="338"/>
      <c r="L159" s="338"/>
      <c r="M159" s="99">
        <f t="shared" si="24"/>
        <v>0</v>
      </c>
      <c r="N159" s="271">
        <f>IF(ISBLANK($B159),0,VLOOKUP($B159,Listen!$A$2:$C$45,2,FALSE))</f>
        <v>0</v>
      </c>
      <c r="O159" s="271">
        <f>IF(ISBLANK($B159),0,VLOOKUP($B159,Listen!$A$2:$C$45,3,FALSE))</f>
        <v>0</v>
      </c>
      <c r="P159" s="272">
        <f t="shared" si="33"/>
        <v>0</v>
      </c>
      <c r="Q159" s="272">
        <f t="shared" si="23"/>
        <v>0</v>
      </c>
      <c r="R159" s="272">
        <f t="shared" si="23"/>
        <v>0</v>
      </c>
      <c r="S159" s="272">
        <f t="shared" ref="Q159:V201" si="34">$N159</f>
        <v>0</v>
      </c>
      <c r="T159" s="272">
        <f t="shared" si="34"/>
        <v>0</v>
      </c>
      <c r="U159" s="272">
        <f t="shared" si="34"/>
        <v>0</v>
      </c>
      <c r="V159" s="272">
        <f t="shared" si="34"/>
        <v>0</v>
      </c>
      <c r="W159" s="100">
        <f t="shared" si="32"/>
        <v>0</v>
      </c>
      <c r="X159" s="100">
        <f>IF(C159=A_Stammdaten!$B$11,E_SAV!$M159-E_SAV!$Y159,HLOOKUP(A_Stammdaten!$B$11-1,$Z$4:$AF$1005,ROW(C159)-3,FALSE)-$Y159)</f>
        <v>0</v>
      </c>
      <c r="Y159" s="100">
        <f>HLOOKUP(A_Stammdaten!$B$11,$Z$4:$AF$1005,ROW(C159)-3,FALSE)</f>
        <v>0</v>
      </c>
      <c r="Z159" s="100">
        <f t="shared" si="25"/>
        <v>0</v>
      </c>
      <c r="AA159" s="100">
        <f t="shared" si="26"/>
        <v>0</v>
      </c>
      <c r="AB159" s="100">
        <f t="shared" si="27"/>
        <v>0</v>
      </c>
      <c r="AC159" s="100">
        <f t="shared" si="28"/>
        <v>0</v>
      </c>
      <c r="AD159" s="100">
        <f t="shared" si="29"/>
        <v>0</v>
      </c>
      <c r="AE159" s="100">
        <f t="shared" si="30"/>
        <v>0</v>
      </c>
      <c r="AF159" s="100">
        <f t="shared" si="31"/>
        <v>0</v>
      </c>
    </row>
    <row r="160" spans="1:32" s="274" customFormat="1" x14ac:dyDescent="0.25">
      <c r="A160" s="338"/>
      <c r="B160" s="338"/>
      <c r="C160" s="339"/>
      <c r="D160" s="338"/>
      <c r="E160" s="338"/>
      <c r="F160" s="338"/>
      <c r="G160" s="338"/>
      <c r="H160" s="338"/>
      <c r="I160" s="270">
        <f>IF(C160&gt;A_Stammdaten!$B$11,0,SUM(D160,E160,-G160))</f>
        <v>0</v>
      </c>
      <c r="J160" s="338"/>
      <c r="K160" s="338"/>
      <c r="L160" s="338"/>
      <c r="M160" s="99">
        <f t="shared" si="24"/>
        <v>0</v>
      </c>
      <c r="N160" s="271">
        <f>IF(ISBLANK($B160),0,VLOOKUP($B160,Listen!$A$2:$C$45,2,FALSE))</f>
        <v>0</v>
      </c>
      <c r="O160" s="271">
        <f>IF(ISBLANK($B160),0,VLOOKUP($B160,Listen!$A$2:$C$45,3,FALSE))</f>
        <v>0</v>
      </c>
      <c r="P160" s="272">
        <f t="shared" si="33"/>
        <v>0</v>
      </c>
      <c r="Q160" s="272">
        <f t="shared" si="34"/>
        <v>0</v>
      </c>
      <c r="R160" s="272">
        <f t="shared" si="34"/>
        <v>0</v>
      </c>
      <c r="S160" s="272">
        <f t="shared" si="34"/>
        <v>0</v>
      </c>
      <c r="T160" s="272">
        <f t="shared" si="34"/>
        <v>0</v>
      </c>
      <c r="U160" s="272">
        <f t="shared" si="34"/>
        <v>0</v>
      </c>
      <c r="V160" s="272">
        <f t="shared" si="34"/>
        <v>0</v>
      </c>
      <c r="W160" s="100">
        <f t="shared" si="32"/>
        <v>0</v>
      </c>
      <c r="X160" s="100">
        <f>IF(C160=A_Stammdaten!$B$11,E_SAV!$M160-E_SAV!$Y160,HLOOKUP(A_Stammdaten!$B$11-1,$Z$4:$AF$1005,ROW(C160)-3,FALSE)-$Y160)</f>
        <v>0</v>
      </c>
      <c r="Y160" s="100">
        <f>HLOOKUP(A_Stammdaten!$B$11,$Z$4:$AF$1005,ROW(C160)-3,FALSE)</f>
        <v>0</v>
      </c>
      <c r="Z160" s="100">
        <f t="shared" si="25"/>
        <v>0</v>
      </c>
      <c r="AA160" s="100">
        <f t="shared" si="26"/>
        <v>0</v>
      </c>
      <c r="AB160" s="100">
        <f t="shared" si="27"/>
        <v>0</v>
      </c>
      <c r="AC160" s="100">
        <f t="shared" si="28"/>
        <v>0</v>
      </c>
      <c r="AD160" s="100">
        <f t="shared" si="29"/>
        <v>0</v>
      </c>
      <c r="AE160" s="100">
        <f t="shared" si="30"/>
        <v>0</v>
      </c>
      <c r="AF160" s="100">
        <f t="shared" si="31"/>
        <v>0</v>
      </c>
    </row>
    <row r="161" spans="1:32" s="274" customFormat="1" x14ac:dyDescent="0.25">
      <c r="A161" s="338"/>
      <c r="B161" s="338"/>
      <c r="C161" s="339"/>
      <c r="D161" s="338"/>
      <c r="E161" s="338"/>
      <c r="F161" s="338"/>
      <c r="G161" s="338"/>
      <c r="H161" s="338"/>
      <c r="I161" s="270">
        <f>IF(C161&gt;A_Stammdaten!$B$11,0,SUM(D161,E161,-G161))</f>
        <v>0</v>
      </c>
      <c r="J161" s="338"/>
      <c r="K161" s="338"/>
      <c r="L161" s="338"/>
      <c r="M161" s="99">
        <f t="shared" si="24"/>
        <v>0</v>
      </c>
      <c r="N161" s="271">
        <f>IF(ISBLANK($B161),0,VLOOKUP($B161,Listen!$A$2:$C$45,2,FALSE))</f>
        <v>0</v>
      </c>
      <c r="O161" s="271">
        <f>IF(ISBLANK($B161),0,VLOOKUP($B161,Listen!$A$2:$C$45,3,FALSE))</f>
        <v>0</v>
      </c>
      <c r="P161" s="272">
        <f t="shared" si="33"/>
        <v>0</v>
      </c>
      <c r="Q161" s="272">
        <f t="shared" si="34"/>
        <v>0</v>
      </c>
      <c r="R161" s="272">
        <f t="shared" si="34"/>
        <v>0</v>
      </c>
      <c r="S161" s="272">
        <f t="shared" si="34"/>
        <v>0</v>
      </c>
      <c r="T161" s="272">
        <f t="shared" si="34"/>
        <v>0</v>
      </c>
      <c r="U161" s="272">
        <f t="shared" si="34"/>
        <v>0</v>
      </c>
      <c r="V161" s="272">
        <f t="shared" si="34"/>
        <v>0</v>
      </c>
      <c r="W161" s="100">
        <f t="shared" si="32"/>
        <v>0</v>
      </c>
      <c r="X161" s="100">
        <f>IF(C161=A_Stammdaten!$B$11,E_SAV!$M161-E_SAV!$Y161,HLOOKUP(A_Stammdaten!$B$11-1,$Z$4:$AF$1005,ROW(C161)-3,FALSE)-$Y161)</f>
        <v>0</v>
      </c>
      <c r="Y161" s="100">
        <f>HLOOKUP(A_Stammdaten!$B$11,$Z$4:$AF$1005,ROW(C161)-3,FALSE)</f>
        <v>0</v>
      </c>
      <c r="Z161" s="100">
        <f t="shared" si="25"/>
        <v>0</v>
      </c>
      <c r="AA161" s="100">
        <f t="shared" si="26"/>
        <v>0</v>
      </c>
      <c r="AB161" s="100">
        <f t="shared" si="27"/>
        <v>0</v>
      </c>
      <c r="AC161" s="100">
        <f t="shared" si="28"/>
        <v>0</v>
      </c>
      <c r="AD161" s="100">
        <f t="shared" si="29"/>
        <v>0</v>
      </c>
      <c r="AE161" s="100">
        <f t="shared" si="30"/>
        <v>0</v>
      </c>
      <c r="AF161" s="100">
        <f t="shared" si="31"/>
        <v>0</v>
      </c>
    </row>
    <row r="162" spans="1:32" s="274" customFormat="1" x14ac:dyDescent="0.25">
      <c r="A162" s="338"/>
      <c r="B162" s="338"/>
      <c r="C162" s="339"/>
      <c r="D162" s="338"/>
      <c r="E162" s="338"/>
      <c r="F162" s="338"/>
      <c r="G162" s="338"/>
      <c r="H162" s="338"/>
      <c r="I162" s="270">
        <f>IF(C162&gt;A_Stammdaten!$B$11,0,SUM(D162,E162,-G162))</f>
        <v>0</v>
      </c>
      <c r="J162" s="338"/>
      <c r="K162" s="338"/>
      <c r="L162" s="338"/>
      <c r="M162" s="99">
        <f t="shared" si="24"/>
        <v>0</v>
      </c>
      <c r="N162" s="271">
        <f>IF(ISBLANK($B162),0,VLOOKUP($B162,Listen!$A$2:$C$45,2,FALSE))</f>
        <v>0</v>
      </c>
      <c r="O162" s="271">
        <f>IF(ISBLANK($B162),0,VLOOKUP($B162,Listen!$A$2:$C$45,3,FALSE))</f>
        <v>0</v>
      </c>
      <c r="P162" s="272">
        <f t="shared" si="33"/>
        <v>0</v>
      </c>
      <c r="Q162" s="272">
        <f t="shared" si="34"/>
        <v>0</v>
      </c>
      <c r="R162" s="272">
        <f t="shared" si="34"/>
        <v>0</v>
      </c>
      <c r="S162" s="272">
        <f t="shared" si="34"/>
        <v>0</v>
      </c>
      <c r="T162" s="272">
        <f t="shared" si="34"/>
        <v>0</v>
      </c>
      <c r="U162" s="272">
        <f t="shared" si="34"/>
        <v>0</v>
      </c>
      <c r="V162" s="272">
        <f t="shared" si="34"/>
        <v>0</v>
      </c>
      <c r="W162" s="100">
        <f t="shared" si="32"/>
        <v>0</v>
      </c>
      <c r="X162" s="100">
        <f>IF(C162=A_Stammdaten!$B$11,E_SAV!$M162-E_SAV!$Y162,HLOOKUP(A_Stammdaten!$B$11-1,$Z$4:$AF$1005,ROW(C162)-3,FALSE)-$Y162)</f>
        <v>0</v>
      </c>
      <c r="Y162" s="100">
        <f>HLOOKUP(A_Stammdaten!$B$11,$Z$4:$AF$1005,ROW(C162)-3,FALSE)</f>
        <v>0</v>
      </c>
      <c r="Z162" s="100">
        <f t="shared" si="25"/>
        <v>0</v>
      </c>
      <c r="AA162" s="100">
        <f t="shared" si="26"/>
        <v>0</v>
      </c>
      <c r="AB162" s="100">
        <f t="shared" si="27"/>
        <v>0</v>
      </c>
      <c r="AC162" s="100">
        <f t="shared" si="28"/>
        <v>0</v>
      </c>
      <c r="AD162" s="100">
        <f t="shared" si="29"/>
        <v>0</v>
      </c>
      <c r="AE162" s="100">
        <f t="shared" si="30"/>
        <v>0</v>
      </c>
      <c r="AF162" s="100">
        <f t="shared" si="31"/>
        <v>0</v>
      </c>
    </row>
    <row r="163" spans="1:32" s="274" customFormat="1" x14ac:dyDescent="0.25">
      <c r="A163" s="338"/>
      <c r="B163" s="338"/>
      <c r="C163" s="339"/>
      <c r="D163" s="338"/>
      <c r="E163" s="338"/>
      <c r="F163" s="338"/>
      <c r="G163" s="338"/>
      <c r="H163" s="338"/>
      <c r="I163" s="270">
        <f>IF(C163&gt;A_Stammdaten!$B$11,0,SUM(D163,E163,-G163))</f>
        <v>0</v>
      </c>
      <c r="J163" s="338"/>
      <c r="K163" s="338"/>
      <c r="L163" s="338"/>
      <c r="M163" s="99">
        <f t="shared" si="24"/>
        <v>0</v>
      </c>
      <c r="N163" s="271">
        <f>IF(ISBLANK($B163),0,VLOOKUP($B163,Listen!$A$2:$C$45,2,FALSE))</f>
        <v>0</v>
      </c>
      <c r="O163" s="271">
        <f>IF(ISBLANK($B163),0,VLOOKUP($B163,Listen!$A$2:$C$45,3,FALSE))</f>
        <v>0</v>
      </c>
      <c r="P163" s="272">
        <f t="shared" si="33"/>
        <v>0</v>
      </c>
      <c r="Q163" s="272">
        <f t="shared" si="34"/>
        <v>0</v>
      </c>
      <c r="R163" s="272">
        <f t="shared" si="34"/>
        <v>0</v>
      </c>
      <c r="S163" s="272">
        <f t="shared" si="34"/>
        <v>0</v>
      </c>
      <c r="T163" s="272">
        <f t="shared" si="34"/>
        <v>0</v>
      </c>
      <c r="U163" s="272">
        <f t="shared" si="34"/>
        <v>0</v>
      </c>
      <c r="V163" s="272">
        <f t="shared" si="34"/>
        <v>0</v>
      </c>
      <c r="W163" s="100">
        <f t="shared" si="32"/>
        <v>0</v>
      </c>
      <c r="X163" s="100">
        <f>IF(C163=A_Stammdaten!$B$11,E_SAV!$M163-E_SAV!$Y163,HLOOKUP(A_Stammdaten!$B$11-1,$Z$4:$AF$1005,ROW(C163)-3,FALSE)-$Y163)</f>
        <v>0</v>
      </c>
      <c r="Y163" s="100">
        <f>HLOOKUP(A_Stammdaten!$B$11,$Z$4:$AF$1005,ROW(C163)-3,FALSE)</f>
        <v>0</v>
      </c>
      <c r="Z163" s="100">
        <f t="shared" si="25"/>
        <v>0</v>
      </c>
      <c r="AA163" s="100">
        <f t="shared" si="26"/>
        <v>0</v>
      </c>
      <c r="AB163" s="100">
        <f t="shared" si="27"/>
        <v>0</v>
      </c>
      <c r="AC163" s="100">
        <f t="shared" si="28"/>
        <v>0</v>
      </c>
      <c r="AD163" s="100">
        <f t="shared" si="29"/>
        <v>0</v>
      </c>
      <c r="AE163" s="100">
        <f t="shared" si="30"/>
        <v>0</v>
      </c>
      <c r="AF163" s="100">
        <f t="shared" si="31"/>
        <v>0</v>
      </c>
    </row>
    <row r="164" spans="1:32" s="274" customFormat="1" x14ac:dyDescent="0.25">
      <c r="A164" s="338"/>
      <c r="B164" s="338"/>
      <c r="C164" s="339"/>
      <c r="D164" s="338"/>
      <c r="E164" s="338"/>
      <c r="F164" s="338"/>
      <c r="G164" s="338"/>
      <c r="H164" s="338"/>
      <c r="I164" s="270">
        <f>IF(C164&gt;A_Stammdaten!$B$11,0,SUM(D164,E164,-G164))</f>
        <v>0</v>
      </c>
      <c r="J164" s="338"/>
      <c r="K164" s="338"/>
      <c r="L164" s="338"/>
      <c r="M164" s="99">
        <f t="shared" si="24"/>
        <v>0</v>
      </c>
      <c r="N164" s="271">
        <f>IF(ISBLANK($B164),0,VLOOKUP($B164,Listen!$A$2:$C$45,2,FALSE))</f>
        <v>0</v>
      </c>
      <c r="O164" s="271">
        <f>IF(ISBLANK($B164),0,VLOOKUP($B164,Listen!$A$2:$C$45,3,FALSE))</f>
        <v>0</v>
      </c>
      <c r="P164" s="272">
        <f t="shared" si="33"/>
        <v>0</v>
      </c>
      <c r="Q164" s="272">
        <f t="shared" si="34"/>
        <v>0</v>
      </c>
      <c r="R164" s="272">
        <f t="shared" si="34"/>
        <v>0</v>
      </c>
      <c r="S164" s="272">
        <f t="shared" si="34"/>
        <v>0</v>
      </c>
      <c r="T164" s="272">
        <f t="shared" si="34"/>
        <v>0</v>
      </c>
      <c r="U164" s="272">
        <f t="shared" si="34"/>
        <v>0</v>
      </c>
      <c r="V164" s="272">
        <f t="shared" si="34"/>
        <v>0</v>
      </c>
      <c r="W164" s="100">
        <f t="shared" si="32"/>
        <v>0</v>
      </c>
      <c r="X164" s="100">
        <f>IF(C164=A_Stammdaten!$B$11,E_SAV!$M164-E_SAV!$Y164,HLOOKUP(A_Stammdaten!$B$11-1,$Z$4:$AF$1005,ROW(C164)-3,FALSE)-$Y164)</f>
        <v>0</v>
      </c>
      <c r="Y164" s="100">
        <f>HLOOKUP(A_Stammdaten!$B$11,$Z$4:$AF$1005,ROW(C164)-3,FALSE)</f>
        <v>0</v>
      </c>
      <c r="Z164" s="100">
        <f t="shared" si="25"/>
        <v>0</v>
      </c>
      <c r="AA164" s="100">
        <f t="shared" si="26"/>
        <v>0</v>
      </c>
      <c r="AB164" s="100">
        <f t="shared" si="27"/>
        <v>0</v>
      </c>
      <c r="AC164" s="100">
        <f t="shared" si="28"/>
        <v>0</v>
      </c>
      <c r="AD164" s="100">
        <f t="shared" si="29"/>
        <v>0</v>
      </c>
      <c r="AE164" s="100">
        <f t="shared" si="30"/>
        <v>0</v>
      </c>
      <c r="AF164" s="100">
        <f t="shared" si="31"/>
        <v>0</v>
      </c>
    </row>
    <row r="165" spans="1:32" s="274" customFormat="1" x14ac:dyDescent="0.25">
      <c r="A165" s="338"/>
      <c r="B165" s="338"/>
      <c r="C165" s="339"/>
      <c r="D165" s="338"/>
      <c r="E165" s="338"/>
      <c r="F165" s="338"/>
      <c r="G165" s="338"/>
      <c r="H165" s="338"/>
      <c r="I165" s="270">
        <f>IF(C165&gt;A_Stammdaten!$B$11,0,SUM(D165,E165,-G165))</f>
        <v>0</v>
      </c>
      <c r="J165" s="338"/>
      <c r="K165" s="338"/>
      <c r="L165" s="338"/>
      <c r="M165" s="99">
        <f t="shared" si="24"/>
        <v>0</v>
      </c>
      <c r="N165" s="271">
        <f>IF(ISBLANK($B165),0,VLOOKUP($B165,Listen!$A$2:$C$45,2,FALSE))</f>
        <v>0</v>
      </c>
      <c r="O165" s="271">
        <f>IF(ISBLANK($B165),0,VLOOKUP($B165,Listen!$A$2:$C$45,3,FALSE))</f>
        <v>0</v>
      </c>
      <c r="P165" s="272">
        <f t="shared" si="33"/>
        <v>0</v>
      </c>
      <c r="Q165" s="272">
        <f t="shared" si="34"/>
        <v>0</v>
      </c>
      <c r="R165" s="272">
        <f t="shared" si="34"/>
        <v>0</v>
      </c>
      <c r="S165" s="272">
        <f t="shared" si="34"/>
        <v>0</v>
      </c>
      <c r="T165" s="272">
        <f t="shared" si="34"/>
        <v>0</v>
      </c>
      <c r="U165" s="272">
        <f t="shared" si="34"/>
        <v>0</v>
      </c>
      <c r="V165" s="272">
        <f t="shared" si="34"/>
        <v>0</v>
      </c>
      <c r="W165" s="100">
        <f t="shared" si="32"/>
        <v>0</v>
      </c>
      <c r="X165" s="100">
        <f>IF(C165=A_Stammdaten!$B$11,E_SAV!$M165-E_SAV!$Y165,HLOOKUP(A_Stammdaten!$B$11-1,$Z$4:$AF$1005,ROW(C165)-3,FALSE)-$Y165)</f>
        <v>0</v>
      </c>
      <c r="Y165" s="100">
        <f>HLOOKUP(A_Stammdaten!$B$11,$Z$4:$AF$1005,ROW(C165)-3,FALSE)</f>
        <v>0</v>
      </c>
      <c r="Z165" s="100">
        <f t="shared" si="25"/>
        <v>0</v>
      </c>
      <c r="AA165" s="100">
        <f t="shared" si="26"/>
        <v>0</v>
      </c>
      <c r="AB165" s="100">
        <f t="shared" si="27"/>
        <v>0</v>
      </c>
      <c r="AC165" s="100">
        <f t="shared" si="28"/>
        <v>0</v>
      </c>
      <c r="AD165" s="100">
        <f t="shared" si="29"/>
        <v>0</v>
      </c>
      <c r="AE165" s="100">
        <f t="shared" si="30"/>
        <v>0</v>
      </c>
      <c r="AF165" s="100">
        <f t="shared" si="31"/>
        <v>0</v>
      </c>
    </row>
    <row r="166" spans="1:32" s="274" customFormat="1" x14ac:dyDescent="0.25">
      <c r="A166" s="338"/>
      <c r="B166" s="338"/>
      <c r="C166" s="339"/>
      <c r="D166" s="338"/>
      <c r="E166" s="338"/>
      <c r="F166" s="338"/>
      <c r="G166" s="338"/>
      <c r="H166" s="338"/>
      <c r="I166" s="270">
        <f>IF(C166&gt;A_Stammdaten!$B$11,0,SUM(D166,E166,-G166))</f>
        <v>0</v>
      </c>
      <c r="J166" s="338"/>
      <c r="K166" s="338"/>
      <c r="L166" s="338"/>
      <c r="M166" s="99">
        <f t="shared" si="24"/>
        <v>0</v>
      </c>
      <c r="N166" s="271">
        <f>IF(ISBLANK($B166),0,VLOOKUP($B166,Listen!$A$2:$C$45,2,FALSE))</f>
        <v>0</v>
      </c>
      <c r="O166" s="271">
        <f>IF(ISBLANK($B166),0,VLOOKUP($B166,Listen!$A$2:$C$45,3,FALSE))</f>
        <v>0</v>
      </c>
      <c r="P166" s="272">
        <f t="shared" si="33"/>
        <v>0</v>
      </c>
      <c r="Q166" s="272">
        <f t="shared" si="34"/>
        <v>0</v>
      </c>
      <c r="R166" s="272">
        <f t="shared" si="34"/>
        <v>0</v>
      </c>
      <c r="S166" s="272">
        <f t="shared" si="34"/>
        <v>0</v>
      </c>
      <c r="T166" s="272">
        <f t="shared" si="34"/>
        <v>0</v>
      </c>
      <c r="U166" s="272">
        <f t="shared" si="34"/>
        <v>0</v>
      </c>
      <c r="V166" s="272">
        <f t="shared" si="34"/>
        <v>0</v>
      </c>
      <c r="W166" s="100">
        <f t="shared" si="32"/>
        <v>0</v>
      </c>
      <c r="X166" s="100">
        <f>IF(C166=A_Stammdaten!$B$11,E_SAV!$M166-E_SAV!$Y166,HLOOKUP(A_Stammdaten!$B$11-1,$Z$4:$AF$1005,ROW(C166)-3,FALSE)-$Y166)</f>
        <v>0</v>
      </c>
      <c r="Y166" s="100">
        <f>HLOOKUP(A_Stammdaten!$B$11,$Z$4:$AF$1005,ROW(C166)-3,FALSE)</f>
        <v>0</v>
      </c>
      <c r="Z166" s="100">
        <f t="shared" si="25"/>
        <v>0</v>
      </c>
      <c r="AA166" s="100">
        <f t="shared" si="26"/>
        <v>0</v>
      </c>
      <c r="AB166" s="100">
        <f t="shared" si="27"/>
        <v>0</v>
      </c>
      <c r="AC166" s="100">
        <f t="shared" si="28"/>
        <v>0</v>
      </c>
      <c r="AD166" s="100">
        <f t="shared" si="29"/>
        <v>0</v>
      </c>
      <c r="AE166" s="100">
        <f t="shared" si="30"/>
        <v>0</v>
      </c>
      <c r="AF166" s="100">
        <f t="shared" si="31"/>
        <v>0</v>
      </c>
    </row>
    <row r="167" spans="1:32" s="274" customFormat="1" x14ac:dyDescent="0.25">
      <c r="A167" s="338"/>
      <c r="B167" s="338"/>
      <c r="C167" s="339"/>
      <c r="D167" s="338"/>
      <c r="E167" s="338"/>
      <c r="F167" s="338"/>
      <c r="G167" s="338"/>
      <c r="H167" s="338"/>
      <c r="I167" s="270">
        <f>IF(C167&gt;A_Stammdaten!$B$11,0,SUM(D167,E167,-G167))</f>
        <v>0</v>
      </c>
      <c r="J167" s="338"/>
      <c r="K167" s="338"/>
      <c r="L167" s="338"/>
      <c r="M167" s="99">
        <f t="shared" si="24"/>
        <v>0</v>
      </c>
      <c r="N167" s="271">
        <f>IF(ISBLANK($B167),0,VLOOKUP($B167,Listen!$A$2:$C$45,2,FALSE))</f>
        <v>0</v>
      </c>
      <c r="O167" s="271">
        <f>IF(ISBLANK($B167),0,VLOOKUP($B167,Listen!$A$2:$C$45,3,FALSE))</f>
        <v>0</v>
      </c>
      <c r="P167" s="272">
        <f t="shared" si="33"/>
        <v>0</v>
      </c>
      <c r="Q167" s="272">
        <f t="shared" si="34"/>
        <v>0</v>
      </c>
      <c r="R167" s="272">
        <f t="shared" si="34"/>
        <v>0</v>
      </c>
      <c r="S167" s="272">
        <f t="shared" si="34"/>
        <v>0</v>
      </c>
      <c r="T167" s="272">
        <f t="shared" si="34"/>
        <v>0</v>
      </c>
      <c r="U167" s="272">
        <f t="shared" si="34"/>
        <v>0</v>
      </c>
      <c r="V167" s="272">
        <f t="shared" si="34"/>
        <v>0</v>
      </c>
      <c r="W167" s="100">
        <f t="shared" si="32"/>
        <v>0</v>
      </c>
      <c r="X167" s="100">
        <f>IF(C167=A_Stammdaten!$B$11,E_SAV!$M167-E_SAV!$Y167,HLOOKUP(A_Stammdaten!$B$11-1,$Z$4:$AF$1005,ROW(C167)-3,FALSE)-$Y167)</f>
        <v>0</v>
      </c>
      <c r="Y167" s="100">
        <f>HLOOKUP(A_Stammdaten!$B$11,$Z$4:$AF$1005,ROW(C167)-3,FALSE)</f>
        <v>0</v>
      </c>
      <c r="Z167" s="100">
        <f t="shared" si="25"/>
        <v>0</v>
      </c>
      <c r="AA167" s="100">
        <f t="shared" si="26"/>
        <v>0</v>
      </c>
      <c r="AB167" s="100">
        <f t="shared" si="27"/>
        <v>0</v>
      </c>
      <c r="AC167" s="100">
        <f t="shared" si="28"/>
        <v>0</v>
      </c>
      <c r="AD167" s="100">
        <f t="shared" si="29"/>
        <v>0</v>
      </c>
      <c r="AE167" s="100">
        <f t="shared" si="30"/>
        <v>0</v>
      </c>
      <c r="AF167" s="100">
        <f t="shared" si="31"/>
        <v>0</v>
      </c>
    </row>
    <row r="168" spans="1:32" s="274" customFormat="1" x14ac:dyDescent="0.25">
      <c r="A168" s="338"/>
      <c r="B168" s="338"/>
      <c r="C168" s="339"/>
      <c r="D168" s="338"/>
      <c r="E168" s="338"/>
      <c r="F168" s="338"/>
      <c r="G168" s="338"/>
      <c r="H168" s="338"/>
      <c r="I168" s="270">
        <f>IF(C168&gt;A_Stammdaten!$B$11,0,SUM(D168,E168,-G168))</f>
        <v>0</v>
      </c>
      <c r="J168" s="338"/>
      <c r="K168" s="338"/>
      <c r="L168" s="338"/>
      <c r="M168" s="99">
        <f t="shared" si="24"/>
        <v>0</v>
      </c>
      <c r="N168" s="271">
        <f>IF(ISBLANK($B168),0,VLOOKUP($B168,Listen!$A$2:$C$45,2,FALSE))</f>
        <v>0</v>
      </c>
      <c r="O168" s="271">
        <f>IF(ISBLANK($B168),0,VLOOKUP($B168,Listen!$A$2:$C$45,3,FALSE))</f>
        <v>0</v>
      </c>
      <c r="P168" s="272">
        <f t="shared" si="33"/>
        <v>0</v>
      </c>
      <c r="Q168" s="272">
        <f t="shared" si="34"/>
        <v>0</v>
      </c>
      <c r="R168" s="272">
        <f t="shared" si="34"/>
        <v>0</v>
      </c>
      <c r="S168" s="272">
        <f t="shared" si="34"/>
        <v>0</v>
      </c>
      <c r="T168" s="272">
        <f t="shared" si="34"/>
        <v>0</v>
      </c>
      <c r="U168" s="272">
        <f t="shared" si="34"/>
        <v>0</v>
      </c>
      <c r="V168" s="272">
        <f t="shared" si="34"/>
        <v>0</v>
      </c>
      <c r="W168" s="100">
        <f t="shared" si="32"/>
        <v>0</v>
      </c>
      <c r="X168" s="100">
        <f>IF(C168=A_Stammdaten!$B$11,E_SAV!$M168-E_SAV!$Y168,HLOOKUP(A_Stammdaten!$B$11-1,$Z$4:$AF$1005,ROW(C168)-3,FALSE)-$Y168)</f>
        <v>0</v>
      </c>
      <c r="Y168" s="100">
        <f>HLOOKUP(A_Stammdaten!$B$11,$Z$4:$AF$1005,ROW(C168)-3,FALSE)</f>
        <v>0</v>
      </c>
      <c r="Z168" s="100">
        <f t="shared" si="25"/>
        <v>0</v>
      </c>
      <c r="AA168" s="100">
        <f t="shared" si="26"/>
        <v>0</v>
      </c>
      <c r="AB168" s="100">
        <f t="shared" si="27"/>
        <v>0</v>
      </c>
      <c r="AC168" s="100">
        <f t="shared" si="28"/>
        <v>0</v>
      </c>
      <c r="AD168" s="100">
        <f t="shared" si="29"/>
        <v>0</v>
      </c>
      <c r="AE168" s="100">
        <f t="shared" si="30"/>
        <v>0</v>
      </c>
      <c r="AF168" s="100">
        <f t="shared" si="31"/>
        <v>0</v>
      </c>
    </row>
    <row r="169" spans="1:32" s="274" customFormat="1" x14ac:dyDescent="0.25">
      <c r="A169" s="338"/>
      <c r="B169" s="338"/>
      <c r="C169" s="339"/>
      <c r="D169" s="338"/>
      <c r="E169" s="338"/>
      <c r="F169" s="338"/>
      <c r="G169" s="338"/>
      <c r="H169" s="338"/>
      <c r="I169" s="270">
        <f>IF(C169&gt;A_Stammdaten!$B$11,0,SUM(D169,E169,-G169))</f>
        <v>0</v>
      </c>
      <c r="J169" s="338"/>
      <c r="K169" s="338"/>
      <c r="L169" s="338"/>
      <c r="M169" s="99">
        <f t="shared" si="24"/>
        <v>0</v>
      </c>
      <c r="N169" s="271">
        <f>IF(ISBLANK($B169),0,VLOOKUP($B169,Listen!$A$2:$C$45,2,FALSE))</f>
        <v>0</v>
      </c>
      <c r="O169" s="271">
        <f>IF(ISBLANK($B169),0,VLOOKUP($B169,Listen!$A$2:$C$45,3,FALSE))</f>
        <v>0</v>
      </c>
      <c r="P169" s="272">
        <f t="shared" si="33"/>
        <v>0</v>
      </c>
      <c r="Q169" s="272">
        <f t="shared" si="34"/>
        <v>0</v>
      </c>
      <c r="R169" s="272">
        <f t="shared" si="34"/>
        <v>0</v>
      </c>
      <c r="S169" s="272">
        <f t="shared" si="34"/>
        <v>0</v>
      </c>
      <c r="T169" s="272">
        <f t="shared" si="34"/>
        <v>0</v>
      </c>
      <c r="U169" s="272">
        <f t="shared" si="34"/>
        <v>0</v>
      </c>
      <c r="V169" s="272">
        <f t="shared" si="34"/>
        <v>0</v>
      </c>
      <c r="W169" s="100">
        <f t="shared" si="32"/>
        <v>0</v>
      </c>
      <c r="X169" s="100">
        <f>IF(C169=A_Stammdaten!$B$11,E_SAV!$M169-E_SAV!$Y169,HLOOKUP(A_Stammdaten!$B$11-1,$Z$4:$AF$1005,ROW(C169)-3,FALSE)-$Y169)</f>
        <v>0</v>
      </c>
      <c r="Y169" s="100">
        <f>HLOOKUP(A_Stammdaten!$B$11,$Z$4:$AF$1005,ROW(C169)-3,FALSE)</f>
        <v>0</v>
      </c>
      <c r="Z169" s="100">
        <f t="shared" si="25"/>
        <v>0</v>
      </c>
      <c r="AA169" s="100">
        <f t="shared" si="26"/>
        <v>0</v>
      </c>
      <c r="AB169" s="100">
        <f t="shared" si="27"/>
        <v>0</v>
      </c>
      <c r="AC169" s="100">
        <f t="shared" si="28"/>
        <v>0</v>
      </c>
      <c r="AD169" s="100">
        <f t="shared" si="29"/>
        <v>0</v>
      </c>
      <c r="AE169" s="100">
        <f t="shared" si="30"/>
        <v>0</v>
      </c>
      <c r="AF169" s="100">
        <f t="shared" si="31"/>
        <v>0</v>
      </c>
    </row>
    <row r="170" spans="1:32" s="274" customFormat="1" x14ac:dyDescent="0.25">
      <c r="A170" s="338"/>
      <c r="B170" s="338"/>
      <c r="C170" s="339"/>
      <c r="D170" s="338"/>
      <c r="E170" s="338"/>
      <c r="F170" s="338"/>
      <c r="G170" s="338"/>
      <c r="H170" s="338"/>
      <c r="I170" s="270">
        <f>IF(C170&gt;A_Stammdaten!$B$11,0,SUM(D170,E170,-G170))</f>
        <v>0</v>
      </c>
      <c r="J170" s="338"/>
      <c r="K170" s="338"/>
      <c r="L170" s="338"/>
      <c r="M170" s="99">
        <f t="shared" si="24"/>
        <v>0</v>
      </c>
      <c r="N170" s="271">
        <f>IF(ISBLANK($B170),0,VLOOKUP($B170,Listen!$A$2:$C$45,2,FALSE))</f>
        <v>0</v>
      </c>
      <c r="O170" s="271">
        <f>IF(ISBLANK($B170),0,VLOOKUP($B170,Listen!$A$2:$C$45,3,FALSE))</f>
        <v>0</v>
      </c>
      <c r="P170" s="272">
        <f t="shared" si="33"/>
        <v>0</v>
      </c>
      <c r="Q170" s="272">
        <f t="shared" si="34"/>
        <v>0</v>
      </c>
      <c r="R170" s="272">
        <f t="shared" si="34"/>
        <v>0</v>
      </c>
      <c r="S170" s="272">
        <f t="shared" si="34"/>
        <v>0</v>
      </c>
      <c r="T170" s="272">
        <f t="shared" si="34"/>
        <v>0</v>
      </c>
      <c r="U170" s="272">
        <f t="shared" si="34"/>
        <v>0</v>
      </c>
      <c r="V170" s="272">
        <f t="shared" si="34"/>
        <v>0</v>
      </c>
      <c r="W170" s="100">
        <f t="shared" si="32"/>
        <v>0</v>
      </c>
      <c r="X170" s="100">
        <f>IF(C170=A_Stammdaten!$B$11,E_SAV!$M170-E_SAV!$Y170,HLOOKUP(A_Stammdaten!$B$11-1,$Z$4:$AF$1005,ROW(C170)-3,FALSE)-$Y170)</f>
        <v>0</v>
      </c>
      <c r="Y170" s="100">
        <f>HLOOKUP(A_Stammdaten!$B$11,$Z$4:$AF$1005,ROW(C170)-3,FALSE)</f>
        <v>0</v>
      </c>
      <c r="Z170" s="100">
        <f t="shared" si="25"/>
        <v>0</v>
      </c>
      <c r="AA170" s="100">
        <f t="shared" si="26"/>
        <v>0</v>
      </c>
      <c r="AB170" s="100">
        <f t="shared" si="27"/>
        <v>0</v>
      </c>
      <c r="AC170" s="100">
        <f t="shared" si="28"/>
        <v>0</v>
      </c>
      <c r="AD170" s="100">
        <f t="shared" si="29"/>
        <v>0</v>
      </c>
      <c r="AE170" s="100">
        <f t="shared" si="30"/>
        <v>0</v>
      </c>
      <c r="AF170" s="100">
        <f t="shared" si="31"/>
        <v>0</v>
      </c>
    </row>
    <row r="171" spans="1:32" s="274" customFormat="1" x14ac:dyDescent="0.25">
      <c r="A171" s="338"/>
      <c r="B171" s="338"/>
      <c r="C171" s="339"/>
      <c r="D171" s="338"/>
      <c r="E171" s="338"/>
      <c r="F171" s="338"/>
      <c r="G171" s="338"/>
      <c r="H171" s="338"/>
      <c r="I171" s="270">
        <f>IF(C171&gt;A_Stammdaten!$B$11,0,SUM(D171,E171,-G171))</f>
        <v>0</v>
      </c>
      <c r="J171" s="338"/>
      <c r="K171" s="338"/>
      <c r="L171" s="338"/>
      <c r="M171" s="99">
        <f t="shared" si="24"/>
        <v>0</v>
      </c>
      <c r="N171" s="271">
        <f>IF(ISBLANK($B171),0,VLOOKUP($B171,Listen!$A$2:$C$45,2,FALSE))</f>
        <v>0</v>
      </c>
      <c r="O171" s="271">
        <f>IF(ISBLANK($B171),0,VLOOKUP($B171,Listen!$A$2:$C$45,3,FALSE))</f>
        <v>0</v>
      </c>
      <c r="P171" s="272">
        <f t="shared" si="33"/>
        <v>0</v>
      </c>
      <c r="Q171" s="272">
        <f t="shared" si="34"/>
        <v>0</v>
      </c>
      <c r="R171" s="272">
        <f t="shared" si="34"/>
        <v>0</v>
      </c>
      <c r="S171" s="272">
        <f t="shared" si="34"/>
        <v>0</v>
      </c>
      <c r="T171" s="272">
        <f t="shared" si="34"/>
        <v>0</v>
      </c>
      <c r="U171" s="272">
        <f t="shared" si="34"/>
        <v>0</v>
      </c>
      <c r="V171" s="272">
        <f t="shared" si="34"/>
        <v>0</v>
      </c>
      <c r="W171" s="100">
        <f t="shared" si="32"/>
        <v>0</v>
      </c>
      <c r="X171" s="100">
        <f>IF(C171=A_Stammdaten!$B$11,E_SAV!$M171-E_SAV!$Y171,HLOOKUP(A_Stammdaten!$B$11-1,$Z$4:$AF$1005,ROW(C171)-3,FALSE)-$Y171)</f>
        <v>0</v>
      </c>
      <c r="Y171" s="100">
        <f>HLOOKUP(A_Stammdaten!$B$11,$Z$4:$AF$1005,ROW(C171)-3,FALSE)</f>
        <v>0</v>
      </c>
      <c r="Z171" s="100">
        <f t="shared" si="25"/>
        <v>0</v>
      </c>
      <c r="AA171" s="100">
        <f t="shared" si="26"/>
        <v>0</v>
      </c>
      <c r="AB171" s="100">
        <f t="shared" si="27"/>
        <v>0</v>
      </c>
      <c r="AC171" s="100">
        <f t="shared" si="28"/>
        <v>0</v>
      </c>
      <c r="AD171" s="100">
        <f t="shared" si="29"/>
        <v>0</v>
      </c>
      <c r="AE171" s="100">
        <f t="shared" si="30"/>
        <v>0</v>
      </c>
      <c r="AF171" s="100">
        <f t="shared" si="31"/>
        <v>0</v>
      </c>
    </row>
    <row r="172" spans="1:32" s="274" customFormat="1" x14ac:dyDescent="0.25">
      <c r="A172" s="338"/>
      <c r="B172" s="338"/>
      <c r="C172" s="339"/>
      <c r="D172" s="338"/>
      <c r="E172" s="338"/>
      <c r="F172" s="338"/>
      <c r="G172" s="338"/>
      <c r="H172" s="338"/>
      <c r="I172" s="270">
        <f>IF(C172&gt;A_Stammdaten!$B$11,0,SUM(D172,E172,-G172))</f>
        <v>0</v>
      </c>
      <c r="J172" s="338"/>
      <c r="K172" s="338"/>
      <c r="L172" s="338"/>
      <c r="M172" s="99">
        <f t="shared" si="24"/>
        <v>0</v>
      </c>
      <c r="N172" s="271">
        <f>IF(ISBLANK($B172),0,VLOOKUP($B172,Listen!$A$2:$C$45,2,FALSE))</f>
        <v>0</v>
      </c>
      <c r="O172" s="271">
        <f>IF(ISBLANK($B172),0,VLOOKUP($B172,Listen!$A$2:$C$45,3,FALSE))</f>
        <v>0</v>
      </c>
      <c r="P172" s="272">
        <f t="shared" si="33"/>
        <v>0</v>
      </c>
      <c r="Q172" s="272">
        <f t="shared" si="34"/>
        <v>0</v>
      </c>
      <c r="R172" s="272">
        <f t="shared" si="34"/>
        <v>0</v>
      </c>
      <c r="S172" s="272">
        <f t="shared" si="34"/>
        <v>0</v>
      </c>
      <c r="T172" s="272">
        <f t="shared" si="34"/>
        <v>0</v>
      </c>
      <c r="U172" s="272">
        <f t="shared" si="34"/>
        <v>0</v>
      </c>
      <c r="V172" s="272">
        <f t="shared" si="34"/>
        <v>0</v>
      </c>
      <c r="W172" s="100">
        <f t="shared" si="32"/>
        <v>0</v>
      </c>
      <c r="X172" s="100">
        <f>IF(C172=A_Stammdaten!$B$11,E_SAV!$M172-E_SAV!$Y172,HLOOKUP(A_Stammdaten!$B$11-1,$Z$4:$AF$1005,ROW(C172)-3,FALSE)-$Y172)</f>
        <v>0</v>
      </c>
      <c r="Y172" s="100">
        <f>HLOOKUP(A_Stammdaten!$B$11,$Z$4:$AF$1005,ROW(C172)-3,FALSE)</f>
        <v>0</v>
      </c>
      <c r="Z172" s="100">
        <f t="shared" si="25"/>
        <v>0</v>
      </c>
      <c r="AA172" s="100">
        <f t="shared" si="26"/>
        <v>0</v>
      </c>
      <c r="AB172" s="100">
        <f t="shared" si="27"/>
        <v>0</v>
      </c>
      <c r="AC172" s="100">
        <f t="shared" si="28"/>
        <v>0</v>
      </c>
      <c r="AD172" s="100">
        <f t="shared" si="29"/>
        <v>0</v>
      </c>
      <c r="AE172" s="100">
        <f t="shared" si="30"/>
        <v>0</v>
      </c>
      <c r="AF172" s="100">
        <f t="shared" si="31"/>
        <v>0</v>
      </c>
    </row>
    <row r="173" spans="1:32" s="274" customFormat="1" x14ac:dyDescent="0.25">
      <c r="A173" s="338"/>
      <c r="B173" s="338"/>
      <c r="C173" s="339"/>
      <c r="D173" s="338"/>
      <c r="E173" s="338"/>
      <c r="F173" s="338"/>
      <c r="G173" s="338"/>
      <c r="H173" s="338"/>
      <c r="I173" s="270">
        <f>IF(C173&gt;A_Stammdaten!$B$11,0,SUM(D173,E173,-G173))</f>
        <v>0</v>
      </c>
      <c r="J173" s="338"/>
      <c r="K173" s="338"/>
      <c r="L173" s="338"/>
      <c r="M173" s="99">
        <f t="shared" si="24"/>
        <v>0</v>
      </c>
      <c r="N173" s="271">
        <f>IF(ISBLANK($B173),0,VLOOKUP($B173,Listen!$A$2:$C$45,2,FALSE))</f>
        <v>0</v>
      </c>
      <c r="O173" s="271">
        <f>IF(ISBLANK($B173),0,VLOOKUP($B173,Listen!$A$2:$C$45,3,FALSE))</f>
        <v>0</v>
      </c>
      <c r="P173" s="272">
        <f t="shared" si="33"/>
        <v>0</v>
      </c>
      <c r="Q173" s="272">
        <f t="shared" si="34"/>
        <v>0</v>
      </c>
      <c r="R173" s="272">
        <f t="shared" si="34"/>
        <v>0</v>
      </c>
      <c r="S173" s="272">
        <f t="shared" si="34"/>
        <v>0</v>
      </c>
      <c r="T173" s="272">
        <f t="shared" si="34"/>
        <v>0</v>
      </c>
      <c r="U173" s="272">
        <f t="shared" si="34"/>
        <v>0</v>
      </c>
      <c r="V173" s="272">
        <f t="shared" si="34"/>
        <v>0</v>
      </c>
      <c r="W173" s="100">
        <f t="shared" si="32"/>
        <v>0</v>
      </c>
      <c r="X173" s="100">
        <f>IF(C173=A_Stammdaten!$B$11,E_SAV!$M173-E_SAV!$Y173,HLOOKUP(A_Stammdaten!$B$11-1,$Z$4:$AF$1005,ROW(C173)-3,FALSE)-$Y173)</f>
        <v>0</v>
      </c>
      <c r="Y173" s="100">
        <f>HLOOKUP(A_Stammdaten!$B$11,$Z$4:$AF$1005,ROW(C173)-3,FALSE)</f>
        <v>0</v>
      </c>
      <c r="Z173" s="100">
        <f t="shared" si="25"/>
        <v>0</v>
      </c>
      <c r="AA173" s="100">
        <f t="shared" si="26"/>
        <v>0</v>
      </c>
      <c r="AB173" s="100">
        <f t="shared" si="27"/>
        <v>0</v>
      </c>
      <c r="AC173" s="100">
        <f t="shared" si="28"/>
        <v>0</v>
      </c>
      <c r="AD173" s="100">
        <f t="shared" si="29"/>
        <v>0</v>
      </c>
      <c r="AE173" s="100">
        <f t="shared" si="30"/>
        <v>0</v>
      </c>
      <c r="AF173" s="100">
        <f t="shared" si="31"/>
        <v>0</v>
      </c>
    </row>
    <row r="174" spans="1:32" s="274" customFormat="1" x14ac:dyDescent="0.25">
      <c r="A174" s="338"/>
      <c r="B174" s="338"/>
      <c r="C174" s="339"/>
      <c r="D174" s="338"/>
      <c r="E174" s="338"/>
      <c r="F174" s="338"/>
      <c r="G174" s="338"/>
      <c r="H174" s="338"/>
      <c r="I174" s="270">
        <f>IF(C174&gt;A_Stammdaten!$B$11,0,SUM(D174,E174,-G174))</f>
        <v>0</v>
      </c>
      <c r="J174" s="338"/>
      <c r="K174" s="338"/>
      <c r="L174" s="338"/>
      <c r="M174" s="99">
        <f t="shared" si="24"/>
        <v>0</v>
      </c>
      <c r="N174" s="271">
        <f>IF(ISBLANK($B174),0,VLOOKUP($B174,Listen!$A$2:$C$45,2,FALSE))</f>
        <v>0</v>
      </c>
      <c r="O174" s="271">
        <f>IF(ISBLANK($B174),0,VLOOKUP($B174,Listen!$A$2:$C$45,3,FALSE))</f>
        <v>0</v>
      </c>
      <c r="P174" s="272">
        <f t="shared" si="33"/>
        <v>0</v>
      </c>
      <c r="Q174" s="272">
        <f t="shared" si="34"/>
        <v>0</v>
      </c>
      <c r="R174" s="272">
        <f t="shared" si="34"/>
        <v>0</v>
      </c>
      <c r="S174" s="272">
        <f t="shared" si="34"/>
        <v>0</v>
      </c>
      <c r="T174" s="272">
        <f t="shared" si="34"/>
        <v>0</v>
      </c>
      <c r="U174" s="272">
        <f t="shared" si="34"/>
        <v>0</v>
      </c>
      <c r="V174" s="272">
        <f t="shared" si="34"/>
        <v>0</v>
      </c>
      <c r="W174" s="100">
        <f t="shared" si="32"/>
        <v>0</v>
      </c>
      <c r="X174" s="100">
        <f>IF(C174=A_Stammdaten!$B$11,E_SAV!$M174-E_SAV!$Y174,HLOOKUP(A_Stammdaten!$B$11-1,$Z$4:$AF$1005,ROW(C174)-3,FALSE)-$Y174)</f>
        <v>0</v>
      </c>
      <c r="Y174" s="100">
        <f>HLOOKUP(A_Stammdaten!$B$11,$Z$4:$AF$1005,ROW(C174)-3,FALSE)</f>
        <v>0</v>
      </c>
      <c r="Z174" s="100">
        <f t="shared" si="25"/>
        <v>0</v>
      </c>
      <c r="AA174" s="100">
        <f t="shared" si="26"/>
        <v>0</v>
      </c>
      <c r="AB174" s="100">
        <f t="shared" si="27"/>
        <v>0</v>
      </c>
      <c r="AC174" s="100">
        <f t="shared" si="28"/>
        <v>0</v>
      </c>
      <c r="AD174" s="100">
        <f t="shared" si="29"/>
        <v>0</v>
      </c>
      <c r="AE174" s="100">
        <f t="shared" si="30"/>
        <v>0</v>
      </c>
      <c r="AF174" s="100">
        <f t="shared" si="31"/>
        <v>0</v>
      </c>
    </row>
    <row r="175" spans="1:32" s="274" customFormat="1" x14ac:dyDescent="0.25">
      <c r="A175" s="338"/>
      <c r="B175" s="338"/>
      <c r="C175" s="339"/>
      <c r="D175" s="338"/>
      <c r="E175" s="338"/>
      <c r="F175" s="338"/>
      <c r="G175" s="338"/>
      <c r="H175" s="338"/>
      <c r="I175" s="270">
        <f>IF(C175&gt;A_Stammdaten!$B$11,0,SUM(D175,E175,-G175))</f>
        <v>0</v>
      </c>
      <c r="J175" s="338"/>
      <c r="K175" s="338"/>
      <c r="L175" s="338"/>
      <c r="M175" s="99">
        <f t="shared" si="24"/>
        <v>0</v>
      </c>
      <c r="N175" s="271">
        <f>IF(ISBLANK($B175),0,VLOOKUP($B175,Listen!$A$2:$C$45,2,FALSE))</f>
        <v>0</v>
      </c>
      <c r="O175" s="271">
        <f>IF(ISBLANK($B175),0,VLOOKUP($B175,Listen!$A$2:$C$45,3,FALSE))</f>
        <v>0</v>
      </c>
      <c r="P175" s="272">
        <f t="shared" si="33"/>
        <v>0</v>
      </c>
      <c r="Q175" s="272">
        <f t="shared" si="34"/>
        <v>0</v>
      </c>
      <c r="R175" s="272">
        <f t="shared" si="34"/>
        <v>0</v>
      </c>
      <c r="S175" s="272">
        <f t="shared" si="34"/>
        <v>0</v>
      </c>
      <c r="T175" s="272">
        <f t="shared" si="34"/>
        <v>0</v>
      </c>
      <c r="U175" s="272">
        <f t="shared" si="34"/>
        <v>0</v>
      </c>
      <c r="V175" s="272">
        <f t="shared" si="34"/>
        <v>0</v>
      </c>
      <c r="W175" s="100">
        <f t="shared" si="32"/>
        <v>0</v>
      </c>
      <c r="X175" s="100">
        <f>IF(C175=A_Stammdaten!$B$11,E_SAV!$M175-E_SAV!$Y175,HLOOKUP(A_Stammdaten!$B$11-1,$Z$4:$AF$1005,ROW(C175)-3,FALSE)-$Y175)</f>
        <v>0</v>
      </c>
      <c r="Y175" s="100">
        <f>HLOOKUP(A_Stammdaten!$B$11,$Z$4:$AF$1005,ROW(C175)-3,FALSE)</f>
        <v>0</v>
      </c>
      <c r="Z175" s="100">
        <f t="shared" si="25"/>
        <v>0</v>
      </c>
      <c r="AA175" s="100">
        <f t="shared" si="26"/>
        <v>0</v>
      </c>
      <c r="AB175" s="100">
        <f t="shared" si="27"/>
        <v>0</v>
      </c>
      <c r="AC175" s="100">
        <f t="shared" si="28"/>
        <v>0</v>
      </c>
      <c r="AD175" s="100">
        <f t="shared" si="29"/>
        <v>0</v>
      </c>
      <c r="AE175" s="100">
        <f t="shared" si="30"/>
        <v>0</v>
      </c>
      <c r="AF175" s="100">
        <f t="shared" si="31"/>
        <v>0</v>
      </c>
    </row>
    <row r="176" spans="1:32" s="274" customFormat="1" x14ac:dyDescent="0.25">
      <c r="A176" s="338"/>
      <c r="B176" s="338"/>
      <c r="C176" s="339"/>
      <c r="D176" s="338"/>
      <c r="E176" s="338"/>
      <c r="F176" s="338"/>
      <c r="G176" s="338"/>
      <c r="H176" s="338"/>
      <c r="I176" s="270">
        <f>IF(C176&gt;A_Stammdaten!$B$11,0,SUM(D176,E176,-G176))</f>
        <v>0</v>
      </c>
      <c r="J176" s="338"/>
      <c r="K176" s="338"/>
      <c r="L176" s="338"/>
      <c r="M176" s="99">
        <f t="shared" si="24"/>
        <v>0</v>
      </c>
      <c r="N176" s="271">
        <f>IF(ISBLANK($B176),0,VLOOKUP($B176,Listen!$A$2:$C$45,2,FALSE))</f>
        <v>0</v>
      </c>
      <c r="O176" s="271">
        <f>IF(ISBLANK($B176),0,VLOOKUP($B176,Listen!$A$2:$C$45,3,FALSE))</f>
        <v>0</v>
      </c>
      <c r="P176" s="272">
        <f t="shared" si="33"/>
        <v>0</v>
      </c>
      <c r="Q176" s="272">
        <f t="shared" si="34"/>
        <v>0</v>
      </c>
      <c r="R176" s="272">
        <f t="shared" si="34"/>
        <v>0</v>
      </c>
      <c r="S176" s="272">
        <f t="shared" si="34"/>
        <v>0</v>
      </c>
      <c r="T176" s="272">
        <f t="shared" si="34"/>
        <v>0</v>
      </c>
      <c r="U176" s="272">
        <f t="shared" si="34"/>
        <v>0</v>
      </c>
      <c r="V176" s="272">
        <f t="shared" si="34"/>
        <v>0</v>
      </c>
      <c r="W176" s="100">
        <f t="shared" si="32"/>
        <v>0</v>
      </c>
      <c r="X176" s="100">
        <f>IF(C176=A_Stammdaten!$B$11,E_SAV!$M176-E_SAV!$Y176,HLOOKUP(A_Stammdaten!$B$11-1,$Z$4:$AF$1005,ROW(C176)-3,FALSE)-$Y176)</f>
        <v>0</v>
      </c>
      <c r="Y176" s="100">
        <f>HLOOKUP(A_Stammdaten!$B$11,$Z$4:$AF$1005,ROW(C176)-3,FALSE)</f>
        <v>0</v>
      </c>
      <c r="Z176" s="100">
        <f t="shared" si="25"/>
        <v>0</v>
      </c>
      <c r="AA176" s="100">
        <f t="shared" si="26"/>
        <v>0</v>
      </c>
      <c r="AB176" s="100">
        <f t="shared" si="27"/>
        <v>0</v>
      </c>
      <c r="AC176" s="100">
        <f t="shared" si="28"/>
        <v>0</v>
      </c>
      <c r="AD176" s="100">
        <f t="shared" si="29"/>
        <v>0</v>
      </c>
      <c r="AE176" s="100">
        <f t="shared" si="30"/>
        <v>0</v>
      </c>
      <c r="AF176" s="100">
        <f t="shared" si="31"/>
        <v>0</v>
      </c>
    </row>
    <row r="177" spans="1:32" s="274" customFormat="1" x14ac:dyDescent="0.25">
      <c r="A177" s="338"/>
      <c r="B177" s="338"/>
      <c r="C177" s="339"/>
      <c r="D177" s="338"/>
      <c r="E177" s="338"/>
      <c r="F177" s="338"/>
      <c r="G177" s="338"/>
      <c r="H177" s="338"/>
      <c r="I177" s="270">
        <f>IF(C177&gt;A_Stammdaten!$B$11,0,SUM(D177,E177,-G177))</f>
        <v>0</v>
      </c>
      <c r="J177" s="338"/>
      <c r="K177" s="338"/>
      <c r="L177" s="338"/>
      <c r="M177" s="99">
        <f t="shared" si="24"/>
        <v>0</v>
      </c>
      <c r="N177" s="271">
        <f>IF(ISBLANK($B177),0,VLOOKUP($B177,Listen!$A$2:$C$45,2,FALSE))</f>
        <v>0</v>
      </c>
      <c r="O177" s="271">
        <f>IF(ISBLANK($B177),0,VLOOKUP($B177,Listen!$A$2:$C$45,3,FALSE))</f>
        <v>0</v>
      </c>
      <c r="P177" s="272">
        <f t="shared" si="33"/>
        <v>0</v>
      </c>
      <c r="Q177" s="272">
        <f t="shared" si="34"/>
        <v>0</v>
      </c>
      <c r="R177" s="272">
        <f t="shared" si="34"/>
        <v>0</v>
      </c>
      <c r="S177" s="272">
        <f t="shared" si="34"/>
        <v>0</v>
      </c>
      <c r="T177" s="272">
        <f t="shared" si="34"/>
        <v>0</v>
      </c>
      <c r="U177" s="272">
        <f t="shared" si="34"/>
        <v>0</v>
      </c>
      <c r="V177" s="272">
        <f t="shared" si="34"/>
        <v>0</v>
      </c>
      <c r="W177" s="100">
        <f t="shared" si="32"/>
        <v>0</v>
      </c>
      <c r="X177" s="100">
        <f>IF(C177=A_Stammdaten!$B$11,E_SAV!$M177-E_SAV!$Y177,HLOOKUP(A_Stammdaten!$B$11-1,$Z$4:$AF$1005,ROW(C177)-3,FALSE)-$Y177)</f>
        <v>0</v>
      </c>
      <c r="Y177" s="100">
        <f>HLOOKUP(A_Stammdaten!$B$11,$Z$4:$AF$1005,ROW(C177)-3,FALSE)</f>
        <v>0</v>
      </c>
      <c r="Z177" s="100">
        <f t="shared" si="25"/>
        <v>0</v>
      </c>
      <c r="AA177" s="100">
        <f t="shared" si="26"/>
        <v>0</v>
      </c>
      <c r="AB177" s="100">
        <f t="shared" si="27"/>
        <v>0</v>
      </c>
      <c r="AC177" s="100">
        <f t="shared" si="28"/>
        <v>0</v>
      </c>
      <c r="AD177" s="100">
        <f t="shared" si="29"/>
        <v>0</v>
      </c>
      <c r="AE177" s="100">
        <f t="shared" si="30"/>
        <v>0</v>
      </c>
      <c r="AF177" s="100">
        <f t="shared" si="31"/>
        <v>0</v>
      </c>
    </row>
    <row r="178" spans="1:32" s="274" customFormat="1" x14ac:dyDescent="0.25">
      <c r="A178" s="338"/>
      <c r="B178" s="338"/>
      <c r="C178" s="339"/>
      <c r="D178" s="338"/>
      <c r="E178" s="338"/>
      <c r="F178" s="338"/>
      <c r="G178" s="338"/>
      <c r="H178" s="338"/>
      <c r="I178" s="270">
        <f>IF(C178&gt;A_Stammdaten!$B$11,0,SUM(D178,E178,-G178))</f>
        <v>0</v>
      </c>
      <c r="J178" s="338"/>
      <c r="K178" s="338"/>
      <c r="L178" s="338"/>
      <c r="M178" s="99">
        <f t="shared" si="24"/>
        <v>0</v>
      </c>
      <c r="N178" s="271">
        <f>IF(ISBLANK($B178),0,VLOOKUP($B178,Listen!$A$2:$C$45,2,FALSE))</f>
        <v>0</v>
      </c>
      <c r="O178" s="271">
        <f>IF(ISBLANK($B178),0,VLOOKUP($B178,Listen!$A$2:$C$45,3,FALSE))</f>
        <v>0</v>
      </c>
      <c r="P178" s="272">
        <f t="shared" si="33"/>
        <v>0</v>
      </c>
      <c r="Q178" s="272">
        <f t="shared" si="34"/>
        <v>0</v>
      </c>
      <c r="R178" s="272">
        <f t="shared" si="34"/>
        <v>0</v>
      </c>
      <c r="S178" s="272">
        <f t="shared" si="34"/>
        <v>0</v>
      </c>
      <c r="T178" s="272">
        <f t="shared" si="34"/>
        <v>0</v>
      </c>
      <c r="U178" s="272">
        <f t="shared" si="34"/>
        <v>0</v>
      </c>
      <c r="V178" s="272">
        <f t="shared" si="34"/>
        <v>0</v>
      </c>
      <c r="W178" s="100">
        <f t="shared" si="32"/>
        <v>0</v>
      </c>
      <c r="X178" s="100">
        <f>IF(C178=A_Stammdaten!$B$11,E_SAV!$M178-E_SAV!$Y178,HLOOKUP(A_Stammdaten!$B$11-1,$Z$4:$AF$1005,ROW(C178)-3,FALSE)-$Y178)</f>
        <v>0</v>
      </c>
      <c r="Y178" s="100">
        <f>HLOOKUP(A_Stammdaten!$B$11,$Z$4:$AF$1005,ROW(C178)-3,FALSE)</f>
        <v>0</v>
      </c>
      <c r="Z178" s="100">
        <f t="shared" si="25"/>
        <v>0</v>
      </c>
      <c r="AA178" s="100">
        <f t="shared" si="26"/>
        <v>0</v>
      </c>
      <c r="AB178" s="100">
        <f t="shared" si="27"/>
        <v>0</v>
      </c>
      <c r="AC178" s="100">
        <f t="shared" si="28"/>
        <v>0</v>
      </c>
      <c r="AD178" s="100">
        <f t="shared" si="29"/>
        <v>0</v>
      </c>
      <c r="AE178" s="100">
        <f t="shared" si="30"/>
        <v>0</v>
      </c>
      <c r="AF178" s="100">
        <f t="shared" si="31"/>
        <v>0</v>
      </c>
    </row>
    <row r="179" spans="1:32" s="274" customFormat="1" x14ac:dyDescent="0.25">
      <c r="A179" s="338"/>
      <c r="B179" s="338"/>
      <c r="C179" s="339"/>
      <c r="D179" s="338"/>
      <c r="E179" s="338"/>
      <c r="F179" s="338"/>
      <c r="G179" s="338"/>
      <c r="H179" s="338"/>
      <c r="I179" s="270">
        <f>IF(C179&gt;A_Stammdaten!$B$11,0,SUM(D179,E179,-G179))</f>
        <v>0</v>
      </c>
      <c r="J179" s="338"/>
      <c r="K179" s="338"/>
      <c r="L179" s="338"/>
      <c r="M179" s="99">
        <f t="shared" si="24"/>
        <v>0</v>
      </c>
      <c r="N179" s="271">
        <f>IF(ISBLANK($B179),0,VLOOKUP($B179,Listen!$A$2:$C$45,2,FALSE))</f>
        <v>0</v>
      </c>
      <c r="O179" s="271">
        <f>IF(ISBLANK($B179),0,VLOOKUP($B179,Listen!$A$2:$C$45,3,FALSE))</f>
        <v>0</v>
      </c>
      <c r="P179" s="272">
        <f t="shared" si="33"/>
        <v>0</v>
      </c>
      <c r="Q179" s="272">
        <f t="shared" si="34"/>
        <v>0</v>
      </c>
      <c r="R179" s="272">
        <f t="shared" si="34"/>
        <v>0</v>
      </c>
      <c r="S179" s="272">
        <f t="shared" si="34"/>
        <v>0</v>
      </c>
      <c r="T179" s="272">
        <f t="shared" si="34"/>
        <v>0</v>
      </c>
      <c r="U179" s="272">
        <f t="shared" si="34"/>
        <v>0</v>
      </c>
      <c r="V179" s="272">
        <f t="shared" si="34"/>
        <v>0</v>
      </c>
      <c r="W179" s="100">
        <f t="shared" si="32"/>
        <v>0</v>
      </c>
      <c r="X179" s="100">
        <f>IF(C179=A_Stammdaten!$B$11,E_SAV!$M179-E_SAV!$Y179,HLOOKUP(A_Stammdaten!$B$11-1,$Z$4:$AF$1005,ROW(C179)-3,FALSE)-$Y179)</f>
        <v>0</v>
      </c>
      <c r="Y179" s="100">
        <f>HLOOKUP(A_Stammdaten!$B$11,$Z$4:$AF$1005,ROW(C179)-3,FALSE)</f>
        <v>0</v>
      </c>
      <c r="Z179" s="100">
        <f t="shared" si="25"/>
        <v>0</v>
      </c>
      <c r="AA179" s="100">
        <f t="shared" si="26"/>
        <v>0</v>
      </c>
      <c r="AB179" s="100">
        <f t="shared" si="27"/>
        <v>0</v>
      </c>
      <c r="AC179" s="100">
        <f t="shared" si="28"/>
        <v>0</v>
      </c>
      <c r="AD179" s="100">
        <f t="shared" si="29"/>
        <v>0</v>
      </c>
      <c r="AE179" s="100">
        <f t="shared" si="30"/>
        <v>0</v>
      </c>
      <c r="AF179" s="100">
        <f t="shared" si="31"/>
        <v>0</v>
      </c>
    </row>
    <row r="180" spans="1:32" s="274" customFormat="1" x14ac:dyDescent="0.25">
      <c r="A180" s="338"/>
      <c r="B180" s="338"/>
      <c r="C180" s="339"/>
      <c r="D180" s="338"/>
      <c r="E180" s="338"/>
      <c r="F180" s="338"/>
      <c r="G180" s="338"/>
      <c r="H180" s="338"/>
      <c r="I180" s="270">
        <f>IF(C180&gt;A_Stammdaten!$B$11,0,SUM(D180,E180,-G180))</f>
        <v>0</v>
      </c>
      <c r="J180" s="338"/>
      <c r="K180" s="338"/>
      <c r="L180" s="338"/>
      <c r="M180" s="99">
        <f t="shared" si="24"/>
        <v>0</v>
      </c>
      <c r="N180" s="271">
        <f>IF(ISBLANK($B180),0,VLOOKUP($B180,Listen!$A$2:$C$45,2,FALSE))</f>
        <v>0</v>
      </c>
      <c r="O180" s="271">
        <f>IF(ISBLANK($B180),0,VLOOKUP($B180,Listen!$A$2:$C$45,3,FALSE))</f>
        <v>0</v>
      </c>
      <c r="P180" s="272">
        <f t="shared" si="33"/>
        <v>0</v>
      </c>
      <c r="Q180" s="272">
        <f t="shared" si="34"/>
        <v>0</v>
      </c>
      <c r="R180" s="272">
        <f t="shared" si="34"/>
        <v>0</v>
      </c>
      <c r="S180" s="272">
        <f t="shared" si="34"/>
        <v>0</v>
      </c>
      <c r="T180" s="272">
        <f t="shared" si="34"/>
        <v>0</v>
      </c>
      <c r="U180" s="272">
        <f t="shared" si="34"/>
        <v>0</v>
      </c>
      <c r="V180" s="272">
        <f t="shared" si="34"/>
        <v>0</v>
      </c>
      <c r="W180" s="100">
        <f t="shared" si="32"/>
        <v>0</v>
      </c>
      <c r="X180" s="100">
        <f>IF(C180=A_Stammdaten!$B$11,E_SAV!$M180-E_SAV!$Y180,HLOOKUP(A_Stammdaten!$B$11-1,$Z$4:$AF$1005,ROW(C180)-3,FALSE)-$Y180)</f>
        <v>0</v>
      </c>
      <c r="Y180" s="100">
        <f>HLOOKUP(A_Stammdaten!$B$11,$Z$4:$AF$1005,ROW(C180)-3,FALSE)</f>
        <v>0</v>
      </c>
      <c r="Z180" s="100">
        <f t="shared" si="25"/>
        <v>0</v>
      </c>
      <c r="AA180" s="100">
        <f t="shared" si="26"/>
        <v>0</v>
      </c>
      <c r="AB180" s="100">
        <f t="shared" si="27"/>
        <v>0</v>
      </c>
      <c r="AC180" s="100">
        <f t="shared" si="28"/>
        <v>0</v>
      </c>
      <c r="AD180" s="100">
        <f t="shared" si="29"/>
        <v>0</v>
      </c>
      <c r="AE180" s="100">
        <f t="shared" si="30"/>
        <v>0</v>
      </c>
      <c r="AF180" s="100">
        <f t="shared" si="31"/>
        <v>0</v>
      </c>
    </row>
    <row r="181" spans="1:32" s="274" customFormat="1" x14ac:dyDescent="0.25">
      <c r="A181" s="338"/>
      <c r="B181" s="338"/>
      <c r="C181" s="339"/>
      <c r="D181" s="338"/>
      <c r="E181" s="338"/>
      <c r="F181" s="338"/>
      <c r="G181" s="338"/>
      <c r="H181" s="338"/>
      <c r="I181" s="270">
        <f>IF(C181&gt;A_Stammdaten!$B$11,0,SUM(D181,E181,-G181))</f>
        <v>0</v>
      </c>
      <c r="J181" s="338"/>
      <c r="K181" s="338"/>
      <c r="L181" s="338"/>
      <c r="M181" s="99">
        <f t="shared" si="24"/>
        <v>0</v>
      </c>
      <c r="N181" s="271">
        <f>IF(ISBLANK($B181),0,VLOOKUP($B181,Listen!$A$2:$C$45,2,FALSE))</f>
        <v>0</v>
      </c>
      <c r="O181" s="271">
        <f>IF(ISBLANK($B181),0,VLOOKUP($B181,Listen!$A$2:$C$45,3,FALSE))</f>
        <v>0</v>
      </c>
      <c r="P181" s="272">
        <f t="shared" si="33"/>
        <v>0</v>
      </c>
      <c r="Q181" s="272">
        <f t="shared" si="34"/>
        <v>0</v>
      </c>
      <c r="R181" s="272">
        <f t="shared" si="34"/>
        <v>0</v>
      </c>
      <c r="S181" s="272">
        <f t="shared" si="34"/>
        <v>0</v>
      </c>
      <c r="T181" s="272">
        <f t="shared" si="34"/>
        <v>0</v>
      </c>
      <c r="U181" s="272">
        <f t="shared" si="34"/>
        <v>0</v>
      </c>
      <c r="V181" s="272">
        <f t="shared" si="34"/>
        <v>0</v>
      </c>
      <c r="W181" s="100">
        <f t="shared" si="32"/>
        <v>0</v>
      </c>
      <c r="X181" s="100">
        <f>IF(C181=A_Stammdaten!$B$11,E_SAV!$M181-E_SAV!$Y181,HLOOKUP(A_Stammdaten!$B$11-1,$Z$4:$AF$1005,ROW(C181)-3,FALSE)-$Y181)</f>
        <v>0</v>
      </c>
      <c r="Y181" s="100">
        <f>HLOOKUP(A_Stammdaten!$B$11,$Z$4:$AF$1005,ROW(C181)-3,FALSE)</f>
        <v>0</v>
      </c>
      <c r="Z181" s="100">
        <f t="shared" si="25"/>
        <v>0</v>
      </c>
      <c r="AA181" s="100">
        <f t="shared" si="26"/>
        <v>0</v>
      </c>
      <c r="AB181" s="100">
        <f t="shared" si="27"/>
        <v>0</v>
      </c>
      <c r="AC181" s="100">
        <f t="shared" si="28"/>
        <v>0</v>
      </c>
      <c r="AD181" s="100">
        <f t="shared" si="29"/>
        <v>0</v>
      </c>
      <c r="AE181" s="100">
        <f t="shared" si="30"/>
        <v>0</v>
      </c>
      <c r="AF181" s="100">
        <f t="shared" si="31"/>
        <v>0</v>
      </c>
    </row>
    <row r="182" spans="1:32" s="274" customFormat="1" x14ac:dyDescent="0.25">
      <c r="A182" s="338"/>
      <c r="B182" s="338"/>
      <c r="C182" s="339"/>
      <c r="D182" s="338"/>
      <c r="E182" s="338"/>
      <c r="F182" s="338"/>
      <c r="G182" s="338"/>
      <c r="H182" s="338"/>
      <c r="I182" s="270">
        <f>IF(C182&gt;A_Stammdaten!$B$11,0,SUM(D182,E182,-G182))</f>
        <v>0</v>
      </c>
      <c r="J182" s="338"/>
      <c r="K182" s="338"/>
      <c r="L182" s="338"/>
      <c r="M182" s="99">
        <f t="shared" si="24"/>
        <v>0</v>
      </c>
      <c r="N182" s="271">
        <f>IF(ISBLANK($B182),0,VLOOKUP($B182,Listen!$A$2:$C$45,2,FALSE))</f>
        <v>0</v>
      </c>
      <c r="O182" s="271">
        <f>IF(ISBLANK($B182),0,VLOOKUP($B182,Listen!$A$2:$C$45,3,FALSE))</f>
        <v>0</v>
      </c>
      <c r="P182" s="272">
        <f t="shared" si="33"/>
        <v>0</v>
      </c>
      <c r="Q182" s="272">
        <f t="shared" si="34"/>
        <v>0</v>
      </c>
      <c r="R182" s="272">
        <f t="shared" si="34"/>
        <v>0</v>
      </c>
      <c r="S182" s="272">
        <f t="shared" si="34"/>
        <v>0</v>
      </c>
      <c r="T182" s="272">
        <f t="shared" si="34"/>
        <v>0</v>
      </c>
      <c r="U182" s="272">
        <f t="shared" si="34"/>
        <v>0</v>
      </c>
      <c r="V182" s="272">
        <f t="shared" si="34"/>
        <v>0</v>
      </c>
      <c r="W182" s="100">
        <f t="shared" si="32"/>
        <v>0</v>
      </c>
      <c r="X182" s="100">
        <f>IF(C182=A_Stammdaten!$B$11,E_SAV!$M182-E_SAV!$Y182,HLOOKUP(A_Stammdaten!$B$11-1,$Z$4:$AF$1005,ROW(C182)-3,FALSE)-$Y182)</f>
        <v>0</v>
      </c>
      <c r="Y182" s="100">
        <f>HLOOKUP(A_Stammdaten!$B$11,$Z$4:$AF$1005,ROW(C182)-3,FALSE)</f>
        <v>0</v>
      </c>
      <c r="Z182" s="100">
        <f t="shared" si="25"/>
        <v>0</v>
      </c>
      <c r="AA182" s="100">
        <f t="shared" si="26"/>
        <v>0</v>
      </c>
      <c r="AB182" s="100">
        <f t="shared" si="27"/>
        <v>0</v>
      </c>
      <c r="AC182" s="100">
        <f t="shared" si="28"/>
        <v>0</v>
      </c>
      <c r="AD182" s="100">
        <f t="shared" si="29"/>
        <v>0</v>
      </c>
      <c r="AE182" s="100">
        <f t="shared" si="30"/>
        <v>0</v>
      </c>
      <c r="AF182" s="100">
        <f t="shared" si="31"/>
        <v>0</v>
      </c>
    </row>
    <row r="183" spans="1:32" s="274" customFormat="1" x14ac:dyDescent="0.25">
      <c r="A183" s="338"/>
      <c r="B183" s="338"/>
      <c r="C183" s="339"/>
      <c r="D183" s="338"/>
      <c r="E183" s="338"/>
      <c r="F183" s="338"/>
      <c r="G183" s="338"/>
      <c r="H183" s="338"/>
      <c r="I183" s="270">
        <f>IF(C183&gt;A_Stammdaten!$B$11,0,SUM(D183,E183,-G183))</f>
        <v>0</v>
      </c>
      <c r="J183" s="338"/>
      <c r="K183" s="338"/>
      <c r="L183" s="338"/>
      <c r="M183" s="99">
        <f t="shared" si="24"/>
        <v>0</v>
      </c>
      <c r="N183" s="271">
        <f>IF(ISBLANK($B183),0,VLOOKUP($B183,Listen!$A$2:$C$45,2,FALSE))</f>
        <v>0</v>
      </c>
      <c r="O183" s="271">
        <f>IF(ISBLANK($B183),0,VLOOKUP($B183,Listen!$A$2:$C$45,3,FALSE))</f>
        <v>0</v>
      </c>
      <c r="P183" s="272">
        <f t="shared" si="33"/>
        <v>0</v>
      </c>
      <c r="Q183" s="272">
        <f t="shared" si="34"/>
        <v>0</v>
      </c>
      <c r="R183" s="272">
        <f t="shared" si="34"/>
        <v>0</v>
      </c>
      <c r="S183" s="272">
        <f t="shared" si="34"/>
        <v>0</v>
      </c>
      <c r="T183" s="272">
        <f t="shared" si="34"/>
        <v>0</v>
      </c>
      <c r="U183" s="272">
        <f t="shared" si="34"/>
        <v>0</v>
      </c>
      <c r="V183" s="272">
        <f t="shared" si="34"/>
        <v>0</v>
      </c>
      <c r="W183" s="100">
        <f t="shared" si="32"/>
        <v>0</v>
      </c>
      <c r="X183" s="100">
        <f>IF(C183=A_Stammdaten!$B$11,E_SAV!$M183-E_SAV!$Y183,HLOOKUP(A_Stammdaten!$B$11-1,$Z$4:$AF$1005,ROW(C183)-3,FALSE)-$Y183)</f>
        <v>0</v>
      </c>
      <c r="Y183" s="100">
        <f>HLOOKUP(A_Stammdaten!$B$11,$Z$4:$AF$1005,ROW(C183)-3,FALSE)</f>
        <v>0</v>
      </c>
      <c r="Z183" s="100">
        <f t="shared" si="25"/>
        <v>0</v>
      </c>
      <c r="AA183" s="100">
        <f t="shared" si="26"/>
        <v>0</v>
      </c>
      <c r="AB183" s="100">
        <f t="shared" si="27"/>
        <v>0</v>
      </c>
      <c r="AC183" s="100">
        <f t="shared" si="28"/>
        <v>0</v>
      </c>
      <c r="AD183" s="100">
        <f t="shared" si="29"/>
        <v>0</v>
      </c>
      <c r="AE183" s="100">
        <f t="shared" si="30"/>
        <v>0</v>
      </c>
      <c r="AF183" s="100">
        <f t="shared" si="31"/>
        <v>0</v>
      </c>
    </row>
    <row r="184" spans="1:32" s="274" customFormat="1" x14ac:dyDescent="0.25">
      <c r="A184" s="338"/>
      <c r="B184" s="338"/>
      <c r="C184" s="339"/>
      <c r="D184" s="338"/>
      <c r="E184" s="338"/>
      <c r="F184" s="338"/>
      <c r="G184" s="338"/>
      <c r="H184" s="338"/>
      <c r="I184" s="270">
        <f>IF(C184&gt;A_Stammdaten!$B$11,0,SUM(D184,E184,-G184))</f>
        <v>0</v>
      </c>
      <c r="J184" s="338"/>
      <c r="K184" s="338"/>
      <c r="L184" s="338"/>
      <c r="M184" s="99">
        <f t="shared" si="24"/>
        <v>0</v>
      </c>
      <c r="N184" s="271">
        <f>IF(ISBLANK($B184),0,VLOOKUP($B184,Listen!$A$2:$C$45,2,FALSE))</f>
        <v>0</v>
      </c>
      <c r="O184" s="271">
        <f>IF(ISBLANK($B184),0,VLOOKUP($B184,Listen!$A$2:$C$45,3,FALSE))</f>
        <v>0</v>
      </c>
      <c r="P184" s="272">
        <f t="shared" si="33"/>
        <v>0</v>
      </c>
      <c r="Q184" s="272">
        <f t="shared" si="34"/>
        <v>0</v>
      </c>
      <c r="R184" s="272">
        <f t="shared" si="34"/>
        <v>0</v>
      </c>
      <c r="S184" s="272">
        <f t="shared" si="34"/>
        <v>0</v>
      </c>
      <c r="T184" s="272">
        <f t="shared" si="34"/>
        <v>0</v>
      </c>
      <c r="U184" s="272">
        <f t="shared" si="34"/>
        <v>0</v>
      </c>
      <c r="V184" s="272">
        <f t="shared" si="34"/>
        <v>0</v>
      </c>
      <c r="W184" s="100">
        <f t="shared" si="32"/>
        <v>0</v>
      </c>
      <c r="X184" s="100">
        <f>IF(C184=A_Stammdaten!$B$11,E_SAV!$M184-E_SAV!$Y184,HLOOKUP(A_Stammdaten!$B$11-1,$Z$4:$AF$1005,ROW(C184)-3,FALSE)-$Y184)</f>
        <v>0</v>
      </c>
      <c r="Y184" s="100">
        <f>HLOOKUP(A_Stammdaten!$B$11,$Z$4:$AF$1005,ROW(C184)-3,FALSE)</f>
        <v>0</v>
      </c>
      <c r="Z184" s="100">
        <f t="shared" si="25"/>
        <v>0</v>
      </c>
      <c r="AA184" s="100">
        <f t="shared" si="26"/>
        <v>0</v>
      </c>
      <c r="AB184" s="100">
        <f t="shared" si="27"/>
        <v>0</v>
      </c>
      <c r="AC184" s="100">
        <f t="shared" si="28"/>
        <v>0</v>
      </c>
      <c r="AD184" s="100">
        <f t="shared" si="29"/>
        <v>0</v>
      </c>
      <c r="AE184" s="100">
        <f t="shared" si="30"/>
        <v>0</v>
      </c>
      <c r="AF184" s="100">
        <f t="shared" si="31"/>
        <v>0</v>
      </c>
    </row>
    <row r="185" spans="1:32" s="274" customFormat="1" x14ac:dyDescent="0.25">
      <c r="A185" s="338"/>
      <c r="B185" s="338"/>
      <c r="C185" s="339"/>
      <c r="D185" s="338"/>
      <c r="E185" s="338"/>
      <c r="F185" s="338"/>
      <c r="G185" s="338"/>
      <c r="H185" s="338"/>
      <c r="I185" s="270">
        <f>IF(C185&gt;A_Stammdaten!$B$11,0,SUM(D185,E185,-G185))</f>
        <v>0</v>
      </c>
      <c r="J185" s="338"/>
      <c r="K185" s="338"/>
      <c r="L185" s="338"/>
      <c r="M185" s="99">
        <f t="shared" si="24"/>
        <v>0</v>
      </c>
      <c r="N185" s="271">
        <f>IF(ISBLANK($B185),0,VLOOKUP($B185,Listen!$A$2:$C$45,2,FALSE))</f>
        <v>0</v>
      </c>
      <c r="O185" s="271">
        <f>IF(ISBLANK($B185),0,VLOOKUP($B185,Listen!$A$2:$C$45,3,FALSE))</f>
        <v>0</v>
      </c>
      <c r="P185" s="272">
        <f t="shared" si="33"/>
        <v>0</v>
      </c>
      <c r="Q185" s="272">
        <f t="shared" si="34"/>
        <v>0</v>
      </c>
      <c r="R185" s="272">
        <f t="shared" si="34"/>
        <v>0</v>
      </c>
      <c r="S185" s="272">
        <f t="shared" si="34"/>
        <v>0</v>
      </c>
      <c r="T185" s="272">
        <f t="shared" si="34"/>
        <v>0</v>
      </c>
      <c r="U185" s="272">
        <f t="shared" si="34"/>
        <v>0</v>
      </c>
      <c r="V185" s="272">
        <f t="shared" si="34"/>
        <v>0</v>
      </c>
      <c r="W185" s="100">
        <f t="shared" si="32"/>
        <v>0</v>
      </c>
      <c r="X185" s="100">
        <f>IF(C185=A_Stammdaten!$B$11,E_SAV!$M185-E_SAV!$Y185,HLOOKUP(A_Stammdaten!$B$11-1,$Z$4:$AF$1005,ROW(C185)-3,FALSE)-$Y185)</f>
        <v>0</v>
      </c>
      <c r="Y185" s="100">
        <f>HLOOKUP(A_Stammdaten!$B$11,$Z$4:$AF$1005,ROW(C185)-3,FALSE)</f>
        <v>0</v>
      </c>
      <c r="Z185" s="100">
        <f t="shared" si="25"/>
        <v>0</v>
      </c>
      <c r="AA185" s="100">
        <f t="shared" si="26"/>
        <v>0</v>
      </c>
      <c r="AB185" s="100">
        <f t="shared" si="27"/>
        <v>0</v>
      </c>
      <c r="AC185" s="100">
        <f t="shared" si="28"/>
        <v>0</v>
      </c>
      <c r="AD185" s="100">
        <f t="shared" si="29"/>
        <v>0</v>
      </c>
      <c r="AE185" s="100">
        <f t="shared" si="30"/>
        <v>0</v>
      </c>
      <c r="AF185" s="100">
        <f t="shared" si="31"/>
        <v>0</v>
      </c>
    </row>
    <row r="186" spans="1:32" s="274" customFormat="1" x14ac:dyDescent="0.25">
      <c r="A186" s="338"/>
      <c r="B186" s="338"/>
      <c r="C186" s="339"/>
      <c r="D186" s="338"/>
      <c r="E186" s="338"/>
      <c r="F186" s="338"/>
      <c r="G186" s="338"/>
      <c r="H186" s="338"/>
      <c r="I186" s="270">
        <f>IF(C186&gt;A_Stammdaten!$B$11,0,SUM(D186,E186,-G186))</f>
        <v>0</v>
      </c>
      <c r="J186" s="338"/>
      <c r="K186" s="338"/>
      <c r="L186" s="338"/>
      <c r="M186" s="99">
        <f t="shared" si="24"/>
        <v>0</v>
      </c>
      <c r="N186" s="271">
        <f>IF(ISBLANK($B186),0,VLOOKUP($B186,Listen!$A$2:$C$45,2,FALSE))</f>
        <v>0</v>
      </c>
      <c r="O186" s="271">
        <f>IF(ISBLANK($B186),0,VLOOKUP($B186,Listen!$A$2:$C$45,3,FALSE))</f>
        <v>0</v>
      </c>
      <c r="P186" s="272">
        <f t="shared" si="33"/>
        <v>0</v>
      </c>
      <c r="Q186" s="272">
        <f t="shared" si="34"/>
        <v>0</v>
      </c>
      <c r="R186" s="272">
        <f t="shared" si="34"/>
        <v>0</v>
      </c>
      <c r="S186" s="272">
        <f t="shared" si="34"/>
        <v>0</v>
      </c>
      <c r="T186" s="272">
        <f t="shared" si="34"/>
        <v>0</v>
      </c>
      <c r="U186" s="272">
        <f t="shared" si="34"/>
        <v>0</v>
      </c>
      <c r="V186" s="272">
        <f t="shared" si="34"/>
        <v>0</v>
      </c>
      <c r="W186" s="100">
        <f t="shared" si="32"/>
        <v>0</v>
      </c>
      <c r="X186" s="100">
        <f>IF(C186=A_Stammdaten!$B$11,E_SAV!$M186-E_SAV!$Y186,HLOOKUP(A_Stammdaten!$B$11-1,$Z$4:$AF$1005,ROW(C186)-3,FALSE)-$Y186)</f>
        <v>0</v>
      </c>
      <c r="Y186" s="100">
        <f>HLOOKUP(A_Stammdaten!$B$11,$Z$4:$AF$1005,ROW(C186)-3,FALSE)</f>
        <v>0</v>
      </c>
      <c r="Z186" s="100">
        <f t="shared" si="25"/>
        <v>0</v>
      </c>
      <c r="AA186" s="100">
        <f t="shared" si="26"/>
        <v>0</v>
      </c>
      <c r="AB186" s="100">
        <f t="shared" si="27"/>
        <v>0</v>
      </c>
      <c r="AC186" s="100">
        <f t="shared" si="28"/>
        <v>0</v>
      </c>
      <c r="AD186" s="100">
        <f t="shared" si="29"/>
        <v>0</v>
      </c>
      <c r="AE186" s="100">
        <f t="shared" si="30"/>
        <v>0</v>
      </c>
      <c r="AF186" s="100">
        <f t="shared" si="31"/>
        <v>0</v>
      </c>
    </row>
    <row r="187" spans="1:32" s="274" customFormat="1" x14ac:dyDescent="0.25">
      <c r="A187" s="338"/>
      <c r="B187" s="338"/>
      <c r="C187" s="339"/>
      <c r="D187" s="338"/>
      <c r="E187" s="338"/>
      <c r="F187" s="338"/>
      <c r="G187" s="338"/>
      <c r="H187" s="338"/>
      <c r="I187" s="270">
        <f>IF(C187&gt;A_Stammdaten!$B$11,0,SUM(D187,E187,-G187))</f>
        <v>0</v>
      </c>
      <c r="J187" s="338"/>
      <c r="K187" s="338"/>
      <c r="L187" s="338"/>
      <c r="M187" s="99">
        <f t="shared" si="24"/>
        <v>0</v>
      </c>
      <c r="N187" s="271">
        <f>IF(ISBLANK($B187),0,VLOOKUP($B187,Listen!$A$2:$C$45,2,FALSE))</f>
        <v>0</v>
      </c>
      <c r="O187" s="271">
        <f>IF(ISBLANK($B187),0,VLOOKUP($B187,Listen!$A$2:$C$45,3,FALSE))</f>
        <v>0</v>
      </c>
      <c r="P187" s="272">
        <f t="shared" si="33"/>
        <v>0</v>
      </c>
      <c r="Q187" s="272">
        <f t="shared" si="34"/>
        <v>0</v>
      </c>
      <c r="R187" s="272">
        <f t="shared" si="34"/>
        <v>0</v>
      </c>
      <c r="S187" s="272">
        <f t="shared" si="34"/>
        <v>0</v>
      </c>
      <c r="T187" s="272">
        <f t="shared" si="34"/>
        <v>0</v>
      </c>
      <c r="U187" s="272">
        <f t="shared" si="34"/>
        <v>0</v>
      </c>
      <c r="V187" s="272">
        <f t="shared" si="34"/>
        <v>0</v>
      </c>
      <c r="W187" s="100">
        <f t="shared" si="32"/>
        <v>0</v>
      </c>
      <c r="X187" s="100">
        <f>IF(C187=A_Stammdaten!$B$11,E_SAV!$M187-E_SAV!$Y187,HLOOKUP(A_Stammdaten!$B$11-1,$Z$4:$AF$1005,ROW(C187)-3,FALSE)-$Y187)</f>
        <v>0</v>
      </c>
      <c r="Y187" s="100">
        <f>HLOOKUP(A_Stammdaten!$B$11,$Z$4:$AF$1005,ROW(C187)-3,FALSE)</f>
        <v>0</v>
      </c>
      <c r="Z187" s="100">
        <f t="shared" si="25"/>
        <v>0</v>
      </c>
      <c r="AA187" s="100">
        <f t="shared" si="26"/>
        <v>0</v>
      </c>
      <c r="AB187" s="100">
        <f t="shared" si="27"/>
        <v>0</v>
      </c>
      <c r="AC187" s="100">
        <f t="shared" si="28"/>
        <v>0</v>
      </c>
      <c r="AD187" s="100">
        <f t="shared" si="29"/>
        <v>0</v>
      </c>
      <c r="AE187" s="100">
        <f t="shared" si="30"/>
        <v>0</v>
      </c>
      <c r="AF187" s="100">
        <f t="shared" si="31"/>
        <v>0</v>
      </c>
    </row>
    <row r="188" spans="1:32" s="274" customFormat="1" x14ac:dyDescent="0.25">
      <c r="A188" s="338"/>
      <c r="B188" s="338"/>
      <c r="C188" s="339"/>
      <c r="D188" s="338"/>
      <c r="E188" s="338"/>
      <c r="F188" s="338"/>
      <c r="G188" s="338"/>
      <c r="H188" s="338"/>
      <c r="I188" s="270">
        <f>IF(C188&gt;A_Stammdaten!$B$11,0,SUM(D188,E188,-G188))</f>
        <v>0</v>
      </c>
      <c r="J188" s="338"/>
      <c r="K188" s="338"/>
      <c r="L188" s="338"/>
      <c r="M188" s="99">
        <f t="shared" si="24"/>
        <v>0</v>
      </c>
      <c r="N188" s="271">
        <f>IF(ISBLANK($B188),0,VLOOKUP($B188,Listen!$A$2:$C$45,2,FALSE))</f>
        <v>0</v>
      </c>
      <c r="O188" s="271">
        <f>IF(ISBLANK($B188),0,VLOOKUP($B188,Listen!$A$2:$C$45,3,FALSE))</f>
        <v>0</v>
      </c>
      <c r="P188" s="272">
        <f t="shared" si="33"/>
        <v>0</v>
      </c>
      <c r="Q188" s="272">
        <f t="shared" si="34"/>
        <v>0</v>
      </c>
      <c r="R188" s="272">
        <f t="shared" si="34"/>
        <v>0</v>
      </c>
      <c r="S188" s="272">
        <f t="shared" si="34"/>
        <v>0</v>
      </c>
      <c r="T188" s="272">
        <f t="shared" si="34"/>
        <v>0</v>
      </c>
      <c r="U188" s="272">
        <f t="shared" si="34"/>
        <v>0</v>
      </c>
      <c r="V188" s="272">
        <f t="shared" si="34"/>
        <v>0</v>
      </c>
      <c r="W188" s="100">
        <f t="shared" si="32"/>
        <v>0</v>
      </c>
      <c r="X188" s="100">
        <f>IF(C188=A_Stammdaten!$B$11,E_SAV!$M188-E_SAV!$Y188,HLOOKUP(A_Stammdaten!$B$11-1,$Z$4:$AF$1005,ROW(C188)-3,FALSE)-$Y188)</f>
        <v>0</v>
      </c>
      <c r="Y188" s="100">
        <f>HLOOKUP(A_Stammdaten!$B$11,$Z$4:$AF$1005,ROW(C188)-3,FALSE)</f>
        <v>0</v>
      </c>
      <c r="Z188" s="100">
        <f t="shared" si="25"/>
        <v>0</v>
      </c>
      <c r="AA188" s="100">
        <f t="shared" si="26"/>
        <v>0</v>
      </c>
      <c r="AB188" s="100">
        <f t="shared" si="27"/>
        <v>0</v>
      </c>
      <c r="AC188" s="100">
        <f t="shared" si="28"/>
        <v>0</v>
      </c>
      <c r="AD188" s="100">
        <f t="shared" si="29"/>
        <v>0</v>
      </c>
      <c r="AE188" s="100">
        <f t="shared" si="30"/>
        <v>0</v>
      </c>
      <c r="AF188" s="100">
        <f t="shared" si="31"/>
        <v>0</v>
      </c>
    </row>
    <row r="189" spans="1:32" x14ac:dyDescent="0.25">
      <c r="A189" s="338"/>
      <c r="B189" s="338"/>
      <c r="C189" s="339"/>
      <c r="D189" s="338"/>
      <c r="E189" s="338"/>
      <c r="F189" s="338"/>
      <c r="G189" s="338"/>
      <c r="H189" s="338"/>
      <c r="I189" s="270">
        <f>IF(C189&gt;A_Stammdaten!$B$11,0,SUM(D189,E189,-G189))</f>
        <v>0</v>
      </c>
      <c r="J189" s="338"/>
      <c r="K189" s="338"/>
      <c r="L189" s="338"/>
      <c r="M189" s="99">
        <f t="shared" si="24"/>
        <v>0</v>
      </c>
      <c r="N189" s="271">
        <f>IF(ISBLANK($B189),0,VLOOKUP($B189,Listen!$A$2:$C$45,2,FALSE))</f>
        <v>0</v>
      </c>
      <c r="O189" s="271">
        <f>IF(ISBLANK($B189),0,VLOOKUP($B189,Listen!$A$2:$C$45,3,FALSE))</f>
        <v>0</v>
      </c>
      <c r="P189" s="272">
        <f t="shared" si="33"/>
        <v>0</v>
      </c>
      <c r="Q189" s="272">
        <f t="shared" si="34"/>
        <v>0</v>
      </c>
      <c r="R189" s="272">
        <f t="shared" si="34"/>
        <v>0</v>
      </c>
      <c r="S189" s="272">
        <f t="shared" si="34"/>
        <v>0</v>
      </c>
      <c r="T189" s="272">
        <f t="shared" si="34"/>
        <v>0</v>
      </c>
      <c r="U189" s="272">
        <f t="shared" si="34"/>
        <v>0</v>
      </c>
      <c r="V189" s="272">
        <f t="shared" si="34"/>
        <v>0</v>
      </c>
      <c r="W189" s="100">
        <f t="shared" si="32"/>
        <v>0</v>
      </c>
      <c r="X189" s="100">
        <f>IF(C189=A_Stammdaten!$B$11,E_SAV!$M189-E_SAV!$Y189,HLOOKUP(A_Stammdaten!$B$11-1,$Z$4:$AF$1005,ROW(C189)-3,FALSE)-$Y189)</f>
        <v>0</v>
      </c>
      <c r="Y189" s="100">
        <f>HLOOKUP(A_Stammdaten!$B$11,$Z$4:$AF$1005,ROW(C189)-3,FALSE)</f>
        <v>0</v>
      </c>
      <c r="Z189" s="100">
        <f t="shared" si="25"/>
        <v>0</v>
      </c>
      <c r="AA189" s="100">
        <f t="shared" si="26"/>
        <v>0</v>
      </c>
      <c r="AB189" s="100">
        <f t="shared" si="27"/>
        <v>0</v>
      </c>
      <c r="AC189" s="100">
        <f t="shared" si="28"/>
        <v>0</v>
      </c>
      <c r="AD189" s="100">
        <f t="shared" si="29"/>
        <v>0</v>
      </c>
      <c r="AE189" s="100">
        <f t="shared" si="30"/>
        <v>0</v>
      </c>
      <c r="AF189" s="100">
        <f t="shared" si="31"/>
        <v>0</v>
      </c>
    </row>
    <row r="190" spans="1:32" x14ac:dyDescent="0.25">
      <c r="A190" s="338"/>
      <c r="B190" s="338"/>
      <c r="C190" s="339"/>
      <c r="D190" s="338"/>
      <c r="E190" s="338"/>
      <c r="F190" s="338"/>
      <c r="G190" s="338"/>
      <c r="H190" s="338"/>
      <c r="I190" s="270">
        <f>IF(C190&gt;A_Stammdaten!$B$11,0,SUM(D190,E190,-G190))</f>
        <v>0</v>
      </c>
      <c r="J190" s="338"/>
      <c r="K190" s="338"/>
      <c r="L190" s="338"/>
      <c r="M190" s="99">
        <f t="shared" si="24"/>
        <v>0</v>
      </c>
      <c r="N190" s="271">
        <f>IF(ISBLANK($B190),0,VLOOKUP($B190,Listen!$A$2:$C$45,2,FALSE))</f>
        <v>0</v>
      </c>
      <c r="O190" s="271">
        <f>IF(ISBLANK($B190),0,VLOOKUP($B190,Listen!$A$2:$C$45,3,FALSE))</f>
        <v>0</v>
      </c>
      <c r="P190" s="272">
        <f t="shared" si="33"/>
        <v>0</v>
      </c>
      <c r="Q190" s="272">
        <f t="shared" si="34"/>
        <v>0</v>
      </c>
      <c r="R190" s="272">
        <f t="shared" si="34"/>
        <v>0</v>
      </c>
      <c r="S190" s="272">
        <f t="shared" si="34"/>
        <v>0</v>
      </c>
      <c r="T190" s="272">
        <f t="shared" si="34"/>
        <v>0</v>
      </c>
      <c r="U190" s="272">
        <f t="shared" si="34"/>
        <v>0</v>
      </c>
      <c r="V190" s="272">
        <f t="shared" si="34"/>
        <v>0</v>
      </c>
      <c r="W190" s="100">
        <f t="shared" si="32"/>
        <v>0</v>
      </c>
      <c r="X190" s="100">
        <f>IF(C190=A_Stammdaten!$B$11,E_SAV!$M190-E_SAV!$Y190,HLOOKUP(A_Stammdaten!$B$11-1,$Z$4:$AF$1005,ROW(C190)-3,FALSE)-$Y190)</f>
        <v>0</v>
      </c>
      <c r="Y190" s="100">
        <f>HLOOKUP(A_Stammdaten!$B$11,$Z$4:$AF$1005,ROW(C190)-3,FALSE)</f>
        <v>0</v>
      </c>
      <c r="Z190" s="100">
        <f t="shared" si="25"/>
        <v>0</v>
      </c>
      <c r="AA190" s="100">
        <f t="shared" si="26"/>
        <v>0</v>
      </c>
      <c r="AB190" s="100">
        <f t="shared" si="27"/>
        <v>0</v>
      </c>
      <c r="AC190" s="100">
        <f t="shared" si="28"/>
        <v>0</v>
      </c>
      <c r="AD190" s="100">
        <f t="shared" si="29"/>
        <v>0</v>
      </c>
      <c r="AE190" s="100">
        <f t="shared" si="30"/>
        <v>0</v>
      </c>
      <c r="AF190" s="100">
        <f t="shared" si="31"/>
        <v>0</v>
      </c>
    </row>
    <row r="191" spans="1:32" x14ac:dyDescent="0.25">
      <c r="A191" s="338"/>
      <c r="B191" s="338"/>
      <c r="C191" s="339"/>
      <c r="D191" s="338"/>
      <c r="E191" s="338"/>
      <c r="F191" s="338"/>
      <c r="G191" s="338"/>
      <c r="H191" s="338"/>
      <c r="I191" s="270">
        <f>IF(C191&gt;A_Stammdaten!$B$11,0,SUM(D191,E191,-G191))</f>
        <v>0</v>
      </c>
      <c r="J191" s="338"/>
      <c r="K191" s="338"/>
      <c r="L191" s="338"/>
      <c r="M191" s="99">
        <f t="shared" si="24"/>
        <v>0</v>
      </c>
      <c r="N191" s="271">
        <f>IF(ISBLANK($B191),0,VLOOKUP($B191,Listen!$A$2:$C$45,2,FALSE))</f>
        <v>0</v>
      </c>
      <c r="O191" s="271">
        <f>IF(ISBLANK($B191),0,VLOOKUP($B191,Listen!$A$2:$C$45,3,FALSE))</f>
        <v>0</v>
      </c>
      <c r="P191" s="272">
        <f t="shared" si="33"/>
        <v>0</v>
      </c>
      <c r="Q191" s="272">
        <f t="shared" si="34"/>
        <v>0</v>
      </c>
      <c r="R191" s="272">
        <f t="shared" si="34"/>
        <v>0</v>
      </c>
      <c r="S191" s="272">
        <f t="shared" si="34"/>
        <v>0</v>
      </c>
      <c r="T191" s="272">
        <f t="shared" si="34"/>
        <v>0</v>
      </c>
      <c r="U191" s="272">
        <f t="shared" si="34"/>
        <v>0</v>
      </c>
      <c r="V191" s="272">
        <f t="shared" si="34"/>
        <v>0</v>
      </c>
      <c r="W191" s="100">
        <f t="shared" si="32"/>
        <v>0</v>
      </c>
      <c r="X191" s="100">
        <f>IF(C191=A_Stammdaten!$B$11,E_SAV!$M191-E_SAV!$Y191,HLOOKUP(A_Stammdaten!$B$11-1,$Z$4:$AF$1005,ROW(C191)-3,FALSE)-$Y191)</f>
        <v>0</v>
      </c>
      <c r="Y191" s="100">
        <f>HLOOKUP(A_Stammdaten!$B$11,$Z$4:$AF$1005,ROW(C191)-3,FALSE)</f>
        <v>0</v>
      </c>
      <c r="Z191" s="100">
        <f t="shared" si="25"/>
        <v>0</v>
      </c>
      <c r="AA191" s="100">
        <f t="shared" si="26"/>
        <v>0</v>
      </c>
      <c r="AB191" s="100">
        <f t="shared" si="27"/>
        <v>0</v>
      </c>
      <c r="AC191" s="100">
        <f t="shared" si="28"/>
        <v>0</v>
      </c>
      <c r="AD191" s="100">
        <f t="shared" si="29"/>
        <v>0</v>
      </c>
      <c r="AE191" s="100">
        <f t="shared" si="30"/>
        <v>0</v>
      </c>
      <c r="AF191" s="100">
        <f t="shared" si="31"/>
        <v>0</v>
      </c>
    </row>
    <row r="192" spans="1:32" x14ac:dyDescent="0.25">
      <c r="A192" s="338"/>
      <c r="B192" s="338"/>
      <c r="C192" s="339"/>
      <c r="D192" s="338"/>
      <c r="E192" s="338"/>
      <c r="F192" s="338"/>
      <c r="G192" s="338"/>
      <c r="H192" s="338"/>
      <c r="I192" s="270">
        <f>IF(C192&gt;A_Stammdaten!$B$11,0,SUM(D192,E192,-G192))</f>
        <v>0</v>
      </c>
      <c r="J192" s="338"/>
      <c r="K192" s="338"/>
      <c r="L192" s="338"/>
      <c r="M192" s="99">
        <f t="shared" si="24"/>
        <v>0</v>
      </c>
      <c r="N192" s="271">
        <f>IF(ISBLANK($B192),0,VLOOKUP($B192,Listen!$A$2:$C$45,2,FALSE))</f>
        <v>0</v>
      </c>
      <c r="O192" s="271">
        <f>IF(ISBLANK($B192),0,VLOOKUP($B192,Listen!$A$2:$C$45,3,FALSE))</f>
        <v>0</v>
      </c>
      <c r="P192" s="272">
        <f t="shared" si="33"/>
        <v>0</v>
      </c>
      <c r="Q192" s="272">
        <f t="shared" si="34"/>
        <v>0</v>
      </c>
      <c r="R192" s="272">
        <f t="shared" si="34"/>
        <v>0</v>
      </c>
      <c r="S192" s="272">
        <f t="shared" si="34"/>
        <v>0</v>
      </c>
      <c r="T192" s="272">
        <f t="shared" si="34"/>
        <v>0</v>
      </c>
      <c r="U192" s="272">
        <f t="shared" si="34"/>
        <v>0</v>
      </c>
      <c r="V192" s="272">
        <f t="shared" si="34"/>
        <v>0</v>
      </c>
      <c r="W192" s="100">
        <f t="shared" si="32"/>
        <v>0</v>
      </c>
      <c r="X192" s="100">
        <f>IF(C192=A_Stammdaten!$B$11,E_SAV!$M192-E_SAV!$Y192,HLOOKUP(A_Stammdaten!$B$11-1,$Z$4:$AF$1005,ROW(C192)-3,FALSE)-$Y192)</f>
        <v>0</v>
      </c>
      <c r="Y192" s="100">
        <f>HLOOKUP(A_Stammdaten!$B$11,$Z$4:$AF$1005,ROW(C192)-3,FALSE)</f>
        <v>0</v>
      </c>
      <c r="Z192" s="100">
        <f t="shared" si="25"/>
        <v>0</v>
      </c>
      <c r="AA192" s="100">
        <f t="shared" si="26"/>
        <v>0</v>
      </c>
      <c r="AB192" s="100">
        <f t="shared" si="27"/>
        <v>0</v>
      </c>
      <c r="AC192" s="100">
        <f t="shared" si="28"/>
        <v>0</v>
      </c>
      <c r="AD192" s="100">
        <f t="shared" si="29"/>
        <v>0</v>
      </c>
      <c r="AE192" s="100">
        <f t="shared" si="30"/>
        <v>0</v>
      </c>
      <c r="AF192" s="100">
        <f t="shared" si="31"/>
        <v>0</v>
      </c>
    </row>
    <row r="193" spans="1:32" x14ac:dyDescent="0.25">
      <c r="A193" s="338"/>
      <c r="B193" s="338"/>
      <c r="C193" s="339"/>
      <c r="D193" s="338"/>
      <c r="E193" s="338"/>
      <c r="F193" s="338"/>
      <c r="G193" s="338"/>
      <c r="H193" s="338"/>
      <c r="I193" s="270">
        <f>IF(C193&gt;A_Stammdaten!$B$11,0,SUM(D193,E193,-G193))</f>
        <v>0</v>
      </c>
      <c r="J193" s="338"/>
      <c r="K193" s="338"/>
      <c r="L193" s="338"/>
      <c r="M193" s="99">
        <f t="shared" si="24"/>
        <v>0</v>
      </c>
      <c r="N193" s="271">
        <f>IF(ISBLANK($B193),0,VLOOKUP($B193,Listen!$A$2:$C$45,2,FALSE))</f>
        <v>0</v>
      </c>
      <c r="O193" s="271">
        <f>IF(ISBLANK($B193),0,VLOOKUP($B193,Listen!$A$2:$C$45,3,FALSE))</f>
        <v>0</v>
      </c>
      <c r="P193" s="272">
        <f t="shared" si="33"/>
        <v>0</v>
      </c>
      <c r="Q193" s="272">
        <f t="shared" si="34"/>
        <v>0</v>
      </c>
      <c r="R193" s="272">
        <f t="shared" si="34"/>
        <v>0</v>
      </c>
      <c r="S193" s="272">
        <f t="shared" si="34"/>
        <v>0</v>
      </c>
      <c r="T193" s="272">
        <f t="shared" si="34"/>
        <v>0</v>
      </c>
      <c r="U193" s="272">
        <f t="shared" si="34"/>
        <v>0</v>
      </c>
      <c r="V193" s="272">
        <f t="shared" si="34"/>
        <v>0</v>
      </c>
      <c r="W193" s="100">
        <f t="shared" si="32"/>
        <v>0</v>
      </c>
      <c r="X193" s="100">
        <f>IF(C193=A_Stammdaten!$B$11,E_SAV!$M193-E_SAV!$Y193,HLOOKUP(A_Stammdaten!$B$11-1,$Z$4:$AF$1005,ROW(C193)-3,FALSE)-$Y193)</f>
        <v>0</v>
      </c>
      <c r="Y193" s="100">
        <f>HLOOKUP(A_Stammdaten!$B$11,$Z$4:$AF$1005,ROW(C193)-3,FALSE)</f>
        <v>0</v>
      </c>
      <c r="Z193" s="100">
        <f t="shared" si="25"/>
        <v>0</v>
      </c>
      <c r="AA193" s="100">
        <f t="shared" si="26"/>
        <v>0</v>
      </c>
      <c r="AB193" s="100">
        <f t="shared" si="27"/>
        <v>0</v>
      </c>
      <c r="AC193" s="100">
        <f t="shared" si="28"/>
        <v>0</v>
      </c>
      <c r="AD193" s="100">
        <f t="shared" si="29"/>
        <v>0</v>
      </c>
      <c r="AE193" s="100">
        <f t="shared" si="30"/>
        <v>0</v>
      </c>
      <c r="AF193" s="100">
        <f t="shared" si="31"/>
        <v>0</v>
      </c>
    </row>
    <row r="194" spans="1:32" x14ac:dyDescent="0.25">
      <c r="A194" s="338"/>
      <c r="B194" s="338"/>
      <c r="C194" s="339"/>
      <c r="D194" s="338"/>
      <c r="E194" s="338"/>
      <c r="F194" s="338"/>
      <c r="G194" s="338"/>
      <c r="H194" s="338"/>
      <c r="I194" s="270">
        <f>IF(C194&gt;A_Stammdaten!$B$11,0,SUM(D194,E194,-G194))</f>
        <v>0</v>
      </c>
      <c r="J194" s="338"/>
      <c r="K194" s="338"/>
      <c r="L194" s="338"/>
      <c r="M194" s="99">
        <f t="shared" si="24"/>
        <v>0</v>
      </c>
      <c r="N194" s="271">
        <f>IF(ISBLANK($B194),0,VLOOKUP($B194,Listen!$A$2:$C$45,2,FALSE))</f>
        <v>0</v>
      </c>
      <c r="O194" s="271">
        <f>IF(ISBLANK($B194),0,VLOOKUP($B194,Listen!$A$2:$C$45,3,FALSE))</f>
        <v>0</v>
      </c>
      <c r="P194" s="272">
        <f t="shared" si="33"/>
        <v>0</v>
      </c>
      <c r="Q194" s="272">
        <f t="shared" si="34"/>
        <v>0</v>
      </c>
      <c r="R194" s="272">
        <f t="shared" si="34"/>
        <v>0</v>
      </c>
      <c r="S194" s="272">
        <f t="shared" si="34"/>
        <v>0</v>
      </c>
      <c r="T194" s="272">
        <f t="shared" si="34"/>
        <v>0</v>
      </c>
      <c r="U194" s="272">
        <f t="shared" si="34"/>
        <v>0</v>
      </c>
      <c r="V194" s="272">
        <f t="shared" si="34"/>
        <v>0</v>
      </c>
      <c r="W194" s="100">
        <f t="shared" si="32"/>
        <v>0</v>
      </c>
      <c r="X194" s="100">
        <f>IF(C194=A_Stammdaten!$B$11,E_SAV!$M194-E_SAV!$Y194,HLOOKUP(A_Stammdaten!$B$11-1,$Z$4:$AF$1005,ROW(C194)-3,FALSE)-$Y194)</f>
        <v>0</v>
      </c>
      <c r="Y194" s="100">
        <f>HLOOKUP(A_Stammdaten!$B$11,$Z$4:$AF$1005,ROW(C194)-3,FALSE)</f>
        <v>0</v>
      </c>
      <c r="Z194" s="100">
        <f t="shared" si="25"/>
        <v>0</v>
      </c>
      <c r="AA194" s="100">
        <f t="shared" si="26"/>
        <v>0</v>
      </c>
      <c r="AB194" s="100">
        <f t="shared" si="27"/>
        <v>0</v>
      </c>
      <c r="AC194" s="100">
        <f t="shared" si="28"/>
        <v>0</v>
      </c>
      <c r="AD194" s="100">
        <f t="shared" si="29"/>
        <v>0</v>
      </c>
      <c r="AE194" s="100">
        <f t="shared" si="30"/>
        <v>0</v>
      </c>
      <c r="AF194" s="100">
        <f t="shared" si="31"/>
        <v>0</v>
      </c>
    </row>
    <row r="195" spans="1:32" x14ac:dyDescent="0.25">
      <c r="A195" s="338"/>
      <c r="B195" s="338"/>
      <c r="C195" s="339"/>
      <c r="D195" s="338"/>
      <c r="E195" s="338"/>
      <c r="F195" s="338"/>
      <c r="G195" s="338"/>
      <c r="H195" s="338"/>
      <c r="I195" s="270">
        <f>IF(C195&gt;A_Stammdaten!$B$11,0,SUM(D195,E195,-G195))</f>
        <v>0</v>
      </c>
      <c r="J195" s="338"/>
      <c r="K195" s="338"/>
      <c r="L195" s="338"/>
      <c r="M195" s="99">
        <f t="shared" si="24"/>
        <v>0</v>
      </c>
      <c r="N195" s="271">
        <f>IF(ISBLANK($B195),0,VLOOKUP($B195,Listen!$A$2:$C$45,2,FALSE))</f>
        <v>0</v>
      </c>
      <c r="O195" s="271">
        <f>IF(ISBLANK($B195),0,VLOOKUP($B195,Listen!$A$2:$C$45,3,FALSE))</f>
        <v>0</v>
      </c>
      <c r="P195" s="272">
        <f t="shared" si="33"/>
        <v>0</v>
      </c>
      <c r="Q195" s="272">
        <f t="shared" si="34"/>
        <v>0</v>
      </c>
      <c r="R195" s="272">
        <f t="shared" si="34"/>
        <v>0</v>
      </c>
      <c r="S195" s="272">
        <f t="shared" si="34"/>
        <v>0</v>
      </c>
      <c r="T195" s="272">
        <f t="shared" si="34"/>
        <v>0</v>
      </c>
      <c r="U195" s="272">
        <f t="shared" si="34"/>
        <v>0</v>
      </c>
      <c r="V195" s="272">
        <f t="shared" si="34"/>
        <v>0</v>
      </c>
      <c r="W195" s="100">
        <f t="shared" si="32"/>
        <v>0</v>
      </c>
      <c r="X195" s="100">
        <f>IF(C195=A_Stammdaten!$B$11,E_SAV!$M195-E_SAV!$Y195,HLOOKUP(A_Stammdaten!$B$11-1,$Z$4:$AF$1005,ROW(C195)-3,FALSE)-$Y195)</f>
        <v>0</v>
      </c>
      <c r="Y195" s="100">
        <f>HLOOKUP(A_Stammdaten!$B$11,$Z$4:$AF$1005,ROW(C195)-3,FALSE)</f>
        <v>0</v>
      </c>
      <c r="Z195" s="100">
        <f t="shared" si="25"/>
        <v>0</v>
      </c>
      <c r="AA195" s="100">
        <f t="shared" si="26"/>
        <v>0</v>
      </c>
      <c r="AB195" s="100">
        <f t="shared" si="27"/>
        <v>0</v>
      </c>
      <c r="AC195" s="100">
        <f t="shared" si="28"/>
        <v>0</v>
      </c>
      <c r="AD195" s="100">
        <f t="shared" si="29"/>
        <v>0</v>
      </c>
      <c r="AE195" s="100">
        <f t="shared" si="30"/>
        <v>0</v>
      </c>
      <c r="AF195" s="100">
        <f t="shared" si="31"/>
        <v>0</v>
      </c>
    </row>
    <row r="196" spans="1:32" x14ac:dyDescent="0.25">
      <c r="A196" s="338"/>
      <c r="B196" s="338"/>
      <c r="C196" s="339"/>
      <c r="D196" s="338"/>
      <c r="E196" s="338"/>
      <c r="F196" s="338"/>
      <c r="G196" s="338"/>
      <c r="H196" s="338"/>
      <c r="I196" s="270">
        <f>IF(C196&gt;A_Stammdaten!$B$11,0,SUM(D196,E196,-G196))</f>
        <v>0</v>
      </c>
      <c r="J196" s="338"/>
      <c r="K196" s="338"/>
      <c r="L196" s="338"/>
      <c r="M196" s="99">
        <f t="shared" si="24"/>
        <v>0</v>
      </c>
      <c r="N196" s="271">
        <f>IF(ISBLANK($B196),0,VLOOKUP($B196,Listen!$A$2:$C$45,2,FALSE))</f>
        <v>0</v>
      </c>
      <c r="O196" s="271">
        <f>IF(ISBLANK($B196),0,VLOOKUP($B196,Listen!$A$2:$C$45,3,FALSE))</f>
        <v>0</v>
      </c>
      <c r="P196" s="272">
        <f t="shared" si="33"/>
        <v>0</v>
      </c>
      <c r="Q196" s="272">
        <f t="shared" si="34"/>
        <v>0</v>
      </c>
      <c r="R196" s="272">
        <f t="shared" si="34"/>
        <v>0</v>
      </c>
      <c r="S196" s="272">
        <f t="shared" si="34"/>
        <v>0</v>
      </c>
      <c r="T196" s="272">
        <f t="shared" si="34"/>
        <v>0</v>
      </c>
      <c r="U196" s="272">
        <f t="shared" si="34"/>
        <v>0</v>
      </c>
      <c r="V196" s="272">
        <f t="shared" si="34"/>
        <v>0</v>
      </c>
      <c r="W196" s="100">
        <f t="shared" si="32"/>
        <v>0</v>
      </c>
      <c r="X196" s="100">
        <f>IF(C196=A_Stammdaten!$B$11,E_SAV!$M196-E_SAV!$Y196,HLOOKUP(A_Stammdaten!$B$11-1,$Z$4:$AF$1005,ROW(C196)-3,FALSE)-$Y196)</f>
        <v>0</v>
      </c>
      <c r="Y196" s="100">
        <f>HLOOKUP(A_Stammdaten!$B$11,$Z$4:$AF$1005,ROW(C196)-3,FALSE)</f>
        <v>0</v>
      </c>
      <c r="Z196" s="100">
        <f t="shared" si="25"/>
        <v>0</v>
      </c>
      <c r="AA196" s="100">
        <f t="shared" si="26"/>
        <v>0</v>
      </c>
      <c r="AB196" s="100">
        <f t="shared" si="27"/>
        <v>0</v>
      </c>
      <c r="AC196" s="100">
        <f t="shared" si="28"/>
        <v>0</v>
      </c>
      <c r="AD196" s="100">
        <f t="shared" si="29"/>
        <v>0</v>
      </c>
      <c r="AE196" s="100">
        <f t="shared" si="30"/>
        <v>0</v>
      </c>
      <c r="AF196" s="100">
        <f t="shared" si="31"/>
        <v>0</v>
      </c>
    </row>
    <row r="197" spans="1:32" x14ac:dyDescent="0.25">
      <c r="A197" s="338"/>
      <c r="B197" s="338"/>
      <c r="C197" s="339"/>
      <c r="D197" s="338"/>
      <c r="E197" s="338"/>
      <c r="F197" s="338"/>
      <c r="G197" s="338"/>
      <c r="H197" s="338"/>
      <c r="I197" s="270">
        <f>IF(C197&gt;A_Stammdaten!$B$11,0,SUM(D197,E197,-G197))</f>
        <v>0</v>
      </c>
      <c r="J197" s="338"/>
      <c r="K197" s="338"/>
      <c r="L197" s="338"/>
      <c r="M197" s="99">
        <f t="shared" ref="M197:M260" si="35">I197-SUM(J197:L197)</f>
        <v>0</v>
      </c>
      <c r="N197" s="271">
        <f>IF(ISBLANK($B197),0,VLOOKUP($B197,Listen!$A$2:$C$45,2,FALSE))</f>
        <v>0</v>
      </c>
      <c r="O197" s="271">
        <f>IF(ISBLANK($B197),0,VLOOKUP($B197,Listen!$A$2:$C$45,3,FALSE))</f>
        <v>0</v>
      </c>
      <c r="P197" s="272">
        <f t="shared" si="33"/>
        <v>0</v>
      </c>
      <c r="Q197" s="272">
        <f t="shared" si="34"/>
        <v>0</v>
      </c>
      <c r="R197" s="272">
        <f t="shared" si="34"/>
        <v>0</v>
      </c>
      <c r="S197" s="272">
        <f t="shared" si="34"/>
        <v>0</v>
      </c>
      <c r="T197" s="272">
        <f t="shared" si="34"/>
        <v>0</v>
      </c>
      <c r="U197" s="272">
        <f t="shared" si="34"/>
        <v>0</v>
      </c>
      <c r="V197" s="272">
        <f t="shared" si="34"/>
        <v>0</v>
      </c>
      <c r="W197" s="100">
        <f t="shared" si="32"/>
        <v>0</v>
      </c>
      <c r="X197" s="100">
        <f>IF(C197=A_Stammdaten!$B$11,E_SAV!$M197-E_SAV!$Y197,HLOOKUP(A_Stammdaten!$B$11-1,$Z$4:$AF$1005,ROW(C197)-3,FALSE)-$Y197)</f>
        <v>0</v>
      </c>
      <c r="Y197" s="100">
        <f>HLOOKUP(A_Stammdaten!$B$11,$Z$4:$AF$1005,ROW(C197)-3,FALSE)</f>
        <v>0</v>
      </c>
      <c r="Z197" s="100">
        <f t="shared" ref="Z197:Z260" si="36">IF(OR($C197=0,$M197=0),0,IF($C197&lt;=Z$4,$M197-$M197/P197*(Z$4-$C197+1),0))</f>
        <v>0</v>
      </c>
      <c r="AA197" s="100">
        <f t="shared" ref="AA197:AA260" si="37">IF(OR($C197=0,$M197=0,Q197-(AA$4-$C197)=0),0,IF($C197&lt;AA$4,Z197-Z197/(Q197-(AA$4-$C197)),IF($C197=AA$4,$M197-$M197/Q197,0)))</f>
        <v>0</v>
      </c>
      <c r="AB197" s="100">
        <f t="shared" ref="AB197:AB260" si="38">IF(OR($C197=0,$M197=0,R197-(AB$4-$C197)=0),0,IF($C197&lt;AB$4,AA197-AA197/(R197-(AB$4-$C197)),IF($C197=AB$4,$M197-$M197/R197,0)))</f>
        <v>0</v>
      </c>
      <c r="AC197" s="100">
        <f t="shared" ref="AC197:AC260" si="39">IF(OR($C197=0,$M197=0,S197-(AC$4-$C197)=0),0,IF($C197&lt;AC$4,AB197-AB197/(S197-(AC$4-$C197)),IF($C197=AC$4,$M197-$M197/S197,0)))</f>
        <v>0</v>
      </c>
      <c r="AD197" s="100">
        <f t="shared" ref="AD197:AD260" si="40">IF(OR($C197=0,$M197=0,T197-(AD$4-$C197)=0),0,IF($C197&lt;AD$4,AC197-AC197/(T197-(AD$4-$C197)),IF($C197=AD$4,$M197-$M197/T197,0)))</f>
        <v>0</v>
      </c>
      <c r="AE197" s="100">
        <f t="shared" ref="AE197:AE260" si="41">IF(OR($C197=0,$M197=0,U197-(AE$4-$C197)=0),0,IF($C197&lt;AE$4,AD197-AD197/(U197-(AE$4-$C197)),IF($C197=AE$4,$M197-$M197/U197,0)))</f>
        <v>0</v>
      </c>
      <c r="AF197" s="100">
        <f t="shared" ref="AF197:AF260" si="42">IF(OR($C197=0,$M197=0,V197-(AF$4-$C197)=0),0,IF($C197&lt;AF$4,AE197-AE197/(V197-(AF$4-$C197)),IF($C197=AF$4,$M197-$M197/V197,0)))</f>
        <v>0</v>
      </c>
    </row>
    <row r="198" spans="1:32" x14ac:dyDescent="0.25">
      <c r="A198" s="338"/>
      <c r="B198" s="338"/>
      <c r="C198" s="339"/>
      <c r="D198" s="338"/>
      <c r="E198" s="338"/>
      <c r="F198" s="338"/>
      <c r="G198" s="338"/>
      <c r="H198" s="338"/>
      <c r="I198" s="270">
        <f>IF(C198&gt;A_Stammdaten!$B$11,0,SUM(D198,E198,-G198))</f>
        <v>0</v>
      </c>
      <c r="J198" s="338"/>
      <c r="K198" s="338"/>
      <c r="L198" s="338"/>
      <c r="M198" s="99">
        <f t="shared" si="35"/>
        <v>0</v>
      </c>
      <c r="N198" s="271">
        <f>IF(ISBLANK($B198),0,VLOOKUP($B198,Listen!$A$2:$C$45,2,FALSE))</f>
        <v>0</v>
      </c>
      <c r="O198" s="271">
        <f>IF(ISBLANK($B198),0,VLOOKUP($B198,Listen!$A$2:$C$45,3,FALSE))</f>
        <v>0</v>
      </c>
      <c r="P198" s="272">
        <f t="shared" si="33"/>
        <v>0</v>
      </c>
      <c r="Q198" s="272">
        <f t="shared" si="34"/>
        <v>0</v>
      </c>
      <c r="R198" s="272">
        <f t="shared" si="34"/>
        <v>0</v>
      </c>
      <c r="S198" s="272">
        <f t="shared" si="34"/>
        <v>0</v>
      </c>
      <c r="T198" s="272">
        <f t="shared" si="34"/>
        <v>0</v>
      </c>
      <c r="U198" s="272">
        <f t="shared" si="34"/>
        <v>0</v>
      </c>
      <c r="V198" s="272">
        <f t="shared" si="34"/>
        <v>0</v>
      </c>
      <c r="W198" s="100">
        <f t="shared" ref="W198:W261" si="43">Y198+X198</f>
        <v>0</v>
      </c>
      <c r="X198" s="100">
        <f>IF(C198=A_Stammdaten!$B$11,E_SAV!$M198-E_SAV!$Y198,HLOOKUP(A_Stammdaten!$B$11-1,$Z$4:$AF$1005,ROW(C198)-3,FALSE)-$Y198)</f>
        <v>0</v>
      </c>
      <c r="Y198" s="100">
        <f>HLOOKUP(A_Stammdaten!$B$11,$Z$4:$AF$1005,ROW(C198)-3,FALSE)</f>
        <v>0</v>
      </c>
      <c r="Z198" s="100">
        <f t="shared" si="36"/>
        <v>0</v>
      </c>
      <c r="AA198" s="100">
        <f t="shared" si="37"/>
        <v>0</v>
      </c>
      <c r="AB198" s="100">
        <f t="shared" si="38"/>
        <v>0</v>
      </c>
      <c r="AC198" s="100">
        <f t="shared" si="39"/>
        <v>0</v>
      </c>
      <c r="AD198" s="100">
        <f t="shared" si="40"/>
        <v>0</v>
      </c>
      <c r="AE198" s="100">
        <f t="shared" si="41"/>
        <v>0</v>
      </c>
      <c r="AF198" s="100">
        <f t="shared" si="42"/>
        <v>0</v>
      </c>
    </row>
    <row r="199" spans="1:32" x14ac:dyDescent="0.25">
      <c r="A199" s="338"/>
      <c r="B199" s="338"/>
      <c r="C199" s="339"/>
      <c r="D199" s="338"/>
      <c r="E199" s="338"/>
      <c r="F199" s="338"/>
      <c r="G199" s="338"/>
      <c r="H199" s="338"/>
      <c r="I199" s="270">
        <f>IF(C199&gt;A_Stammdaten!$B$11,0,SUM(D199,E199,-G199))</f>
        <v>0</v>
      </c>
      <c r="J199" s="338"/>
      <c r="K199" s="338"/>
      <c r="L199" s="338"/>
      <c r="M199" s="99">
        <f t="shared" si="35"/>
        <v>0</v>
      </c>
      <c r="N199" s="271">
        <f>IF(ISBLANK($B199),0,VLOOKUP($B199,Listen!$A$2:$C$45,2,FALSE))</f>
        <v>0</v>
      </c>
      <c r="O199" s="271">
        <f>IF(ISBLANK($B199),0,VLOOKUP($B199,Listen!$A$2:$C$45,3,FALSE))</f>
        <v>0</v>
      </c>
      <c r="P199" s="272">
        <f t="shared" si="33"/>
        <v>0</v>
      </c>
      <c r="Q199" s="272">
        <f t="shared" si="34"/>
        <v>0</v>
      </c>
      <c r="R199" s="272">
        <f t="shared" si="34"/>
        <v>0</v>
      </c>
      <c r="S199" s="272">
        <f t="shared" si="34"/>
        <v>0</v>
      </c>
      <c r="T199" s="272">
        <f t="shared" si="34"/>
        <v>0</v>
      </c>
      <c r="U199" s="272">
        <f t="shared" si="34"/>
        <v>0</v>
      </c>
      <c r="V199" s="272">
        <f t="shared" si="34"/>
        <v>0</v>
      </c>
      <c r="W199" s="100">
        <f t="shared" si="43"/>
        <v>0</v>
      </c>
      <c r="X199" s="100">
        <f>IF(C199=A_Stammdaten!$B$11,E_SAV!$M199-E_SAV!$Y199,HLOOKUP(A_Stammdaten!$B$11-1,$Z$4:$AF$1005,ROW(C199)-3,FALSE)-$Y199)</f>
        <v>0</v>
      </c>
      <c r="Y199" s="100">
        <f>HLOOKUP(A_Stammdaten!$B$11,$Z$4:$AF$1005,ROW(C199)-3,FALSE)</f>
        <v>0</v>
      </c>
      <c r="Z199" s="100">
        <f t="shared" si="36"/>
        <v>0</v>
      </c>
      <c r="AA199" s="100">
        <f t="shared" si="37"/>
        <v>0</v>
      </c>
      <c r="AB199" s="100">
        <f t="shared" si="38"/>
        <v>0</v>
      </c>
      <c r="AC199" s="100">
        <f t="shared" si="39"/>
        <v>0</v>
      </c>
      <c r="AD199" s="100">
        <f t="shared" si="40"/>
        <v>0</v>
      </c>
      <c r="AE199" s="100">
        <f t="shared" si="41"/>
        <v>0</v>
      </c>
      <c r="AF199" s="100">
        <f t="shared" si="42"/>
        <v>0</v>
      </c>
    </row>
    <row r="200" spans="1:32" x14ac:dyDescent="0.25">
      <c r="A200" s="338"/>
      <c r="B200" s="338"/>
      <c r="C200" s="339"/>
      <c r="D200" s="338"/>
      <c r="E200" s="338"/>
      <c r="F200" s="338"/>
      <c r="G200" s="338"/>
      <c r="H200" s="338"/>
      <c r="I200" s="270">
        <f>IF(C200&gt;A_Stammdaten!$B$11,0,SUM(D200,E200,-G200))</f>
        <v>0</v>
      </c>
      <c r="J200" s="338"/>
      <c r="K200" s="338"/>
      <c r="L200" s="338"/>
      <c r="M200" s="99">
        <f t="shared" si="35"/>
        <v>0</v>
      </c>
      <c r="N200" s="271">
        <f>IF(ISBLANK($B200),0,VLOOKUP($B200,Listen!$A$2:$C$45,2,FALSE))</f>
        <v>0</v>
      </c>
      <c r="O200" s="271">
        <f>IF(ISBLANK($B200),0,VLOOKUP($B200,Listen!$A$2:$C$45,3,FALSE))</f>
        <v>0</v>
      </c>
      <c r="P200" s="272">
        <f t="shared" si="33"/>
        <v>0</v>
      </c>
      <c r="Q200" s="272">
        <f t="shared" si="34"/>
        <v>0</v>
      </c>
      <c r="R200" s="272">
        <f t="shared" si="34"/>
        <v>0</v>
      </c>
      <c r="S200" s="272">
        <f t="shared" si="34"/>
        <v>0</v>
      </c>
      <c r="T200" s="272">
        <f t="shared" si="34"/>
        <v>0</v>
      </c>
      <c r="U200" s="272">
        <f t="shared" si="34"/>
        <v>0</v>
      </c>
      <c r="V200" s="272">
        <f t="shared" si="34"/>
        <v>0</v>
      </c>
      <c r="W200" s="100">
        <f t="shared" si="43"/>
        <v>0</v>
      </c>
      <c r="X200" s="100">
        <f>IF(C200=A_Stammdaten!$B$11,E_SAV!$M200-E_SAV!$Y200,HLOOKUP(A_Stammdaten!$B$11-1,$Z$4:$AF$1005,ROW(C200)-3,FALSE)-$Y200)</f>
        <v>0</v>
      </c>
      <c r="Y200" s="100">
        <f>HLOOKUP(A_Stammdaten!$B$11,$Z$4:$AF$1005,ROW(C200)-3,FALSE)</f>
        <v>0</v>
      </c>
      <c r="Z200" s="100">
        <f t="shared" si="36"/>
        <v>0</v>
      </c>
      <c r="AA200" s="100">
        <f t="shared" si="37"/>
        <v>0</v>
      </c>
      <c r="AB200" s="100">
        <f t="shared" si="38"/>
        <v>0</v>
      </c>
      <c r="AC200" s="100">
        <f t="shared" si="39"/>
        <v>0</v>
      </c>
      <c r="AD200" s="100">
        <f t="shared" si="40"/>
        <v>0</v>
      </c>
      <c r="AE200" s="100">
        <f t="shared" si="41"/>
        <v>0</v>
      </c>
      <c r="AF200" s="100">
        <f t="shared" si="42"/>
        <v>0</v>
      </c>
    </row>
    <row r="201" spans="1:32" x14ac:dyDescent="0.25">
      <c r="A201" s="338"/>
      <c r="B201" s="338"/>
      <c r="C201" s="339"/>
      <c r="D201" s="338"/>
      <c r="E201" s="338"/>
      <c r="F201" s="338"/>
      <c r="G201" s="338"/>
      <c r="H201" s="338"/>
      <c r="I201" s="270">
        <f>IF(C201&gt;A_Stammdaten!$B$11,0,SUM(D201,E201,-G201))</f>
        <v>0</v>
      </c>
      <c r="J201" s="338"/>
      <c r="K201" s="338"/>
      <c r="L201" s="338"/>
      <c r="M201" s="99">
        <f t="shared" si="35"/>
        <v>0</v>
      </c>
      <c r="N201" s="271">
        <f>IF(ISBLANK($B201),0,VLOOKUP($B201,Listen!$A$2:$C$45,2,FALSE))</f>
        <v>0</v>
      </c>
      <c r="O201" s="271">
        <f>IF(ISBLANK($B201),0,VLOOKUP($B201,Listen!$A$2:$C$45,3,FALSE))</f>
        <v>0</v>
      </c>
      <c r="P201" s="272">
        <f t="shared" si="33"/>
        <v>0</v>
      </c>
      <c r="Q201" s="272">
        <f t="shared" si="34"/>
        <v>0</v>
      </c>
      <c r="R201" s="272">
        <f t="shared" si="34"/>
        <v>0</v>
      </c>
      <c r="S201" s="272">
        <f t="shared" si="34"/>
        <v>0</v>
      </c>
      <c r="T201" s="272">
        <f t="shared" si="34"/>
        <v>0</v>
      </c>
      <c r="U201" s="272">
        <f t="shared" si="34"/>
        <v>0</v>
      </c>
      <c r="V201" s="272">
        <f t="shared" ref="Q201:V244" si="44">$N201</f>
        <v>0</v>
      </c>
      <c r="W201" s="100">
        <f t="shared" si="43"/>
        <v>0</v>
      </c>
      <c r="X201" s="100">
        <f>IF(C201=A_Stammdaten!$B$11,E_SAV!$M201-E_SAV!$Y201,HLOOKUP(A_Stammdaten!$B$11-1,$Z$4:$AF$1005,ROW(C201)-3,FALSE)-$Y201)</f>
        <v>0</v>
      </c>
      <c r="Y201" s="100">
        <f>HLOOKUP(A_Stammdaten!$B$11,$Z$4:$AF$1005,ROW(C201)-3,FALSE)</f>
        <v>0</v>
      </c>
      <c r="Z201" s="100">
        <f t="shared" si="36"/>
        <v>0</v>
      </c>
      <c r="AA201" s="100">
        <f t="shared" si="37"/>
        <v>0</v>
      </c>
      <c r="AB201" s="100">
        <f t="shared" si="38"/>
        <v>0</v>
      </c>
      <c r="AC201" s="100">
        <f t="shared" si="39"/>
        <v>0</v>
      </c>
      <c r="AD201" s="100">
        <f t="shared" si="40"/>
        <v>0</v>
      </c>
      <c r="AE201" s="100">
        <f t="shared" si="41"/>
        <v>0</v>
      </c>
      <c r="AF201" s="100">
        <f t="shared" si="42"/>
        <v>0</v>
      </c>
    </row>
    <row r="202" spans="1:32" x14ac:dyDescent="0.25">
      <c r="A202" s="338"/>
      <c r="B202" s="338"/>
      <c r="C202" s="339"/>
      <c r="D202" s="338"/>
      <c r="E202" s="338"/>
      <c r="F202" s="338"/>
      <c r="G202" s="338"/>
      <c r="H202" s="338"/>
      <c r="I202" s="270">
        <f>IF(C202&gt;A_Stammdaten!$B$11,0,SUM(D202,E202,-G202))</f>
        <v>0</v>
      </c>
      <c r="J202" s="338"/>
      <c r="K202" s="338"/>
      <c r="L202" s="338"/>
      <c r="M202" s="99">
        <f t="shared" si="35"/>
        <v>0</v>
      </c>
      <c r="N202" s="271">
        <f>IF(ISBLANK($B202),0,VLOOKUP($B202,Listen!$A$2:$C$45,2,FALSE))</f>
        <v>0</v>
      </c>
      <c r="O202" s="271">
        <f>IF(ISBLANK($B202),0,VLOOKUP($B202,Listen!$A$2:$C$45,3,FALSE))</f>
        <v>0</v>
      </c>
      <c r="P202" s="272">
        <f t="shared" si="33"/>
        <v>0</v>
      </c>
      <c r="Q202" s="272">
        <f t="shared" si="44"/>
        <v>0</v>
      </c>
      <c r="R202" s="272">
        <f t="shared" si="44"/>
        <v>0</v>
      </c>
      <c r="S202" s="272">
        <f t="shared" si="44"/>
        <v>0</v>
      </c>
      <c r="T202" s="272">
        <f t="shared" si="44"/>
        <v>0</v>
      </c>
      <c r="U202" s="272">
        <f t="shared" si="44"/>
        <v>0</v>
      </c>
      <c r="V202" s="272">
        <f t="shared" si="44"/>
        <v>0</v>
      </c>
      <c r="W202" s="100">
        <f t="shared" si="43"/>
        <v>0</v>
      </c>
      <c r="X202" s="100">
        <f>IF(C202=A_Stammdaten!$B$11,E_SAV!$M202-E_SAV!$Y202,HLOOKUP(A_Stammdaten!$B$11-1,$Z$4:$AF$1005,ROW(C202)-3,FALSE)-$Y202)</f>
        <v>0</v>
      </c>
      <c r="Y202" s="100">
        <f>HLOOKUP(A_Stammdaten!$B$11,$Z$4:$AF$1005,ROW(C202)-3,FALSE)</f>
        <v>0</v>
      </c>
      <c r="Z202" s="100">
        <f t="shared" si="36"/>
        <v>0</v>
      </c>
      <c r="AA202" s="100">
        <f t="shared" si="37"/>
        <v>0</v>
      </c>
      <c r="AB202" s="100">
        <f t="shared" si="38"/>
        <v>0</v>
      </c>
      <c r="AC202" s="100">
        <f t="shared" si="39"/>
        <v>0</v>
      </c>
      <c r="AD202" s="100">
        <f t="shared" si="40"/>
        <v>0</v>
      </c>
      <c r="AE202" s="100">
        <f t="shared" si="41"/>
        <v>0</v>
      </c>
      <c r="AF202" s="100">
        <f t="shared" si="42"/>
        <v>0</v>
      </c>
    </row>
    <row r="203" spans="1:32" x14ac:dyDescent="0.25">
      <c r="A203" s="338"/>
      <c r="B203" s="338"/>
      <c r="C203" s="339"/>
      <c r="D203" s="338"/>
      <c r="E203" s="338"/>
      <c r="F203" s="338"/>
      <c r="G203" s="338"/>
      <c r="H203" s="338"/>
      <c r="I203" s="270">
        <f>IF(C203&gt;A_Stammdaten!$B$11,0,SUM(D203,E203,-G203))</f>
        <v>0</v>
      </c>
      <c r="J203" s="338"/>
      <c r="K203" s="338"/>
      <c r="L203" s="338"/>
      <c r="M203" s="99">
        <f t="shared" si="35"/>
        <v>0</v>
      </c>
      <c r="N203" s="271">
        <f>IF(ISBLANK($B203),0,VLOOKUP($B203,Listen!$A$2:$C$45,2,FALSE))</f>
        <v>0</v>
      </c>
      <c r="O203" s="271">
        <f>IF(ISBLANK($B203),0,VLOOKUP($B203,Listen!$A$2:$C$45,3,FALSE))</f>
        <v>0</v>
      </c>
      <c r="P203" s="272">
        <f t="shared" ref="P203:P266" si="45">$N203</f>
        <v>0</v>
      </c>
      <c r="Q203" s="272">
        <f t="shared" si="44"/>
        <v>0</v>
      </c>
      <c r="R203" s="272">
        <f t="shared" si="44"/>
        <v>0</v>
      </c>
      <c r="S203" s="272">
        <f t="shared" si="44"/>
        <v>0</v>
      </c>
      <c r="T203" s="272">
        <f t="shared" si="44"/>
        <v>0</v>
      </c>
      <c r="U203" s="272">
        <f t="shared" si="44"/>
        <v>0</v>
      </c>
      <c r="V203" s="272">
        <f t="shared" si="44"/>
        <v>0</v>
      </c>
      <c r="W203" s="100">
        <f t="shared" si="43"/>
        <v>0</v>
      </c>
      <c r="X203" s="100">
        <f>IF(C203=A_Stammdaten!$B$11,E_SAV!$M203-E_SAV!$Y203,HLOOKUP(A_Stammdaten!$B$11-1,$Z$4:$AF$1005,ROW(C203)-3,FALSE)-$Y203)</f>
        <v>0</v>
      </c>
      <c r="Y203" s="100">
        <f>HLOOKUP(A_Stammdaten!$B$11,$Z$4:$AF$1005,ROW(C203)-3,FALSE)</f>
        <v>0</v>
      </c>
      <c r="Z203" s="100">
        <f t="shared" si="36"/>
        <v>0</v>
      </c>
      <c r="AA203" s="100">
        <f t="shared" si="37"/>
        <v>0</v>
      </c>
      <c r="AB203" s="100">
        <f t="shared" si="38"/>
        <v>0</v>
      </c>
      <c r="AC203" s="100">
        <f t="shared" si="39"/>
        <v>0</v>
      </c>
      <c r="AD203" s="100">
        <f t="shared" si="40"/>
        <v>0</v>
      </c>
      <c r="AE203" s="100">
        <f t="shared" si="41"/>
        <v>0</v>
      </c>
      <c r="AF203" s="100">
        <f t="shared" si="42"/>
        <v>0</v>
      </c>
    </row>
    <row r="204" spans="1:32" x14ac:dyDescent="0.25">
      <c r="A204" s="338"/>
      <c r="B204" s="338"/>
      <c r="C204" s="339"/>
      <c r="D204" s="338"/>
      <c r="E204" s="338"/>
      <c r="F204" s="338"/>
      <c r="G204" s="338"/>
      <c r="H204" s="338"/>
      <c r="I204" s="270">
        <f>IF(C204&gt;A_Stammdaten!$B$11,0,SUM(D204,E204,-G204))</f>
        <v>0</v>
      </c>
      <c r="J204" s="338"/>
      <c r="K204" s="338"/>
      <c r="L204" s="338"/>
      <c r="M204" s="99">
        <f t="shared" si="35"/>
        <v>0</v>
      </c>
      <c r="N204" s="271">
        <f>IF(ISBLANK($B204),0,VLOOKUP($B204,Listen!$A$2:$C$45,2,FALSE))</f>
        <v>0</v>
      </c>
      <c r="O204" s="271">
        <f>IF(ISBLANK($B204),0,VLOOKUP($B204,Listen!$A$2:$C$45,3,FALSE))</f>
        <v>0</v>
      </c>
      <c r="P204" s="272">
        <f t="shared" si="45"/>
        <v>0</v>
      </c>
      <c r="Q204" s="272">
        <f t="shared" si="44"/>
        <v>0</v>
      </c>
      <c r="R204" s="272">
        <f t="shared" si="44"/>
        <v>0</v>
      </c>
      <c r="S204" s="272">
        <f t="shared" si="44"/>
        <v>0</v>
      </c>
      <c r="T204" s="272">
        <f t="shared" si="44"/>
        <v>0</v>
      </c>
      <c r="U204" s="272">
        <f t="shared" si="44"/>
        <v>0</v>
      </c>
      <c r="V204" s="272">
        <f t="shared" si="44"/>
        <v>0</v>
      </c>
      <c r="W204" s="100">
        <f t="shared" si="43"/>
        <v>0</v>
      </c>
      <c r="X204" s="100">
        <f>IF(C204=A_Stammdaten!$B$11,E_SAV!$M204-E_SAV!$Y204,HLOOKUP(A_Stammdaten!$B$11-1,$Z$4:$AF$1005,ROW(C204)-3,FALSE)-$Y204)</f>
        <v>0</v>
      </c>
      <c r="Y204" s="100">
        <f>HLOOKUP(A_Stammdaten!$B$11,$Z$4:$AF$1005,ROW(C204)-3,FALSE)</f>
        <v>0</v>
      </c>
      <c r="Z204" s="100">
        <f t="shared" si="36"/>
        <v>0</v>
      </c>
      <c r="AA204" s="100">
        <f t="shared" si="37"/>
        <v>0</v>
      </c>
      <c r="AB204" s="100">
        <f t="shared" si="38"/>
        <v>0</v>
      </c>
      <c r="AC204" s="100">
        <f t="shared" si="39"/>
        <v>0</v>
      </c>
      <c r="AD204" s="100">
        <f t="shared" si="40"/>
        <v>0</v>
      </c>
      <c r="AE204" s="100">
        <f t="shared" si="41"/>
        <v>0</v>
      </c>
      <c r="AF204" s="100">
        <f t="shared" si="42"/>
        <v>0</v>
      </c>
    </row>
    <row r="205" spans="1:32" x14ac:dyDescent="0.25">
      <c r="A205" s="338"/>
      <c r="B205" s="338"/>
      <c r="C205" s="339"/>
      <c r="D205" s="338"/>
      <c r="E205" s="338"/>
      <c r="F205" s="338"/>
      <c r="G205" s="338"/>
      <c r="H205" s="338"/>
      <c r="I205" s="270">
        <f>IF(C205&gt;A_Stammdaten!$B$11,0,SUM(D205,E205,-G205))</f>
        <v>0</v>
      </c>
      <c r="J205" s="338"/>
      <c r="K205" s="338"/>
      <c r="L205" s="338"/>
      <c r="M205" s="99">
        <f t="shared" si="35"/>
        <v>0</v>
      </c>
      <c r="N205" s="271">
        <f>IF(ISBLANK($B205),0,VLOOKUP($B205,Listen!$A$2:$C$45,2,FALSE))</f>
        <v>0</v>
      </c>
      <c r="O205" s="271">
        <f>IF(ISBLANK($B205),0,VLOOKUP($B205,Listen!$A$2:$C$45,3,FALSE))</f>
        <v>0</v>
      </c>
      <c r="P205" s="272">
        <f t="shared" si="45"/>
        <v>0</v>
      </c>
      <c r="Q205" s="272">
        <f t="shared" si="44"/>
        <v>0</v>
      </c>
      <c r="R205" s="272">
        <f t="shared" si="44"/>
        <v>0</v>
      </c>
      <c r="S205" s="272">
        <f t="shared" si="44"/>
        <v>0</v>
      </c>
      <c r="T205" s="272">
        <f t="shared" si="44"/>
        <v>0</v>
      </c>
      <c r="U205" s="272">
        <f t="shared" si="44"/>
        <v>0</v>
      </c>
      <c r="V205" s="272">
        <f t="shared" si="44"/>
        <v>0</v>
      </c>
      <c r="W205" s="100">
        <f t="shared" si="43"/>
        <v>0</v>
      </c>
      <c r="X205" s="100">
        <f>IF(C205=A_Stammdaten!$B$11,E_SAV!$M205-E_SAV!$Y205,HLOOKUP(A_Stammdaten!$B$11-1,$Z$4:$AF$1005,ROW(C205)-3,FALSE)-$Y205)</f>
        <v>0</v>
      </c>
      <c r="Y205" s="100">
        <f>HLOOKUP(A_Stammdaten!$B$11,$Z$4:$AF$1005,ROW(C205)-3,FALSE)</f>
        <v>0</v>
      </c>
      <c r="Z205" s="100">
        <f t="shared" si="36"/>
        <v>0</v>
      </c>
      <c r="AA205" s="100">
        <f t="shared" si="37"/>
        <v>0</v>
      </c>
      <c r="AB205" s="100">
        <f t="shared" si="38"/>
        <v>0</v>
      </c>
      <c r="AC205" s="100">
        <f t="shared" si="39"/>
        <v>0</v>
      </c>
      <c r="AD205" s="100">
        <f t="shared" si="40"/>
        <v>0</v>
      </c>
      <c r="AE205" s="100">
        <f t="shared" si="41"/>
        <v>0</v>
      </c>
      <c r="AF205" s="100">
        <f t="shared" si="42"/>
        <v>0</v>
      </c>
    </row>
    <row r="206" spans="1:32" x14ac:dyDescent="0.25">
      <c r="A206" s="338"/>
      <c r="B206" s="338"/>
      <c r="C206" s="339"/>
      <c r="D206" s="338"/>
      <c r="E206" s="338"/>
      <c r="F206" s="338"/>
      <c r="G206" s="338"/>
      <c r="H206" s="338"/>
      <c r="I206" s="270">
        <f>IF(C206&gt;A_Stammdaten!$B$11,0,SUM(D206,E206,-G206))</f>
        <v>0</v>
      </c>
      <c r="J206" s="338"/>
      <c r="K206" s="338"/>
      <c r="L206" s="338"/>
      <c r="M206" s="99">
        <f t="shared" si="35"/>
        <v>0</v>
      </c>
      <c r="N206" s="271">
        <f>IF(ISBLANK($B206),0,VLOOKUP($B206,Listen!$A$2:$C$45,2,FALSE))</f>
        <v>0</v>
      </c>
      <c r="O206" s="271">
        <f>IF(ISBLANK($B206),0,VLOOKUP($B206,Listen!$A$2:$C$45,3,FALSE))</f>
        <v>0</v>
      </c>
      <c r="P206" s="272">
        <f t="shared" si="45"/>
        <v>0</v>
      </c>
      <c r="Q206" s="272">
        <f t="shared" si="44"/>
        <v>0</v>
      </c>
      <c r="R206" s="272">
        <f t="shared" si="44"/>
        <v>0</v>
      </c>
      <c r="S206" s="272">
        <f t="shared" si="44"/>
        <v>0</v>
      </c>
      <c r="T206" s="272">
        <f t="shared" si="44"/>
        <v>0</v>
      </c>
      <c r="U206" s="272">
        <f t="shared" si="44"/>
        <v>0</v>
      </c>
      <c r="V206" s="272">
        <f t="shared" si="44"/>
        <v>0</v>
      </c>
      <c r="W206" s="100">
        <f t="shared" si="43"/>
        <v>0</v>
      </c>
      <c r="X206" s="100">
        <f>IF(C206=A_Stammdaten!$B$11,E_SAV!$M206-E_SAV!$Y206,HLOOKUP(A_Stammdaten!$B$11-1,$Z$4:$AF$1005,ROW(C206)-3,FALSE)-$Y206)</f>
        <v>0</v>
      </c>
      <c r="Y206" s="100">
        <f>HLOOKUP(A_Stammdaten!$B$11,$Z$4:$AF$1005,ROW(C206)-3,FALSE)</f>
        <v>0</v>
      </c>
      <c r="Z206" s="100">
        <f t="shared" si="36"/>
        <v>0</v>
      </c>
      <c r="AA206" s="100">
        <f t="shared" si="37"/>
        <v>0</v>
      </c>
      <c r="AB206" s="100">
        <f t="shared" si="38"/>
        <v>0</v>
      </c>
      <c r="AC206" s="100">
        <f t="shared" si="39"/>
        <v>0</v>
      </c>
      <c r="AD206" s="100">
        <f t="shared" si="40"/>
        <v>0</v>
      </c>
      <c r="AE206" s="100">
        <f t="shared" si="41"/>
        <v>0</v>
      </c>
      <c r="AF206" s="100">
        <f t="shared" si="42"/>
        <v>0</v>
      </c>
    </row>
    <row r="207" spans="1:32" x14ac:dyDescent="0.25">
      <c r="A207" s="338"/>
      <c r="B207" s="338"/>
      <c r="C207" s="339"/>
      <c r="D207" s="338"/>
      <c r="E207" s="338"/>
      <c r="F207" s="338"/>
      <c r="G207" s="338"/>
      <c r="H207" s="338"/>
      <c r="I207" s="270">
        <f>IF(C207&gt;A_Stammdaten!$B$11,0,SUM(D207,E207,-G207))</f>
        <v>0</v>
      </c>
      <c r="J207" s="338"/>
      <c r="K207" s="338"/>
      <c r="L207" s="338"/>
      <c r="M207" s="99">
        <f t="shared" si="35"/>
        <v>0</v>
      </c>
      <c r="N207" s="271">
        <f>IF(ISBLANK($B207),0,VLOOKUP($B207,Listen!$A$2:$C$45,2,FALSE))</f>
        <v>0</v>
      </c>
      <c r="O207" s="271">
        <f>IF(ISBLANK($B207),0,VLOOKUP($B207,Listen!$A$2:$C$45,3,FALSE))</f>
        <v>0</v>
      </c>
      <c r="P207" s="272">
        <f t="shared" si="45"/>
        <v>0</v>
      </c>
      <c r="Q207" s="272">
        <f t="shared" si="44"/>
        <v>0</v>
      </c>
      <c r="R207" s="272">
        <f t="shared" si="44"/>
        <v>0</v>
      </c>
      <c r="S207" s="272">
        <f t="shared" si="44"/>
        <v>0</v>
      </c>
      <c r="T207" s="272">
        <f t="shared" si="44"/>
        <v>0</v>
      </c>
      <c r="U207" s="272">
        <f t="shared" si="44"/>
        <v>0</v>
      </c>
      <c r="V207" s="272">
        <f t="shared" si="44"/>
        <v>0</v>
      </c>
      <c r="W207" s="100">
        <f t="shared" si="43"/>
        <v>0</v>
      </c>
      <c r="X207" s="100">
        <f>IF(C207=A_Stammdaten!$B$11,E_SAV!$M207-E_SAV!$Y207,HLOOKUP(A_Stammdaten!$B$11-1,$Z$4:$AF$1005,ROW(C207)-3,FALSE)-$Y207)</f>
        <v>0</v>
      </c>
      <c r="Y207" s="100">
        <f>HLOOKUP(A_Stammdaten!$B$11,$Z$4:$AF$1005,ROW(C207)-3,FALSE)</f>
        <v>0</v>
      </c>
      <c r="Z207" s="100">
        <f t="shared" si="36"/>
        <v>0</v>
      </c>
      <c r="AA207" s="100">
        <f t="shared" si="37"/>
        <v>0</v>
      </c>
      <c r="AB207" s="100">
        <f t="shared" si="38"/>
        <v>0</v>
      </c>
      <c r="AC207" s="100">
        <f t="shared" si="39"/>
        <v>0</v>
      </c>
      <c r="AD207" s="100">
        <f t="shared" si="40"/>
        <v>0</v>
      </c>
      <c r="AE207" s="100">
        <f t="shared" si="41"/>
        <v>0</v>
      </c>
      <c r="AF207" s="100">
        <f t="shared" si="42"/>
        <v>0</v>
      </c>
    </row>
    <row r="208" spans="1:32" x14ac:dyDescent="0.25">
      <c r="A208" s="338"/>
      <c r="B208" s="338"/>
      <c r="C208" s="339"/>
      <c r="D208" s="338"/>
      <c r="E208" s="338"/>
      <c r="F208" s="338"/>
      <c r="G208" s="338"/>
      <c r="H208" s="338"/>
      <c r="I208" s="270">
        <f>IF(C208&gt;A_Stammdaten!$B$11,0,SUM(D208,E208,-G208))</f>
        <v>0</v>
      </c>
      <c r="J208" s="338"/>
      <c r="K208" s="338"/>
      <c r="L208" s="338"/>
      <c r="M208" s="99">
        <f t="shared" si="35"/>
        <v>0</v>
      </c>
      <c r="N208" s="271">
        <f>IF(ISBLANK($B208),0,VLOOKUP($B208,Listen!$A$2:$C$45,2,FALSE))</f>
        <v>0</v>
      </c>
      <c r="O208" s="271">
        <f>IF(ISBLANK($B208),0,VLOOKUP($B208,Listen!$A$2:$C$45,3,FALSE))</f>
        <v>0</v>
      </c>
      <c r="P208" s="272">
        <f t="shared" si="45"/>
        <v>0</v>
      </c>
      <c r="Q208" s="272">
        <f t="shared" si="44"/>
        <v>0</v>
      </c>
      <c r="R208" s="272">
        <f t="shared" si="44"/>
        <v>0</v>
      </c>
      <c r="S208" s="272">
        <f t="shared" si="44"/>
        <v>0</v>
      </c>
      <c r="T208" s="272">
        <f t="shared" si="44"/>
        <v>0</v>
      </c>
      <c r="U208" s="272">
        <f t="shared" si="44"/>
        <v>0</v>
      </c>
      <c r="V208" s="272">
        <f t="shared" si="44"/>
        <v>0</v>
      </c>
      <c r="W208" s="100">
        <f t="shared" si="43"/>
        <v>0</v>
      </c>
      <c r="X208" s="100">
        <f>IF(C208=A_Stammdaten!$B$11,E_SAV!$M208-E_SAV!$Y208,HLOOKUP(A_Stammdaten!$B$11-1,$Z$4:$AF$1005,ROW(C208)-3,FALSE)-$Y208)</f>
        <v>0</v>
      </c>
      <c r="Y208" s="100">
        <f>HLOOKUP(A_Stammdaten!$B$11,$Z$4:$AF$1005,ROW(C208)-3,FALSE)</f>
        <v>0</v>
      </c>
      <c r="Z208" s="100">
        <f t="shared" si="36"/>
        <v>0</v>
      </c>
      <c r="AA208" s="100">
        <f t="shared" si="37"/>
        <v>0</v>
      </c>
      <c r="AB208" s="100">
        <f t="shared" si="38"/>
        <v>0</v>
      </c>
      <c r="AC208" s="100">
        <f t="shared" si="39"/>
        <v>0</v>
      </c>
      <c r="AD208" s="100">
        <f t="shared" si="40"/>
        <v>0</v>
      </c>
      <c r="AE208" s="100">
        <f t="shared" si="41"/>
        <v>0</v>
      </c>
      <c r="AF208" s="100">
        <f t="shared" si="42"/>
        <v>0</v>
      </c>
    </row>
    <row r="209" spans="1:32" x14ac:dyDescent="0.25">
      <c r="A209" s="338"/>
      <c r="B209" s="338"/>
      <c r="C209" s="339"/>
      <c r="D209" s="338"/>
      <c r="E209" s="338"/>
      <c r="F209" s="338"/>
      <c r="G209" s="338"/>
      <c r="H209" s="338"/>
      <c r="I209" s="270">
        <f>IF(C209&gt;A_Stammdaten!$B$11,0,SUM(D209,E209,-G209))</f>
        <v>0</v>
      </c>
      <c r="J209" s="338"/>
      <c r="K209" s="338"/>
      <c r="L209" s="338"/>
      <c r="M209" s="99">
        <f t="shared" si="35"/>
        <v>0</v>
      </c>
      <c r="N209" s="271">
        <f>IF(ISBLANK($B209),0,VLOOKUP($B209,Listen!$A$2:$C$45,2,FALSE))</f>
        <v>0</v>
      </c>
      <c r="O209" s="271">
        <f>IF(ISBLANK($B209),0,VLOOKUP($B209,Listen!$A$2:$C$45,3,FALSE))</f>
        <v>0</v>
      </c>
      <c r="P209" s="272">
        <f t="shared" si="45"/>
        <v>0</v>
      </c>
      <c r="Q209" s="272">
        <f t="shared" si="44"/>
        <v>0</v>
      </c>
      <c r="R209" s="272">
        <f t="shared" si="44"/>
        <v>0</v>
      </c>
      <c r="S209" s="272">
        <f t="shared" si="44"/>
        <v>0</v>
      </c>
      <c r="T209" s="272">
        <f t="shared" si="44"/>
        <v>0</v>
      </c>
      <c r="U209" s="272">
        <f t="shared" si="44"/>
        <v>0</v>
      </c>
      <c r="V209" s="272">
        <f t="shared" si="44"/>
        <v>0</v>
      </c>
      <c r="W209" s="100">
        <f t="shared" si="43"/>
        <v>0</v>
      </c>
      <c r="X209" s="100">
        <f>IF(C209=A_Stammdaten!$B$11,E_SAV!$M209-E_SAV!$Y209,HLOOKUP(A_Stammdaten!$B$11-1,$Z$4:$AF$1005,ROW(C209)-3,FALSE)-$Y209)</f>
        <v>0</v>
      </c>
      <c r="Y209" s="100">
        <f>HLOOKUP(A_Stammdaten!$B$11,$Z$4:$AF$1005,ROW(C209)-3,FALSE)</f>
        <v>0</v>
      </c>
      <c r="Z209" s="100">
        <f t="shared" si="36"/>
        <v>0</v>
      </c>
      <c r="AA209" s="100">
        <f t="shared" si="37"/>
        <v>0</v>
      </c>
      <c r="AB209" s="100">
        <f t="shared" si="38"/>
        <v>0</v>
      </c>
      <c r="AC209" s="100">
        <f t="shared" si="39"/>
        <v>0</v>
      </c>
      <c r="AD209" s="100">
        <f t="shared" si="40"/>
        <v>0</v>
      </c>
      <c r="AE209" s="100">
        <f t="shared" si="41"/>
        <v>0</v>
      </c>
      <c r="AF209" s="100">
        <f t="shared" si="42"/>
        <v>0</v>
      </c>
    </row>
    <row r="210" spans="1:32" x14ac:dyDescent="0.25">
      <c r="A210" s="338"/>
      <c r="B210" s="338"/>
      <c r="C210" s="339"/>
      <c r="D210" s="338"/>
      <c r="E210" s="338"/>
      <c r="F210" s="338"/>
      <c r="G210" s="338"/>
      <c r="H210" s="338"/>
      <c r="I210" s="270">
        <f>IF(C210&gt;A_Stammdaten!$B$11,0,SUM(D210,E210,-G210))</f>
        <v>0</v>
      </c>
      <c r="J210" s="338"/>
      <c r="K210" s="338"/>
      <c r="L210" s="338"/>
      <c r="M210" s="99">
        <f t="shared" si="35"/>
        <v>0</v>
      </c>
      <c r="N210" s="271">
        <f>IF(ISBLANK($B210),0,VLOOKUP($B210,Listen!$A$2:$C$45,2,FALSE))</f>
        <v>0</v>
      </c>
      <c r="O210" s="271">
        <f>IF(ISBLANK($B210),0,VLOOKUP($B210,Listen!$A$2:$C$45,3,FALSE))</f>
        <v>0</v>
      </c>
      <c r="P210" s="272">
        <f t="shared" si="45"/>
        <v>0</v>
      </c>
      <c r="Q210" s="272">
        <f t="shared" si="44"/>
        <v>0</v>
      </c>
      <c r="R210" s="272">
        <f t="shared" si="44"/>
        <v>0</v>
      </c>
      <c r="S210" s="272">
        <f t="shared" si="44"/>
        <v>0</v>
      </c>
      <c r="T210" s="272">
        <f t="shared" si="44"/>
        <v>0</v>
      </c>
      <c r="U210" s="272">
        <f t="shared" si="44"/>
        <v>0</v>
      </c>
      <c r="V210" s="272">
        <f t="shared" si="44"/>
        <v>0</v>
      </c>
      <c r="W210" s="100">
        <f t="shared" si="43"/>
        <v>0</v>
      </c>
      <c r="X210" s="100">
        <f>IF(C210=A_Stammdaten!$B$11,E_SAV!$M210-E_SAV!$Y210,HLOOKUP(A_Stammdaten!$B$11-1,$Z$4:$AF$1005,ROW(C210)-3,FALSE)-$Y210)</f>
        <v>0</v>
      </c>
      <c r="Y210" s="100">
        <f>HLOOKUP(A_Stammdaten!$B$11,$Z$4:$AF$1005,ROW(C210)-3,FALSE)</f>
        <v>0</v>
      </c>
      <c r="Z210" s="100">
        <f t="shared" si="36"/>
        <v>0</v>
      </c>
      <c r="AA210" s="100">
        <f t="shared" si="37"/>
        <v>0</v>
      </c>
      <c r="AB210" s="100">
        <f t="shared" si="38"/>
        <v>0</v>
      </c>
      <c r="AC210" s="100">
        <f t="shared" si="39"/>
        <v>0</v>
      </c>
      <c r="AD210" s="100">
        <f t="shared" si="40"/>
        <v>0</v>
      </c>
      <c r="AE210" s="100">
        <f t="shared" si="41"/>
        <v>0</v>
      </c>
      <c r="AF210" s="100">
        <f t="shared" si="42"/>
        <v>0</v>
      </c>
    </row>
    <row r="211" spans="1:32" x14ac:dyDescent="0.25">
      <c r="A211" s="338"/>
      <c r="B211" s="338"/>
      <c r="C211" s="339"/>
      <c r="D211" s="338"/>
      <c r="E211" s="338"/>
      <c r="F211" s="338"/>
      <c r="G211" s="338"/>
      <c r="H211" s="338"/>
      <c r="I211" s="270">
        <f>IF(C211&gt;A_Stammdaten!$B$11,0,SUM(D211,E211,-G211))</f>
        <v>0</v>
      </c>
      <c r="J211" s="338"/>
      <c r="K211" s="338"/>
      <c r="L211" s="338"/>
      <c r="M211" s="99">
        <f t="shared" si="35"/>
        <v>0</v>
      </c>
      <c r="N211" s="271">
        <f>IF(ISBLANK($B211),0,VLOOKUP($B211,Listen!$A$2:$C$45,2,FALSE))</f>
        <v>0</v>
      </c>
      <c r="O211" s="271">
        <f>IF(ISBLANK($B211),0,VLOOKUP($B211,Listen!$A$2:$C$45,3,FALSE))</f>
        <v>0</v>
      </c>
      <c r="P211" s="272">
        <f t="shared" si="45"/>
        <v>0</v>
      </c>
      <c r="Q211" s="272">
        <f t="shared" si="44"/>
        <v>0</v>
      </c>
      <c r="R211" s="272">
        <f t="shared" si="44"/>
        <v>0</v>
      </c>
      <c r="S211" s="272">
        <f t="shared" si="44"/>
        <v>0</v>
      </c>
      <c r="T211" s="272">
        <f t="shared" si="44"/>
        <v>0</v>
      </c>
      <c r="U211" s="272">
        <f t="shared" si="44"/>
        <v>0</v>
      </c>
      <c r="V211" s="272">
        <f t="shared" si="44"/>
        <v>0</v>
      </c>
      <c r="W211" s="100">
        <f t="shared" si="43"/>
        <v>0</v>
      </c>
      <c r="X211" s="100">
        <f>IF(C211=A_Stammdaten!$B$11,E_SAV!$M211-E_SAV!$Y211,HLOOKUP(A_Stammdaten!$B$11-1,$Z$4:$AF$1005,ROW(C211)-3,FALSE)-$Y211)</f>
        <v>0</v>
      </c>
      <c r="Y211" s="100">
        <f>HLOOKUP(A_Stammdaten!$B$11,$Z$4:$AF$1005,ROW(C211)-3,FALSE)</f>
        <v>0</v>
      </c>
      <c r="Z211" s="100">
        <f t="shared" si="36"/>
        <v>0</v>
      </c>
      <c r="AA211" s="100">
        <f t="shared" si="37"/>
        <v>0</v>
      </c>
      <c r="AB211" s="100">
        <f t="shared" si="38"/>
        <v>0</v>
      </c>
      <c r="AC211" s="100">
        <f t="shared" si="39"/>
        <v>0</v>
      </c>
      <c r="AD211" s="100">
        <f t="shared" si="40"/>
        <v>0</v>
      </c>
      <c r="AE211" s="100">
        <f t="shared" si="41"/>
        <v>0</v>
      </c>
      <c r="AF211" s="100">
        <f t="shared" si="42"/>
        <v>0</v>
      </c>
    </row>
    <row r="212" spans="1:32" x14ac:dyDescent="0.25">
      <c r="A212" s="338"/>
      <c r="B212" s="338"/>
      <c r="C212" s="339"/>
      <c r="D212" s="338"/>
      <c r="E212" s="338"/>
      <c r="F212" s="338"/>
      <c r="G212" s="338"/>
      <c r="H212" s="338"/>
      <c r="I212" s="270">
        <f>IF(C212&gt;A_Stammdaten!$B$11,0,SUM(D212,E212,-G212))</f>
        <v>0</v>
      </c>
      <c r="J212" s="338"/>
      <c r="K212" s="338"/>
      <c r="L212" s="338"/>
      <c r="M212" s="99">
        <f t="shared" si="35"/>
        <v>0</v>
      </c>
      <c r="N212" s="271">
        <f>IF(ISBLANK($B212),0,VLOOKUP($B212,Listen!$A$2:$C$45,2,FALSE))</f>
        <v>0</v>
      </c>
      <c r="O212" s="271">
        <f>IF(ISBLANK($B212),0,VLOOKUP($B212,Listen!$A$2:$C$45,3,FALSE))</f>
        <v>0</v>
      </c>
      <c r="P212" s="272">
        <f t="shared" si="45"/>
        <v>0</v>
      </c>
      <c r="Q212" s="272">
        <f t="shared" si="44"/>
        <v>0</v>
      </c>
      <c r="R212" s="272">
        <f t="shared" si="44"/>
        <v>0</v>
      </c>
      <c r="S212" s="272">
        <f t="shared" si="44"/>
        <v>0</v>
      </c>
      <c r="T212" s="272">
        <f t="shared" si="44"/>
        <v>0</v>
      </c>
      <c r="U212" s="272">
        <f t="shared" si="44"/>
        <v>0</v>
      </c>
      <c r="V212" s="272">
        <f t="shared" si="44"/>
        <v>0</v>
      </c>
      <c r="W212" s="100">
        <f t="shared" si="43"/>
        <v>0</v>
      </c>
      <c r="X212" s="100">
        <f>IF(C212=A_Stammdaten!$B$11,E_SAV!$M212-E_SAV!$Y212,HLOOKUP(A_Stammdaten!$B$11-1,$Z$4:$AF$1005,ROW(C212)-3,FALSE)-$Y212)</f>
        <v>0</v>
      </c>
      <c r="Y212" s="100">
        <f>HLOOKUP(A_Stammdaten!$B$11,$Z$4:$AF$1005,ROW(C212)-3,FALSE)</f>
        <v>0</v>
      </c>
      <c r="Z212" s="100">
        <f t="shared" si="36"/>
        <v>0</v>
      </c>
      <c r="AA212" s="100">
        <f t="shared" si="37"/>
        <v>0</v>
      </c>
      <c r="AB212" s="100">
        <f t="shared" si="38"/>
        <v>0</v>
      </c>
      <c r="AC212" s="100">
        <f t="shared" si="39"/>
        <v>0</v>
      </c>
      <c r="AD212" s="100">
        <f t="shared" si="40"/>
        <v>0</v>
      </c>
      <c r="AE212" s="100">
        <f t="shared" si="41"/>
        <v>0</v>
      </c>
      <c r="AF212" s="100">
        <f t="shared" si="42"/>
        <v>0</v>
      </c>
    </row>
    <row r="213" spans="1:32" x14ac:dyDescent="0.25">
      <c r="A213" s="338"/>
      <c r="B213" s="338"/>
      <c r="C213" s="339"/>
      <c r="D213" s="338"/>
      <c r="E213" s="338"/>
      <c r="F213" s="338"/>
      <c r="G213" s="338"/>
      <c r="H213" s="338"/>
      <c r="I213" s="270">
        <f>IF(C213&gt;A_Stammdaten!$B$11,0,SUM(D213,E213,-G213))</f>
        <v>0</v>
      </c>
      <c r="J213" s="338"/>
      <c r="K213" s="338"/>
      <c r="L213" s="338"/>
      <c r="M213" s="99">
        <f t="shared" si="35"/>
        <v>0</v>
      </c>
      <c r="N213" s="271">
        <f>IF(ISBLANK($B213),0,VLOOKUP($B213,Listen!$A$2:$C$45,2,FALSE))</f>
        <v>0</v>
      </c>
      <c r="O213" s="271">
        <f>IF(ISBLANK($B213),0,VLOOKUP($B213,Listen!$A$2:$C$45,3,FALSE))</f>
        <v>0</v>
      </c>
      <c r="P213" s="272">
        <f t="shared" si="45"/>
        <v>0</v>
      </c>
      <c r="Q213" s="272">
        <f t="shared" si="44"/>
        <v>0</v>
      </c>
      <c r="R213" s="272">
        <f t="shared" si="44"/>
        <v>0</v>
      </c>
      <c r="S213" s="272">
        <f t="shared" si="44"/>
        <v>0</v>
      </c>
      <c r="T213" s="272">
        <f t="shared" si="44"/>
        <v>0</v>
      </c>
      <c r="U213" s="272">
        <f t="shared" si="44"/>
        <v>0</v>
      </c>
      <c r="V213" s="272">
        <f t="shared" si="44"/>
        <v>0</v>
      </c>
      <c r="W213" s="100">
        <f t="shared" si="43"/>
        <v>0</v>
      </c>
      <c r="X213" s="100">
        <f>IF(C213=A_Stammdaten!$B$11,E_SAV!$M213-E_SAV!$Y213,HLOOKUP(A_Stammdaten!$B$11-1,$Z$4:$AF$1005,ROW(C213)-3,FALSE)-$Y213)</f>
        <v>0</v>
      </c>
      <c r="Y213" s="100">
        <f>HLOOKUP(A_Stammdaten!$B$11,$Z$4:$AF$1005,ROW(C213)-3,FALSE)</f>
        <v>0</v>
      </c>
      <c r="Z213" s="100">
        <f t="shared" si="36"/>
        <v>0</v>
      </c>
      <c r="AA213" s="100">
        <f t="shared" si="37"/>
        <v>0</v>
      </c>
      <c r="AB213" s="100">
        <f t="shared" si="38"/>
        <v>0</v>
      </c>
      <c r="AC213" s="100">
        <f t="shared" si="39"/>
        <v>0</v>
      </c>
      <c r="AD213" s="100">
        <f t="shared" si="40"/>
        <v>0</v>
      </c>
      <c r="AE213" s="100">
        <f t="shared" si="41"/>
        <v>0</v>
      </c>
      <c r="AF213" s="100">
        <f t="shared" si="42"/>
        <v>0</v>
      </c>
    </row>
    <row r="214" spans="1:32" x14ac:dyDescent="0.25">
      <c r="A214" s="338"/>
      <c r="B214" s="338"/>
      <c r="C214" s="339"/>
      <c r="D214" s="338"/>
      <c r="E214" s="338"/>
      <c r="F214" s="338"/>
      <c r="G214" s="338"/>
      <c r="H214" s="338"/>
      <c r="I214" s="270">
        <f>IF(C214&gt;A_Stammdaten!$B$11,0,SUM(D214,E214,-G214))</f>
        <v>0</v>
      </c>
      <c r="J214" s="338"/>
      <c r="K214" s="338"/>
      <c r="L214" s="338"/>
      <c r="M214" s="99">
        <f t="shared" si="35"/>
        <v>0</v>
      </c>
      <c r="N214" s="271">
        <f>IF(ISBLANK($B214),0,VLOOKUP($B214,Listen!$A$2:$C$45,2,FALSE))</f>
        <v>0</v>
      </c>
      <c r="O214" s="271">
        <f>IF(ISBLANK($B214),0,VLOOKUP($B214,Listen!$A$2:$C$45,3,FALSE))</f>
        <v>0</v>
      </c>
      <c r="P214" s="272">
        <f t="shared" si="45"/>
        <v>0</v>
      </c>
      <c r="Q214" s="272">
        <f t="shared" si="44"/>
        <v>0</v>
      </c>
      <c r="R214" s="272">
        <f t="shared" si="44"/>
        <v>0</v>
      </c>
      <c r="S214" s="272">
        <f t="shared" si="44"/>
        <v>0</v>
      </c>
      <c r="T214" s="272">
        <f t="shared" si="44"/>
        <v>0</v>
      </c>
      <c r="U214" s="272">
        <f t="shared" si="44"/>
        <v>0</v>
      </c>
      <c r="V214" s="272">
        <f t="shared" si="44"/>
        <v>0</v>
      </c>
      <c r="W214" s="100">
        <f t="shared" si="43"/>
        <v>0</v>
      </c>
      <c r="X214" s="100">
        <f>IF(C214=A_Stammdaten!$B$11,E_SAV!$M214-E_SAV!$Y214,HLOOKUP(A_Stammdaten!$B$11-1,$Z$4:$AF$1005,ROW(C214)-3,FALSE)-$Y214)</f>
        <v>0</v>
      </c>
      <c r="Y214" s="100">
        <f>HLOOKUP(A_Stammdaten!$B$11,$Z$4:$AF$1005,ROW(C214)-3,FALSE)</f>
        <v>0</v>
      </c>
      <c r="Z214" s="100">
        <f t="shared" si="36"/>
        <v>0</v>
      </c>
      <c r="AA214" s="100">
        <f t="shared" si="37"/>
        <v>0</v>
      </c>
      <c r="AB214" s="100">
        <f t="shared" si="38"/>
        <v>0</v>
      </c>
      <c r="AC214" s="100">
        <f t="shared" si="39"/>
        <v>0</v>
      </c>
      <c r="AD214" s="100">
        <f t="shared" si="40"/>
        <v>0</v>
      </c>
      <c r="AE214" s="100">
        <f t="shared" si="41"/>
        <v>0</v>
      </c>
      <c r="AF214" s="100">
        <f t="shared" si="42"/>
        <v>0</v>
      </c>
    </row>
    <row r="215" spans="1:32" x14ac:dyDescent="0.25">
      <c r="A215" s="338"/>
      <c r="B215" s="338"/>
      <c r="C215" s="339"/>
      <c r="D215" s="338"/>
      <c r="E215" s="338"/>
      <c r="F215" s="338"/>
      <c r="G215" s="338"/>
      <c r="H215" s="338"/>
      <c r="I215" s="270">
        <f>IF(C215&gt;A_Stammdaten!$B$11,0,SUM(D215,E215,-G215))</f>
        <v>0</v>
      </c>
      <c r="J215" s="338"/>
      <c r="K215" s="338"/>
      <c r="L215" s="338"/>
      <c r="M215" s="99">
        <f t="shared" si="35"/>
        <v>0</v>
      </c>
      <c r="N215" s="271">
        <f>IF(ISBLANK($B215),0,VLOOKUP($B215,Listen!$A$2:$C$45,2,FALSE))</f>
        <v>0</v>
      </c>
      <c r="O215" s="271">
        <f>IF(ISBLANK($B215),0,VLOOKUP($B215,Listen!$A$2:$C$45,3,FALSE))</f>
        <v>0</v>
      </c>
      <c r="P215" s="272">
        <f t="shared" si="45"/>
        <v>0</v>
      </c>
      <c r="Q215" s="272">
        <f t="shared" si="44"/>
        <v>0</v>
      </c>
      <c r="R215" s="272">
        <f t="shared" si="44"/>
        <v>0</v>
      </c>
      <c r="S215" s="272">
        <f t="shared" si="44"/>
        <v>0</v>
      </c>
      <c r="T215" s="272">
        <f t="shared" si="44"/>
        <v>0</v>
      </c>
      <c r="U215" s="272">
        <f t="shared" si="44"/>
        <v>0</v>
      </c>
      <c r="V215" s="272">
        <f t="shared" si="44"/>
        <v>0</v>
      </c>
      <c r="W215" s="100">
        <f t="shared" si="43"/>
        <v>0</v>
      </c>
      <c r="X215" s="100">
        <f>IF(C215=A_Stammdaten!$B$11,E_SAV!$M215-E_SAV!$Y215,HLOOKUP(A_Stammdaten!$B$11-1,$Z$4:$AF$1005,ROW(C215)-3,FALSE)-$Y215)</f>
        <v>0</v>
      </c>
      <c r="Y215" s="100">
        <f>HLOOKUP(A_Stammdaten!$B$11,$Z$4:$AF$1005,ROW(C215)-3,FALSE)</f>
        <v>0</v>
      </c>
      <c r="Z215" s="100">
        <f t="shared" si="36"/>
        <v>0</v>
      </c>
      <c r="AA215" s="100">
        <f t="shared" si="37"/>
        <v>0</v>
      </c>
      <c r="AB215" s="100">
        <f t="shared" si="38"/>
        <v>0</v>
      </c>
      <c r="AC215" s="100">
        <f t="shared" si="39"/>
        <v>0</v>
      </c>
      <c r="AD215" s="100">
        <f t="shared" si="40"/>
        <v>0</v>
      </c>
      <c r="AE215" s="100">
        <f t="shared" si="41"/>
        <v>0</v>
      </c>
      <c r="AF215" s="100">
        <f t="shared" si="42"/>
        <v>0</v>
      </c>
    </row>
    <row r="216" spans="1:32" x14ac:dyDescent="0.25">
      <c r="A216" s="338"/>
      <c r="B216" s="338"/>
      <c r="C216" s="339"/>
      <c r="D216" s="338"/>
      <c r="E216" s="338"/>
      <c r="F216" s="338"/>
      <c r="G216" s="338"/>
      <c r="H216" s="338"/>
      <c r="I216" s="270">
        <f>IF(C216&gt;A_Stammdaten!$B$11,0,SUM(D216,E216,-G216))</f>
        <v>0</v>
      </c>
      <c r="J216" s="338"/>
      <c r="K216" s="338"/>
      <c r="L216" s="338"/>
      <c r="M216" s="99">
        <f t="shared" si="35"/>
        <v>0</v>
      </c>
      <c r="N216" s="271">
        <f>IF(ISBLANK($B216),0,VLOOKUP($B216,Listen!$A$2:$C$45,2,FALSE))</f>
        <v>0</v>
      </c>
      <c r="O216" s="271">
        <f>IF(ISBLANK($B216),0,VLOOKUP($B216,Listen!$A$2:$C$45,3,FALSE))</f>
        <v>0</v>
      </c>
      <c r="P216" s="272">
        <f t="shared" si="45"/>
        <v>0</v>
      </c>
      <c r="Q216" s="272">
        <f t="shared" si="44"/>
        <v>0</v>
      </c>
      <c r="R216" s="272">
        <f t="shared" si="44"/>
        <v>0</v>
      </c>
      <c r="S216" s="272">
        <f t="shared" si="44"/>
        <v>0</v>
      </c>
      <c r="T216" s="272">
        <f t="shared" si="44"/>
        <v>0</v>
      </c>
      <c r="U216" s="272">
        <f t="shared" si="44"/>
        <v>0</v>
      </c>
      <c r="V216" s="272">
        <f t="shared" si="44"/>
        <v>0</v>
      </c>
      <c r="W216" s="100">
        <f t="shared" si="43"/>
        <v>0</v>
      </c>
      <c r="X216" s="100">
        <f>IF(C216=A_Stammdaten!$B$11,E_SAV!$M216-E_SAV!$Y216,HLOOKUP(A_Stammdaten!$B$11-1,$Z$4:$AF$1005,ROW(C216)-3,FALSE)-$Y216)</f>
        <v>0</v>
      </c>
      <c r="Y216" s="100">
        <f>HLOOKUP(A_Stammdaten!$B$11,$Z$4:$AF$1005,ROW(C216)-3,FALSE)</f>
        <v>0</v>
      </c>
      <c r="Z216" s="100">
        <f t="shared" si="36"/>
        <v>0</v>
      </c>
      <c r="AA216" s="100">
        <f t="shared" si="37"/>
        <v>0</v>
      </c>
      <c r="AB216" s="100">
        <f t="shared" si="38"/>
        <v>0</v>
      </c>
      <c r="AC216" s="100">
        <f t="shared" si="39"/>
        <v>0</v>
      </c>
      <c r="AD216" s="100">
        <f t="shared" si="40"/>
        <v>0</v>
      </c>
      <c r="AE216" s="100">
        <f t="shared" si="41"/>
        <v>0</v>
      </c>
      <c r="AF216" s="100">
        <f t="shared" si="42"/>
        <v>0</v>
      </c>
    </row>
    <row r="217" spans="1:32" x14ac:dyDescent="0.25">
      <c r="A217" s="338"/>
      <c r="B217" s="338"/>
      <c r="C217" s="339"/>
      <c r="D217" s="338"/>
      <c r="E217" s="338"/>
      <c r="F217" s="338"/>
      <c r="G217" s="338"/>
      <c r="H217" s="338"/>
      <c r="I217" s="270">
        <f>IF(C217&gt;A_Stammdaten!$B$11,0,SUM(D217,E217,-G217))</f>
        <v>0</v>
      </c>
      <c r="J217" s="338"/>
      <c r="K217" s="338"/>
      <c r="L217" s="338"/>
      <c r="M217" s="99">
        <f t="shared" si="35"/>
        <v>0</v>
      </c>
      <c r="N217" s="271">
        <f>IF(ISBLANK($B217),0,VLOOKUP($B217,Listen!$A$2:$C$45,2,FALSE))</f>
        <v>0</v>
      </c>
      <c r="O217" s="271">
        <f>IF(ISBLANK($B217),0,VLOOKUP($B217,Listen!$A$2:$C$45,3,FALSE))</f>
        <v>0</v>
      </c>
      <c r="P217" s="272">
        <f t="shared" si="45"/>
        <v>0</v>
      </c>
      <c r="Q217" s="272">
        <f t="shared" si="44"/>
        <v>0</v>
      </c>
      <c r="R217" s="272">
        <f t="shared" si="44"/>
        <v>0</v>
      </c>
      <c r="S217" s="272">
        <f t="shared" si="44"/>
        <v>0</v>
      </c>
      <c r="T217" s="272">
        <f t="shared" si="44"/>
        <v>0</v>
      </c>
      <c r="U217" s="272">
        <f t="shared" si="44"/>
        <v>0</v>
      </c>
      <c r="V217" s="272">
        <f t="shared" si="44"/>
        <v>0</v>
      </c>
      <c r="W217" s="100">
        <f t="shared" si="43"/>
        <v>0</v>
      </c>
      <c r="X217" s="100">
        <f>IF(C217=A_Stammdaten!$B$11,E_SAV!$M217-E_SAV!$Y217,HLOOKUP(A_Stammdaten!$B$11-1,$Z$4:$AF$1005,ROW(C217)-3,FALSE)-$Y217)</f>
        <v>0</v>
      </c>
      <c r="Y217" s="100">
        <f>HLOOKUP(A_Stammdaten!$B$11,$Z$4:$AF$1005,ROW(C217)-3,FALSE)</f>
        <v>0</v>
      </c>
      <c r="Z217" s="100">
        <f t="shared" si="36"/>
        <v>0</v>
      </c>
      <c r="AA217" s="100">
        <f t="shared" si="37"/>
        <v>0</v>
      </c>
      <c r="AB217" s="100">
        <f t="shared" si="38"/>
        <v>0</v>
      </c>
      <c r="AC217" s="100">
        <f t="shared" si="39"/>
        <v>0</v>
      </c>
      <c r="AD217" s="100">
        <f t="shared" si="40"/>
        <v>0</v>
      </c>
      <c r="AE217" s="100">
        <f t="shared" si="41"/>
        <v>0</v>
      </c>
      <c r="AF217" s="100">
        <f t="shared" si="42"/>
        <v>0</v>
      </c>
    </row>
    <row r="218" spans="1:32" x14ac:dyDescent="0.25">
      <c r="A218" s="338"/>
      <c r="B218" s="338"/>
      <c r="C218" s="339"/>
      <c r="D218" s="338"/>
      <c r="E218" s="338"/>
      <c r="F218" s="338"/>
      <c r="G218" s="338"/>
      <c r="H218" s="338"/>
      <c r="I218" s="270">
        <f>IF(C218&gt;A_Stammdaten!$B$11,0,SUM(D218,E218,-G218))</f>
        <v>0</v>
      </c>
      <c r="J218" s="338"/>
      <c r="K218" s="338"/>
      <c r="L218" s="338"/>
      <c r="M218" s="99">
        <f t="shared" si="35"/>
        <v>0</v>
      </c>
      <c r="N218" s="271">
        <f>IF(ISBLANK($B218),0,VLOOKUP($B218,Listen!$A$2:$C$45,2,FALSE))</f>
        <v>0</v>
      </c>
      <c r="O218" s="271">
        <f>IF(ISBLANK($B218),0,VLOOKUP($B218,Listen!$A$2:$C$45,3,FALSE))</f>
        <v>0</v>
      </c>
      <c r="P218" s="272">
        <f t="shared" si="45"/>
        <v>0</v>
      </c>
      <c r="Q218" s="272">
        <f t="shared" si="44"/>
        <v>0</v>
      </c>
      <c r="R218" s="272">
        <f t="shared" si="44"/>
        <v>0</v>
      </c>
      <c r="S218" s="272">
        <f t="shared" si="44"/>
        <v>0</v>
      </c>
      <c r="T218" s="272">
        <f t="shared" si="44"/>
        <v>0</v>
      </c>
      <c r="U218" s="272">
        <f t="shared" si="44"/>
        <v>0</v>
      </c>
      <c r="V218" s="272">
        <f t="shared" si="44"/>
        <v>0</v>
      </c>
      <c r="W218" s="100">
        <f t="shared" si="43"/>
        <v>0</v>
      </c>
      <c r="X218" s="100">
        <f>IF(C218=A_Stammdaten!$B$11,E_SAV!$M218-E_SAV!$Y218,HLOOKUP(A_Stammdaten!$B$11-1,$Z$4:$AF$1005,ROW(C218)-3,FALSE)-$Y218)</f>
        <v>0</v>
      </c>
      <c r="Y218" s="100">
        <f>HLOOKUP(A_Stammdaten!$B$11,$Z$4:$AF$1005,ROW(C218)-3,FALSE)</f>
        <v>0</v>
      </c>
      <c r="Z218" s="100">
        <f t="shared" si="36"/>
        <v>0</v>
      </c>
      <c r="AA218" s="100">
        <f t="shared" si="37"/>
        <v>0</v>
      </c>
      <c r="AB218" s="100">
        <f t="shared" si="38"/>
        <v>0</v>
      </c>
      <c r="AC218" s="100">
        <f t="shared" si="39"/>
        <v>0</v>
      </c>
      <c r="AD218" s="100">
        <f t="shared" si="40"/>
        <v>0</v>
      </c>
      <c r="AE218" s="100">
        <f t="shared" si="41"/>
        <v>0</v>
      </c>
      <c r="AF218" s="100">
        <f t="shared" si="42"/>
        <v>0</v>
      </c>
    </row>
    <row r="219" spans="1:32" x14ac:dyDescent="0.25">
      <c r="A219" s="338"/>
      <c r="B219" s="338"/>
      <c r="C219" s="339"/>
      <c r="D219" s="338"/>
      <c r="E219" s="338"/>
      <c r="F219" s="338"/>
      <c r="G219" s="338"/>
      <c r="H219" s="338"/>
      <c r="I219" s="270">
        <f>IF(C219&gt;A_Stammdaten!$B$11,0,SUM(D219,E219,-G219))</f>
        <v>0</v>
      </c>
      <c r="J219" s="338"/>
      <c r="K219" s="338"/>
      <c r="L219" s="338"/>
      <c r="M219" s="99">
        <f t="shared" si="35"/>
        <v>0</v>
      </c>
      <c r="N219" s="271">
        <f>IF(ISBLANK($B219),0,VLOOKUP($B219,Listen!$A$2:$C$45,2,FALSE))</f>
        <v>0</v>
      </c>
      <c r="O219" s="271">
        <f>IF(ISBLANK($B219),0,VLOOKUP($B219,Listen!$A$2:$C$45,3,FALSE))</f>
        <v>0</v>
      </c>
      <c r="P219" s="272">
        <f t="shared" si="45"/>
        <v>0</v>
      </c>
      <c r="Q219" s="272">
        <f t="shared" si="44"/>
        <v>0</v>
      </c>
      <c r="R219" s="272">
        <f t="shared" si="44"/>
        <v>0</v>
      </c>
      <c r="S219" s="272">
        <f t="shared" si="44"/>
        <v>0</v>
      </c>
      <c r="T219" s="272">
        <f t="shared" si="44"/>
        <v>0</v>
      </c>
      <c r="U219" s="272">
        <f t="shared" si="44"/>
        <v>0</v>
      </c>
      <c r="V219" s="272">
        <f t="shared" si="44"/>
        <v>0</v>
      </c>
      <c r="W219" s="100">
        <f t="shared" si="43"/>
        <v>0</v>
      </c>
      <c r="X219" s="100">
        <f>IF(C219=A_Stammdaten!$B$11,E_SAV!$M219-E_SAV!$Y219,HLOOKUP(A_Stammdaten!$B$11-1,$Z$4:$AF$1005,ROW(C219)-3,FALSE)-$Y219)</f>
        <v>0</v>
      </c>
      <c r="Y219" s="100">
        <f>HLOOKUP(A_Stammdaten!$B$11,$Z$4:$AF$1005,ROW(C219)-3,FALSE)</f>
        <v>0</v>
      </c>
      <c r="Z219" s="100">
        <f t="shared" si="36"/>
        <v>0</v>
      </c>
      <c r="AA219" s="100">
        <f t="shared" si="37"/>
        <v>0</v>
      </c>
      <c r="AB219" s="100">
        <f t="shared" si="38"/>
        <v>0</v>
      </c>
      <c r="AC219" s="100">
        <f t="shared" si="39"/>
        <v>0</v>
      </c>
      <c r="AD219" s="100">
        <f t="shared" si="40"/>
        <v>0</v>
      </c>
      <c r="AE219" s="100">
        <f t="shared" si="41"/>
        <v>0</v>
      </c>
      <c r="AF219" s="100">
        <f t="shared" si="42"/>
        <v>0</v>
      </c>
    </row>
    <row r="220" spans="1:32" x14ac:dyDescent="0.25">
      <c r="A220" s="338"/>
      <c r="B220" s="338"/>
      <c r="C220" s="339"/>
      <c r="D220" s="338"/>
      <c r="E220" s="338"/>
      <c r="F220" s="338"/>
      <c r="G220" s="338"/>
      <c r="H220" s="338"/>
      <c r="I220" s="270">
        <f>IF(C220&gt;A_Stammdaten!$B$11,0,SUM(D220,E220,-G220))</f>
        <v>0</v>
      </c>
      <c r="J220" s="338"/>
      <c r="K220" s="338"/>
      <c r="L220" s="338"/>
      <c r="M220" s="99">
        <f t="shared" si="35"/>
        <v>0</v>
      </c>
      <c r="N220" s="271">
        <f>IF(ISBLANK($B220),0,VLOOKUP($B220,Listen!$A$2:$C$45,2,FALSE))</f>
        <v>0</v>
      </c>
      <c r="O220" s="271">
        <f>IF(ISBLANK($B220),0,VLOOKUP($B220,Listen!$A$2:$C$45,3,FALSE))</f>
        <v>0</v>
      </c>
      <c r="P220" s="272">
        <f t="shared" si="45"/>
        <v>0</v>
      </c>
      <c r="Q220" s="272">
        <f t="shared" si="44"/>
        <v>0</v>
      </c>
      <c r="R220" s="272">
        <f t="shared" si="44"/>
        <v>0</v>
      </c>
      <c r="S220" s="272">
        <f t="shared" si="44"/>
        <v>0</v>
      </c>
      <c r="T220" s="272">
        <f t="shared" si="44"/>
        <v>0</v>
      </c>
      <c r="U220" s="272">
        <f t="shared" si="44"/>
        <v>0</v>
      </c>
      <c r="V220" s="272">
        <f t="shared" si="44"/>
        <v>0</v>
      </c>
      <c r="W220" s="100">
        <f t="shared" si="43"/>
        <v>0</v>
      </c>
      <c r="X220" s="100">
        <f>IF(C220=A_Stammdaten!$B$11,E_SAV!$M220-E_SAV!$Y220,HLOOKUP(A_Stammdaten!$B$11-1,$Z$4:$AF$1005,ROW(C220)-3,FALSE)-$Y220)</f>
        <v>0</v>
      </c>
      <c r="Y220" s="100">
        <f>HLOOKUP(A_Stammdaten!$B$11,$Z$4:$AF$1005,ROW(C220)-3,FALSE)</f>
        <v>0</v>
      </c>
      <c r="Z220" s="100">
        <f t="shared" si="36"/>
        <v>0</v>
      </c>
      <c r="AA220" s="100">
        <f t="shared" si="37"/>
        <v>0</v>
      </c>
      <c r="AB220" s="100">
        <f t="shared" si="38"/>
        <v>0</v>
      </c>
      <c r="AC220" s="100">
        <f t="shared" si="39"/>
        <v>0</v>
      </c>
      <c r="AD220" s="100">
        <f t="shared" si="40"/>
        <v>0</v>
      </c>
      <c r="AE220" s="100">
        <f t="shared" si="41"/>
        <v>0</v>
      </c>
      <c r="AF220" s="100">
        <f t="shared" si="42"/>
        <v>0</v>
      </c>
    </row>
    <row r="221" spans="1:32" x14ac:dyDescent="0.25">
      <c r="A221" s="338"/>
      <c r="B221" s="338"/>
      <c r="C221" s="339"/>
      <c r="D221" s="338"/>
      <c r="E221" s="338"/>
      <c r="F221" s="338"/>
      <c r="G221" s="338"/>
      <c r="H221" s="338"/>
      <c r="I221" s="270">
        <f>IF(C221&gt;A_Stammdaten!$B$11,0,SUM(D221,E221,-G221))</f>
        <v>0</v>
      </c>
      <c r="J221" s="338"/>
      <c r="K221" s="338"/>
      <c r="L221" s="338"/>
      <c r="M221" s="99">
        <f t="shared" si="35"/>
        <v>0</v>
      </c>
      <c r="N221" s="271">
        <f>IF(ISBLANK($B221),0,VLOOKUP($B221,Listen!$A$2:$C$45,2,FALSE))</f>
        <v>0</v>
      </c>
      <c r="O221" s="271">
        <f>IF(ISBLANK($B221),0,VLOOKUP($B221,Listen!$A$2:$C$45,3,FALSE))</f>
        <v>0</v>
      </c>
      <c r="P221" s="272">
        <f t="shared" si="45"/>
        <v>0</v>
      </c>
      <c r="Q221" s="272">
        <f t="shared" si="44"/>
        <v>0</v>
      </c>
      <c r="R221" s="272">
        <f t="shared" si="44"/>
        <v>0</v>
      </c>
      <c r="S221" s="272">
        <f t="shared" si="44"/>
        <v>0</v>
      </c>
      <c r="T221" s="272">
        <f t="shared" si="44"/>
        <v>0</v>
      </c>
      <c r="U221" s="272">
        <f t="shared" si="44"/>
        <v>0</v>
      </c>
      <c r="V221" s="272">
        <f t="shared" si="44"/>
        <v>0</v>
      </c>
      <c r="W221" s="100">
        <f t="shared" si="43"/>
        <v>0</v>
      </c>
      <c r="X221" s="100">
        <f>IF(C221=A_Stammdaten!$B$11,E_SAV!$M221-E_SAV!$Y221,HLOOKUP(A_Stammdaten!$B$11-1,$Z$4:$AF$1005,ROW(C221)-3,FALSE)-$Y221)</f>
        <v>0</v>
      </c>
      <c r="Y221" s="100">
        <f>HLOOKUP(A_Stammdaten!$B$11,$Z$4:$AF$1005,ROW(C221)-3,FALSE)</f>
        <v>0</v>
      </c>
      <c r="Z221" s="100">
        <f t="shared" si="36"/>
        <v>0</v>
      </c>
      <c r="AA221" s="100">
        <f t="shared" si="37"/>
        <v>0</v>
      </c>
      <c r="AB221" s="100">
        <f t="shared" si="38"/>
        <v>0</v>
      </c>
      <c r="AC221" s="100">
        <f t="shared" si="39"/>
        <v>0</v>
      </c>
      <c r="AD221" s="100">
        <f t="shared" si="40"/>
        <v>0</v>
      </c>
      <c r="AE221" s="100">
        <f t="shared" si="41"/>
        <v>0</v>
      </c>
      <c r="AF221" s="100">
        <f t="shared" si="42"/>
        <v>0</v>
      </c>
    </row>
    <row r="222" spans="1:32" x14ac:dyDescent="0.25">
      <c r="A222" s="338"/>
      <c r="B222" s="338"/>
      <c r="C222" s="339"/>
      <c r="D222" s="338"/>
      <c r="E222" s="338"/>
      <c r="F222" s="338"/>
      <c r="G222" s="338"/>
      <c r="H222" s="338"/>
      <c r="I222" s="270">
        <f>IF(C222&gt;A_Stammdaten!$B$11,0,SUM(D222,E222,-G222))</f>
        <v>0</v>
      </c>
      <c r="J222" s="338"/>
      <c r="K222" s="338"/>
      <c r="L222" s="338"/>
      <c r="M222" s="99">
        <f t="shared" si="35"/>
        <v>0</v>
      </c>
      <c r="N222" s="271">
        <f>IF(ISBLANK($B222),0,VLOOKUP($B222,Listen!$A$2:$C$45,2,FALSE))</f>
        <v>0</v>
      </c>
      <c r="O222" s="271">
        <f>IF(ISBLANK($B222),0,VLOOKUP($B222,Listen!$A$2:$C$45,3,FALSE))</f>
        <v>0</v>
      </c>
      <c r="P222" s="272">
        <f t="shared" si="45"/>
        <v>0</v>
      </c>
      <c r="Q222" s="272">
        <f t="shared" si="44"/>
        <v>0</v>
      </c>
      <c r="R222" s="272">
        <f t="shared" si="44"/>
        <v>0</v>
      </c>
      <c r="S222" s="272">
        <f t="shared" si="44"/>
        <v>0</v>
      </c>
      <c r="T222" s="272">
        <f t="shared" si="44"/>
        <v>0</v>
      </c>
      <c r="U222" s="272">
        <f t="shared" si="44"/>
        <v>0</v>
      </c>
      <c r="V222" s="272">
        <f t="shared" si="44"/>
        <v>0</v>
      </c>
      <c r="W222" s="100">
        <f t="shared" si="43"/>
        <v>0</v>
      </c>
      <c r="X222" s="100">
        <f>IF(C222=A_Stammdaten!$B$11,E_SAV!$M222-E_SAV!$Y222,HLOOKUP(A_Stammdaten!$B$11-1,$Z$4:$AF$1005,ROW(C222)-3,FALSE)-$Y222)</f>
        <v>0</v>
      </c>
      <c r="Y222" s="100">
        <f>HLOOKUP(A_Stammdaten!$B$11,$Z$4:$AF$1005,ROW(C222)-3,FALSE)</f>
        <v>0</v>
      </c>
      <c r="Z222" s="100">
        <f t="shared" si="36"/>
        <v>0</v>
      </c>
      <c r="AA222" s="100">
        <f t="shared" si="37"/>
        <v>0</v>
      </c>
      <c r="AB222" s="100">
        <f t="shared" si="38"/>
        <v>0</v>
      </c>
      <c r="AC222" s="100">
        <f t="shared" si="39"/>
        <v>0</v>
      </c>
      <c r="AD222" s="100">
        <f t="shared" si="40"/>
        <v>0</v>
      </c>
      <c r="AE222" s="100">
        <f t="shared" si="41"/>
        <v>0</v>
      </c>
      <c r="AF222" s="100">
        <f t="shared" si="42"/>
        <v>0</v>
      </c>
    </row>
    <row r="223" spans="1:32" x14ac:dyDescent="0.25">
      <c r="A223" s="338"/>
      <c r="B223" s="338"/>
      <c r="C223" s="339"/>
      <c r="D223" s="338"/>
      <c r="E223" s="338"/>
      <c r="F223" s="338"/>
      <c r="G223" s="338"/>
      <c r="H223" s="338"/>
      <c r="I223" s="270">
        <f>IF(C223&gt;A_Stammdaten!$B$11,0,SUM(D223,E223,-G223))</f>
        <v>0</v>
      </c>
      <c r="J223" s="338"/>
      <c r="K223" s="338"/>
      <c r="L223" s="338"/>
      <c r="M223" s="99">
        <f t="shared" si="35"/>
        <v>0</v>
      </c>
      <c r="N223" s="271">
        <f>IF(ISBLANK($B223),0,VLOOKUP($B223,Listen!$A$2:$C$45,2,FALSE))</f>
        <v>0</v>
      </c>
      <c r="O223" s="271">
        <f>IF(ISBLANK($B223),0,VLOOKUP($B223,Listen!$A$2:$C$45,3,FALSE))</f>
        <v>0</v>
      </c>
      <c r="P223" s="272">
        <f t="shared" si="45"/>
        <v>0</v>
      </c>
      <c r="Q223" s="272">
        <f t="shared" si="44"/>
        <v>0</v>
      </c>
      <c r="R223" s="272">
        <f t="shared" si="44"/>
        <v>0</v>
      </c>
      <c r="S223" s="272">
        <f t="shared" si="44"/>
        <v>0</v>
      </c>
      <c r="T223" s="272">
        <f t="shared" si="44"/>
        <v>0</v>
      </c>
      <c r="U223" s="272">
        <f t="shared" si="44"/>
        <v>0</v>
      </c>
      <c r="V223" s="272">
        <f t="shared" si="44"/>
        <v>0</v>
      </c>
      <c r="W223" s="100">
        <f t="shared" si="43"/>
        <v>0</v>
      </c>
      <c r="X223" s="100">
        <f>IF(C223=A_Stammdaten!$B$11,E_SAV!$M223-E_SAV!$Y223,HLOOKUP(A_Stammdaten!$B$11-1,$Z$4:$AF$1005,ROW(C223)-3,FALSE)-$Y223)</f>
        <v>0</v>
      </c>
      <c r="Y223" s="100">
        <f>HLOOKUP(A_Stammdaten!$B$11,$Z$4:$AF$1005,ROW(C223)-3,FALSE)</f>
        <v>0</v>
      </c>
      <c r="Z223" s="100">
        <f t="shared" si="36"/>
        <v>0</v>
      </c>
      <c r="AA223" s="100">
        <f t="shared" si="37"/>
        <v>0</v>
      </c>
      <c r="AB223" s="100">
        <f t="shared" si="38"/>
        <v>0</v>
      </c>
      <c r="AC223" s="100">
        <f t="shared" si="39"/>
        <v>0</v>
      </c>
      <c r="AD223" s="100">
        <f t="shared" si="40"/>
        <v>0</v>
      </c>
      <c r="AE223" s="100">
        <f t="shared" si="41"/>
        <v>0</v>
      </c>
      <c r="AF223" s="100">
        <f t="shared" si="42"/>
        <v>0</v>
      </c>
    </row>
    <row r="224" spans="1:32" x14ac:dyDescent="0.25">
      <c r="A224" s="338"/>
      <c r="B224" s="338"/>
      <c r="C224" s="339"/>
      <c r="D224" s="338"/>
      <c r="E224" s="338"/>
      <c r="F224" s="338"/>
      <c r="G224" s="338"/>
      <c r="H224" s="338"/>
      <c r="I224" s="270">
        <f>IF(C224&gt;A_Stammdaten!$B$11,0,SUM(D224,E224,-G224))</f>
        <v>0</v>
      </c>
      <c r="J224" s="338"/>
      <c r="K224" s="338"/>
      <c r="L224" s="338"/>
      <c r="M224" s="99">
        <f t="shared" si="35"/>
        <v>0</v>
      </c>
      <c r="N224" s="271">
        <f>IF(ISBLANK($B224),0,VLOOKUP($B224,Listen!$A$2:$C$45,2,FALSE))</f>
        <v>0</v>
      </c>
      <c r="O224" s="271">
        <f>IF(ISBLANK($B224),0,VLOOKUP($B224,Listen!$A$2:$C$45,3,FALSE))</f>
        <v>0</v>
      </c>
      <c r="P224" s="272">
        <f t="shared" si="45"/>
        <v>0</v>
      </c>
      <c r="Q224" s="272">
        <f t="shared" si="44"/>
        <v>0</v>
      </c>
      <c r="R224" s="272">
        <f t="shared" si="44"/>
        <v>0</v>
      </c>
      <c r="S224" s="272">
        <f t="shared" si="44"/>
        <v>0</v>
      </c>
      <c r="T224" s="272">
        <f t="shared" si="44"/>
        <v>0</v>
      </c>
      <c r="U224" s="272">
        <f t="shared" si="44"/>
        <v>0</v>
      </c>
      <c r="V224" s="272">
        <f t="shared" si="44"/>
        <v>0</v>
      </c>
      <c r="W224" s="100">
        <f t="shared" si="43"/>
        <v>0</v>
      </c>
      <c r="X224" s="100">
        <f>IF(C224=A_Stammdaten!$B$11,E_SAV!$M224-E_SAV!$Y224,HLOOKUP(A_Stammdaten!$B$11-1,$Z$4:$AF$1005,ROW(C224)-3,FALSE)-$Y224)</f>
        <v>0</v>
      </c>
      <c r="Y224" s="100">
        <f>HLOOKUP(A_Stammdaten!$B$11,$Z$4:$AF$1005,ROW(C224)-3,FALSE)</f>
        <v>0</v>
      </c>
      <c r="Z224" s="100">
        <f t="shared" si="36"/>
        <v>0</v>
      </c>
      <c r="AA224" s="100">
        <f t="shared" si="37"/>
        <v>0</v>
      </c>
      <c r="AB224" s="100">
        <f t="shared" si="38"/>
        <v>0</v>
      </c>
      <c r="AC224" s="100">
        <f t="shared" si="39"/>
        <v>0</v>
      </c>
      <c r="AD224" s="100">
        <f t="shared" si="40"/>
        <v>0</v>
      </c>
      <c r="AE224" s="100">
        <f t="shared" si="41"/>
        <v>0</v>
      </c>
      <c r="AF224" s="100">
        <f t="shared" si="42"/>
        <v>0</v>
      </c>
    </row>
    <row r="225" spans="1:32" x14ac:dyDescent="0.25">
      <c r="A225" s="338"/>
      <c r="B225" s="338"/>
      <c r="C225" s="339"/>
      <c r="D225" s="338"/>
      <c r="E225" s="338"/>
      <c r="F225" s="338"/>
      <c r="G225" s="338"/>
      <c r="H225" s="338"/>
      <c r="I225" s="270">
        <f>IF(C225&gt;A_Stammdaten!$B$11,0,SUM(D225,E225,-G225))</f>
        <v>0</v>
      </c>
      <c r="J225" s="338"/>
      <c r="K225" s="338"/>
      <c r="L225" s="338"/>
      <c r="M225" s="99">
        <f t="shared" si="35"/>
        <v>0</v>
      </c>
      <c r="N225" s="271">
        <f>IF(ISBLANK($B225),0,VLOOKUP($B225,Listen!$A$2:$C$45,2,FALSE))</f>
        <v>0</v>
      </c>
      <c r="O225" s="271">
        <f>IF(ISBLANK($B225),0,VLOOKUP($B225,Listen!$A$2:$C$45,3,FALSE))</f>
        <v>0</v>
      </c>
      <c r="P225" s="272">
        <f t="shared" si="45"/>
        <v>0</v>
      </c>
      <c r="Q225" s="272">
        <f t="shared" si="44"/>
        <v>0</v>
      </c>
      <c r="R225" s="272">
        <f t="shared" si="44"/>
        <v>0</v>
      </c>
      <c r="S225" s="272">
        <f t="shared" si="44"/>
        <v>0</v>
      </c>
      <c r="T225" s="272">
        <f t="shared" si="44"/>
        <v>0</v>
      </c>
      <c r="U225" s="272">
        <f t="shared" si="44"/>
        <v>0</v>
      </c>
      <c r="V225" s="272">
        <f t="shared" si="44"/>
        <v>0</v>
      </c>
      <c r="W225" s="100">
        <f t="shared" si="43"/>
        <v>0</v>
      </c>
      <c r="X225" s="100">
        <f>IF(C225=A_Stammdaten!$B$11,E_SAV!$M225-E_SAV!$Y225,HLOOKUP(A_Stammdaten!$B$11-1,$Z$4:$AF$1005,ROW(C225)-3,FALSE)-$Y225)</f>
        <v>0</v>
      </c>
      <c r="Y225" s="100">
        <f>HLOOKUP(A_Stammdaten!$B$11,$Z$4:$AF$1005,ROW(C225)-3,FALSE)</f>
        <v>0</v>
      </c>
      <c r="Z225" s="100">
        <f t="shared" si="36"/>
        <v>0</v>
      </c>
      <c r="AA225" s="100">
        <f t="shared" si="37"/>
        <v>0</v>
      </c>
      <c r="AB225" s="100">
        <f t="shared" si="38"/>
        <v>0</v>
      </c>
      <c r="AC225" s="100">
        <f t="shared" si="39"/>
        <v>0</v>
      </c>
      <c r="AD225" s="100">
        <f t="shared" si="40"/>
        <v>0</v>
      </c>
      <c r="AE225" s="100">
        <f t="shared" si="41"/>
        <v>0</v>
      </c>
      <c r="AF225" s="100">
        <f t="shared" si="42"/>
        <v>0</v>
      </c>
    </row>
    <row r="226" spans="1:32" x14ac:dyDescent="0.25">
      <c r="A226" s="338"/>
      <c r="B226" s="338"/>
      <c r="C226" s="339"/>
      <c r="D226" s="338"/>
      <c r="E226" s="338"/>
      <c r="F226" s="338"/>
      <c r="G226" s="338"/>
      <c r="H226" s="338"/>
      <c r="I226" s="270">
        <f>IF(C226&gt;A_Stammdaten!$B$11,0,SUM(D226,E226,-G226))</f>
        <v>0</v>
      </c>
      <c r="J226" s="338"/>
      <c r="K226" s="338"/>
      <c r="L226" s="338"/>
      <c r="M226" s="99">
        <f t="shared" si="35"/>
        <v>0</v>
      </c>
      <c r="N226" s="271">
        <f>IF(ISBLANK($B226),0,VLOOKUP($B226,Listen!$A$2:$C$45,2,FALSE))</f>
        <v>0</v>
      </c>
      <c r="O226" s="271">
        <f>IF(ISBLANK($B226),0,VLOOKUP($B226,Listen!$A$2:$C$45,3,FALSE))</f>
        <v>0</v>
      </c>
      <c r="P226" s="272">
        <f t="shared" si="45"/>
        <v>0</v>
      </c>
      <c r="Q226" s="272">
        <f t="shared" si="44"/>
        <v>0</v>
      </c>
      <c r="R226" s="272">
        <f t="shared" si="44"/>
        <v>0</v>
      </c>
      <c r="S226" s="272">
        <f t="shared" si="44"/>
        <v>0</v>
      </c>
      <c r="T226" s="272">
        <f t="shared" si="44"/>
        <v>0</v>
      </c>
      <c r="U226" s="272">
        <f t="shared" si="44"/>
        <v>0</v>
      </c>
      <c r="V226" s="272">
        <f t="shared" si="44"/>
        <v>0</v>
      </c>
      <c r="W226" s="100">
        <f t="shared" si="43"/>
        <v>0</v>
      </c>
      <c r="X226" s="100">
        <f>IF(C226=A_Stammdaten!$B$11,E_SAV!$M226-E_SAV!$Y226,HLOOKUP(A_Stammdaten!$B$11-1,$Z$4:$AF$1005,ROW(C226)-3,FALSE)-$Y226)</f>
        <v>0</v>
      </c>
      <c r="Y226" s="100">
        <f>HLOOKUP(A_Stammdaten!$B$11,$Z$4:$AF$1005,ROW(C226)-3,FALSE)</f>
        <v>0</v>
      </c>
      <c r="Z226" s="100">
        <f t="shared" si="36"/>
        <v>0</v>
      </c>
      <c r="AA226" s="100">
        <f t="shared" si="37"/>
        <v>0</v>
      </c>
      <c r="AB226" s="100">
        <f t="shared" si="38"/>
        <v>0</v>
      </c>
      <c r="AC226" s="100">
        <f t="shared" si="39"/>
        <v>0</v>
      </c>
      <c r="AD226" s="100">
        <f t="shared" si="40"/>
        <v>0</v>
      </c>
      <c r="AE226" s="100">
        <f t="shared" si="41"/>
        <v>0</v>
      </c>
      <c r="AF226" s="100">
        <f t="shared" si="42"/>
        <v>0</v>
      </c>
    </row>
    <row r="227" spans="1:32" x14ac:dyDescent="0.25">
      <c r="A227" s="338"/>
      <c r="B227" s="338"/>
      <c r="C227" s="339"/>
      <c r="D227" s="338"/>
      <c r="E227" s="338"/>
      <c r="F227" s="338"/>
      <c r="G227" s="338"/>
      <c r="H227" s="338"/>
      <c r="I227" s="270">
        <f>IF(C227&gt;A_Stammdaten!$B$11,0,SUM(D227,E227,-G227))</f>
        <v>0</v>
      </c>
      <c r="J227" s="338"/>
      <c r="K227" s="338"/>
      <c r="L227" s="338"/>
      <c r="M227" s="99">
        <f t="shared" si="35"/>
        <v>0</v>
      </c>
      <c r="N227" s="271">
        <f>IF(ISBLANK($B227),0,VLOOKUP($B227,Listen!$A$2:$C$45,2,FALSE))</f>
        <v>0</v>
      </c>
      <c r="O227" s="271">
        <f>IF(ISBLANK($B227),0,VLOOKUP($B227,Listen!$A$2:$C$45,3,FALSE))</f>
        <v>0</v>
      </c>
      <c r="P227" s="272">
        <f t="shared" si="45"/>
        <v>0</v>
      </c>
      <c r="Q227" s="272">
        <f t="shared" si="44"/>
        <v>0</v>
      </c>
      <c r="R227" s="272">
        <f t="shared" si="44"/>
        <v>0</v>
      </c>
      <c r="S227" s="272">
        <f t="shared" si="44"/>
        <v>0</v>
      </c>
      <c r="T227" s="272">
        <f t="shared" si="44"/>
        <v>0</v>
      </c>
      <c r="U227" s="272">
        <f t="shared" si="44"/>
        <v>0</v>
      </c>
      <c r="V227" s="272">
        <f t="shared" si="44"/>
        <v>0</v>
      </c>
      <c r="W227" s="100">
        <f t="shared" si="43"/>
        <v>0</v>
      </c>
      <c r="X227" s="100">
        <f>IF(C227=A_Stammdaten!$B$11,E_SAV!$M227-E_SAV!$Y227,HLOOKUP(A_Stammdaten!$B$11-1,$Z$4:$AF$1005,ROW(C227)-3,FALSE)-$Y227)</f>
        <v>0</v>
      </c>
      <c r="Y227" s="100">
        <f>HLOOKUP(A_Stammdaten!$B$11,$Z$4:$AF$1005,ROW(C227)-3,FALSE)</f>
        <v>0</v>
      </c>
      <c r="Z227" s="100">
        <f t="shared" si="36"/>
        <v>0</v>
      </c>
      <c r="AA227" s="100">
        <f t="shared" si="37"/>
        <v>0</v>
      </c>
      <c r="AB227" s="100">
        <f t="shared" si="38"/>
        <v>0</v>
      </c>
      <c r="AC227" s="100">
        <f t="shared" si="39"/>
        <v>0</v>
      </c>
      <c r="AD227" s="100">
        <f t="shared" si="40"/>
        <v>0</v>
      </c>
      <c r="AE227" s="100">
        <f t="shared" si="41"/>
        <v>0</v>
      </c>
      <c r="AF227" s="100">
        <f t="shared" si="42"/>
        <v>0</v>
      </c>
    </row>
    <row r="228" spans="1:32" x14ac:dyDescent="0.25">
      <c r="A228" s="338"/>
      <c r="B228" s="338"/>
      <c r="C228" s="339"/>
      <c r="D228" s="338"/>
      <c r="E228" s="338"/>
      <c r="F228" s="338"/>
      <c r="G228" s="338"/>
      <c r="H228" s="338"/>
      <c r="I228" s="270">
        <f>IF(C228&gt;A_Stammdaten!$B$11,0,SUM(D228,E228,-G228))</f>
        <v>0</v>
      </c>
      <c r="J228" s="338"/>
      <c r="K228" s="338"/>
      <c r="L228" s="338"/>
      <c r="M228" s="99">
        <f t="shared" si="35"/>
        <v>0</v>
      </c>
      <c r="N228" s="271">
        <f>IF(ISBLANK($B228),0,VLOOKUP($B228,Listen!$A$2:$C$45,2,FALSE))</f>
        <v>0</v>
      </c>
      <c r="O228" s="271">
        <f>IF(ISBLANK($B228),0,VLOOKUP($B228,Listen!$A$2:$C$45,3,FALSE))</f>
        <v>0</v>
      </c>
      <c r="P228" s="272">
        <f t="shared" si="45"/>
        <v>0</v>
      </c>
      <c r="Q228" s="272">
        <f t="shared" si="44"/>
        <v>0</v>
      </c>
      <c r="R228" s="272">
        <f t="shared" si="44"/>
        <v>0</v>
      </c>
      <c r="S228" s="272">
        <f t="shared" si="44"/>
        <v>0</v>
      </c>
      <c r="T228" s="272">
        <f t="shared" si="44"/>
        <v>0</v>
      </c>
      <c r="U228" s="272">
        <f t="shared" si="44"/>
        <v>0</v>
      </c>
      <c r="V228" s="272">
        <f t="shared" si="44"/>
        <v>0</v>
      </c>
      <c r="W228" s="100">
        <f t="shared" si="43"/>
        <v>0</v>
      </c>
      <c r="X228" s="100">
        <f>IF(C228=A_Stammdaten!$B$11,E_SAV!$M228-E_SAV!$Y228,HLOOKUP(A_Stammdaten!$B$11-1,$Z$4:$AF$1005,ROW(C228)-3,FALSE)-$Y228)</f>
        <v>0</v>
      </c>
      <c r="Y228" s="100">
        <f>HLOOKUP(A_Stammdaten!$B$11,$Z$4:$AF$1005,ROW(C228)-3,FALSE)</f>
        <v>0</v>
      </c>
      <c r="Z228" s="100">
        <f t="shared" si="36"/>
        <v>0</v>
      </c>
      <c r="AA228" s="100">
        <f t="shared" si="37"/>
        <v>0</v>
      </c>
      <c r="AB228" s="100">
        <f t="shared" si="38"/>
        <v>0</v>
      </c>
      <c r="AC228" s="100">
        <f t="shared" si="39"/>
        <v>0</v>
      </c>
      <c r="AD228" s="100">
        <f t="shared" si="40"/>
        <v>0</v>
      </c>
      <c r="AE228" s="100">
        <f t="shared" si="41"/>
        <v>0</v>
      </c>
      <c r="AF228" s="100">
        <f t="shared" si="42"/>
        <v>0</v>
      </c>
    </row>
    <row r="229" spans="1:32" x14ac:dyDescent="0.25">
      <c r="A229" s="338"/>
      <c r="B229" s="338"/>
      <c r="C229" s="339"/>
      <c r="D229" s="338"/>
      <c r="E229" s="338"/>
      <c r="F229" s="338"/>
      <c r="G229" s="338"/>
      <c r="H229" s="338"/>
      <c r="I229" s="270">
        <f>IF(C229&gt;A_Stammdaten!$B$11,0,SUM(D229,E229,-G229))</f>
        <v>0</v>
      </c>
      <c r="J229" s="338"/>
      <c r="K229" s="338"/>
      <c r="L229" s="338"/>
      <c r="M229" s="99">
        <f t="shared" si="35"/>
        <v>0</v>
      </c>
      <c r="N229" s="271">
        <f>IF(ISBLANK($B229),0,VLOOKUP($B229,Listen!$A$2:$C$45,2,FALSE))</f>
        <v>0</v>
      </c>
      <c r="O229" s="271">
        <f>IF(ISBLANK($B229),0,VLOOKUP($B229,Listen!$A$2:$C$45,3,FALSE))</f>
        <v>0</v>
      </c>
      <c r="P229" s="272">
        <f t="shared" si="45"/>
        <v>0</v>
      </c>
      <c r="Q229" s="272">
        <f t="shared" si="44"/>
        <v>0</v>
      </c>
      <c r="R229" s="272">
        <f t="shared" si="44"/>
        <v>0</v>
      </c>
      <c r="S229" s="272">
        <f t="shared" si="44"/>
        <v>0</v>
      </c>
      <c r="T229" s="272">
        <f t="shared" si="44"/>
        <v>0</v>
      </c>
      <c r="U229" s="272">
        <f t="shared" si="44"/>
        <v>0</v>
      </c>
      <c r="V229" s="272">
        <f t="shared" si="44"/>
        <v>0</v>
      </c>
      <c r="W229" s="100">
        <f t="shared" si="43"/>
        <v>0</v>
      </c>
      <c r="X229" s="100">
        <f>IF(C229=A_Stammdaten!$B$11,E_SAV!$M229-E_SAV!$Y229,HLOOKUP(A_Stammdaten!$B$11-1,$Z$4:$AF$1005,ROW(C229)-3,FALSE)-$Y229)</f>
        <v>0</v>
      </c>
      <c r="Y229" s="100">
        <f>HLOOKUP(A_Stammdaten!$B$11,$Z$4:$AF$1005,ROW(C229)-3,FALSE)</f>
        <v>0</v>
      </c>
      <c r="Z229" s="100">
        <f t="shared" si="36"/>
        <v>0</v>
      </c>
      <c r="AA229" s="100">
        <f t="shared" si="37"/>
        <v>0</v>
      </c>
      <c r="AB229" s="100">
        <f t="shared" si="38"/>
        <v>0</v>
      </c>
      <c r="AC229" s="100">
        <f t="shared" si="39"/>
        <v>0</v>
      </c>
      <c r="AD229" s="100">
        <f t="shared" si="40"/>
        <v>0</v>
      </c>
      <c r="AE229" s="100">
        <f t="shared" si="41"/>
        <v>0</v>
      </c>
      <c r="AF229" s="100">
        <f t="shared" si="42"/>
        <v>0</v>
      </c>
    </row>
    <row r="230" spans="1:32" x14ac:dyDescent="0.25">
      <c r="A230" s="338"/>
      <c r="B230" s="338"/>
      <c r="C230" s="339"/>
      <c r="D230" s="338"/>
      <c r="E230" s="338"/>
      <c r="F230" s="338"/>
      <c r="G230" s="338"/>
      <c r="H230" s="338"/>
      <c r="I230" s="270">
        <f>IF(C230&gt;A_Stammdaten!$B$11,0,SUM(D230,E230,-G230))</f>
        <v>0</v>
      </c>
      <c r="J230" s="338"/>
      <c r="K230" s="338"/>
      <c r="L230" s="338"/>
      <c r="M230" s="99">
        <f t="shared" si="35"/>
        <v>0</v>
      </c>
      <c r="N230" s="271">
        <f>IF(ISBLANK($B230),0,VLOOKUP($B230,Listen!$A$2:$C$45,2,FALSE))</f>
        <v>0</v>
      </c>
      <c r="O230" s="271">
        <f>IF(ISBLANK($B230),0,VLOOKUP($B230,Listen!$A$2:$C$45,3,FALSE))</f>
        <v>0</v>
      </c>
      <c r="P230" s="272">
        <f t="shared" si="45"/>
        <v>0</v>
      </c>
      <c r="Q230" s="272">
        <f t="shared" si="44"/>
        <v>0</v>
      </c>
      <c r="R230" s="272">
        <f t="shared" si="44"/>
        <v>0</v>
      </c>
      <c r="S230" s="272">
        <f t="shared" si="44"/>
        <v>0</v>
      </c>
      <c r="T230" s="272">
        <f t="shared" si="44"/>
        <v>0</v>
      </c>
      <c r="U230" s="272">
        <f t="shared" si="44"/>
        <v>0</v>
      </c>
      <c r="V230" s="272">
        <f t="shared" si="44"/>
        <v>0</v>
      </c>
      <c r="W230" s="100">
        <f t="shared" si="43"/>
        <v>0</v>
      </c>
      <c r="X230" s="100">
        <f>IF(C230=A_Stammdaten!$B$11,E_SAV!$M230-E_SAV!$Y230,HLOOKUP(A_Stammdaten!$B$11-1,$Z$4:$AF$1005,ROW(C230)-3,FALSE)-$Y230)</f>
        <v>0</v>
      </c>
      <c r="Y230" s="100">
        <f>HLOOKUP(A_Stammdaten!$B$11,$Z$4:$AF$1005,ROW(C230)-3,FALSE)</f>
        <v>0</v>
      </c>
      <c r="Z230" s="100">
        <f t="shared" si="36"/>
        <v>0</v>
      </c>
      <c r="AA230" s="100">
        <f t="shared" si="37"/>
        <v>0</v>
      </c>
      <c r="AB230" s="100">
        <f t="shared" si="38"/>
        <v>0</v>
      </c>
      <c r="AC230" s="100">
        <f t="shared" si="39"/>
        <v>0</v>
      </c>
      <c r="AD230" s="100">
        <f t="shared" si="40"/>
        <v>0</v>
      </c>
      <c r="AE230" s="100">
        <f t="shared" si="41"/>
        <v>0</v>
      </c>
      <c r="AF230" s="100">
        <f t="shared" si="42"/>
        <v>0</v>
      </c>
    </row>
    <row r="231" spans="1:32" x14ac:dyDescent="0.25">
      <c r="A231" s="338"/>
      <c r="B231" s="338"/>
      <c r="C231" s="339"/>
      <c r="D231" s="338"/>
      <c r="E231" s="338"/>
      <c r="F231" s="338"/>
      <c r="G231" s="338"/>
      <c r="H231" s="338"/>
      <c r="I231" s="270">
        <f>IF(C231&gt;A_Stammdaten!$B$11,0,SUM(D231,E231,-G231))</f>
        <v>0</v>
      </c>
      <c r="J231" s="338"/>
      <c r="K231" s="338"/>
      <c r="L231" s="338"/>
      <c r="M231" s="99">
        <f t="shared" si="35"/>
        <v>0</v>
      </c>
      <c r="N231" s="271">
        <f>IF(ISBLANK($B231),0,VLOOKUP($B231,Listen!$A$2:$C$45,2,FALSE))</f>
        <v>0</v>
      </c>
      <c r="O231" s="271">
        <f>IF(ISBLANK($B231),0,VLOOKUP($B231,Listen!$A$2:$C$45,3,FALSE))</f>
        <v>0</v>
      </c>
      <c r="P231" s="272">
        <f t="shared" si="45"/>
        <v>0</v>
      </c>
      <c r="Q231" s="272">
        <f t="shared" si="44"/>
        <v>0</v>
      </c>
      <c r="R231" s="272">
        <f t="shared" si="44"/>
        <v>0</v>
      </c>
      <c r="S231" s="272">
        <f t="shared" si="44"/>
        <v>0</v>
      </c>
      <c r="T231" s="272">
        <f t="shared" si="44"/>
        <v>0</v>
      </c>
      <c r="U231" s="272">
        <f t="shared" si="44"/>
        <v>0</v>
      </c>
      <c r="V231" s="272">
        <f t="shared" si="44"/>
        <v>0</v>
      </c>
      <c r="W231" s="100">
        <f t="shared" si="43"/>
        <v>0</v>
      </c>
      <c r="X231" s="100">
        <f>IF(C231=A_Stammdaten!$B$11,E_SAV!$M231-E_SAV!$Y231,HLOOKUP(A_Stammdaten!$B$11-1,$Z$4:$AF$1005,ROW(C231)-3,FALSE)-$Y231)</f>
        <v>0</v>
      </c>
      <c r="Y231" s="100">
        <f>HLOOKUP(A_Stammdaten!$B$11,$Z$4:$AF$1005,ROW(C231)-3,FALSE)</f>
        <v>0</v>
      </c>
      <c r="Z231" s="100">
        <f t="shared" si="36"/>
        <v>0</v>
      </c>
      <c r="AA231" s="100">
        <f t="shared" si="37"/>
        <v>0</v>
      </c>
      <c r="AB231" s="100">
        <f t="shared" si="38"/>
        <v>0</v>
      </c>
      <c r="AC231" s="100">
        <f t="shared" si="39"/>
        <v>0</v>
      </c>
      <c r="AD231" s="100">
        <f t="shared" si="40"/>
        <v>0</v>
      </c>
      <c r="AE231" s="100">
        <f t="shared" si="41"/>
        <v>0</v>
      </c>
      <c r="AF231" s="100">
        <f t="shared" si="42"/>
        <v>0</v>
      </c>
    </row>
    <row r="232" spans="1:32" x14ac:dyDescent="0.25">
      <c r="A232" s="338"/>
      <c r="B232" s="338"/>
      <c r="C232" s="339"/>
      <c r="D232" s="338"/>
      <c r="E232" s="338"/>
      <c r="F232" s="338"/>
      <c r="G232" s="338"/>
      <c r="H232" s="338"/>
      <c r="I232" s="270">
        <f>IF(C232&gt;A_Stammdaten!$B$11,0,SUM(D232,E232,-G232))</f>
        <v>0</v>
      </c>
      <c r="J232" s="338"/>
      <c r="K232" s="338"/>
      <c r="L232" s="338"/>
      <c r="M232" s="99">
        <f t="shared" si="35"/>
        <v>0</v>
      </c>
      <c r="N232" s="271">
        <f>IF(ISBLANK($B232),0,VLOOKUP($B232,Listen!$A$2:$C$45,2,FALSE))</f>
        <v>0</v>
      </c>
      <c r="O232" s="271">
        <f>IF(ISBLANK($B232),0,VLOOKUP($B232,Listen!$A$2:$C$45,3,FALSE))</f>
        <v>0</v>
      </c>
      <c r="P232" s="272">
        <f t="shared" si="45"/>
        <v>0</v>
      </c>
      <c r="Q232" s="272">
        <f t="shared" si="44"/>
        <v>0</v>
      </c>
      <c r="R232" s="272">
        <f t="shared" si="44"/>
        <v>0</v>
      </c>
      <c r="S232" s="272">
        <f t="shared" si="44"/>
        <v>0</v>
      </c>
      <c r="T232" s="272">
        <f t="shared" si="44"/>
        <v>0</v>
      </c>
      <c r="U232" s="272">
        <f t="shared" si="44"/>
        <v>0</v>
      </c>
      <c r="V232" s="272">
        <f t="shared" si="44"/>
        <v>0</v>
      </c>
      <c r="W232" s="100">
        <f t="shared" si="43"/>
        <v>0</v>
      </c>
      <c r="X232" s="100">
        <f>IF(C232=A_Stammdaten!$B$11,E_SAV!$M232-E_SAV!$Y232,HLOOKUP(A_Stammdaten!$B$11-1,$Z$4:$AF$1005,ROW(C232)-3,FALSE)-$Y232)</f>
        <v>0</v>
      </c>
      <c r="Y232" s="100">
        <f>HLOOKUP(A_Stammdaten!$B$11,$Z$4:$AF$1005,ROW(C232)-3,FALSE)</f>
        <v>0</v>
      </c>
      <c r="Z232" s="100">
        <f t="shared" si="36"/>
        <v>0</v>
      </c>
      <c r="AA232" s="100">
        <f t="shared" si="37"/>
        <v>0</v>
      </c>
      <c r="AB232" s="100">
        <f t="shared" si="38"/>
        <v>0</v>
      </c>
      <c r="AC232" s="100">
        <f t="shared" si="39"/>
        <v>0</v>
      </c>
      <c r="AD232" s="100">
        <f t="shared" si="40"/>
        <v>0</v>
      </c>
      <c r="AE232" s="100">
        <f t="shared" si="41"/>
        <v>0</v>
      </c>
      <c r="AF232" s="100">
        <f t="shared" si="42"/>
        <v>0</v>
      </c>
    </row>
    <row r="233" spans="1:32" x14ac:dyDescent="0.25">
      <c r="A233" s="338"/>
      <c r="B233" s="338"/>
      <c r="C233" s="339"/>
      <c r="D233" s="338"/>
      <c r="E233" s="338"/>
      <c r="F233" s="338"/>
      <c r="G233" s="338"/>
      <c r="H233" s="338"/>
      <c r="I233" s="270">
        <f>IF(C233&gt;A_Stammdaten!$B$11,0,SUM(D233,E233,-G233))</f>
        <v>0</v>
      </c>
      <c r="J233" s="338"/>
      <c r="K233" s="338"/>
      <c r="L233" s="338"/>
      <c r="M233" s="99">
        <f t="shared" si="35"/>
        <v>0</v>
      </c>
      <c r="N233" s="271">
        <f>IF(ISBLANK($B233),0,VLOOKUP($B233,Listen!$A$2:$C$45,2,FALSE))</f>
        <v>0</v>
      </c>
      <c r="O233" s="271">
        <f>IF(ISBLANK($B233),0,VLOOKUP($B233,Listen!$A$2:$C$45,3,FALSE))</f>
        <v>0</v>
      </c>
      <c r="P233" s="272">
        <f t="shared" si="45"/>
        <v>0</v>
      </c>
      <c r="Q233" s="272">
        <f t="shared" si="44"/>
        <v>0</v>
      </c>
      <c r="R233" s="272">
        <f t="shared" si="44"/>
        <v>0</v>
      </c>
      <c r="S233" s="272">
        <f t="shared" si="44"/>
        <v>0</v>
      </c>
      <c r="T233" s="272">
        <f t="shared" si="44"/>
        <v>0</v>
      </c>
      <c r="U233" s="272">
        <f t="shared" si="44"/>
        <v>0</v>
      </c>
      <c r="V233" s="272">
        <f t="shared" si="44"/>
        <v>0</v>
      </c>
      <c r="W233" s="100">
        <f t="shared" si="43"/>
        <v>0</v>
      </c>
      <c r="X233" s="100">
        <f>IF(C233=A_Stammdaten!$B$11,E_SAV!$M233-E_SAV!$Y233,HLOOKUP(A_Stammdaten!$B$11-1,$Z$4:$AF$1005,ROW(C233)-3,FALSE)-$Y233)</f>
        <v>0</v>
      </c>
      <c r="Y233" s="100">
        <f>HLOOKUP(A_Stammdaten!$B$11,$Z$4:$AF$1005,ROW(C233)-3,FALSE)</f>
        <v>0</v>
      </c>
      <c r="Z233" s="100">
        <f t="shared" si="36"/>
        <v>0</v>
      </c>
      <c r="AA233" s="100">
        <f t="shared" si="37"/>
        <v>0</v>
      </c>
      <c r="AB233" s="100">
        <f t="shared" si="38"/>
        <v>0</v>
      </c>
      <c r="AC233" s="100">
        <f t="shared" si="39"/>
        <v>0</v>
      </c>
      <c r="AD233" s="100">
        <f t="shared" si="40"/>
        <v>0</v>
      </c>
      <c r="AE233" s="100">
        <f t="shared" si="41"/>
        <v>0</v>
      </c>
      <c r="AF233" s="100">
        <f t="shared" si="42"/>
        <v>0</v>
      </c>
    </row>
    <row r="234" spans="1:32" x14ac:dyDescent="0.25">
      <c r="A234" s="338"/>
      <c r="B234" s="338"/>
      <c r="C234" s="339"/>
      <c r="D234" s="338"/>
      <c r="E234" s="338"/>
      <c r="F234" s="338"/>
      <c r="G234" s="338"/>
      <c r="H234" s="338"/>
      <c r="I234" s="270">
        <f>IF(C234&gt;A_Stammdaten!$B$11,0,SUM(D234,E234,-G234))</f>
        <v>0</v>
      </c>
      <c r="J234" s="338"/>
      <c r="K234" s="338"/>
      <c r="L234" s="338"/>
      <c r="M234" s="99">
        <f t="shared" si="35"/>
        <v>0</v>
      </c>
      <c r="N234" s="271">
        <f>IF(ISBLANK($B234),0,VLOOKUP($B234,Listen!$A$2:$C$45,2,FALSE))</f>
        <v>0</v>
      </c>
      <c r="O234" s="271">
        <f>IF(ISBLANK($B234),0,VLOOKUP($B234,Listen!$A$2:$C$45,3,FALSE))</f>
        <v>0</v>
      </c>
      <c r="P234" s="272">
        <f t="shared" si="45"/>
        <v>0</v>
      </c>
      <c r="Q234" s="272">
        <f t="shared" si="44"/>
        <v>0</v>
      </c>
      <c r="R234" s="272">
        <f t="shared" si="44"/>
        <v>0</v>
      </c>
      <c r="S234" s="272">
        <f t="shared" si="44"/>
        <v>0</v>
      </c>
      <c r="T234" s="272">
        <f t="shared" si="44"/>
        <v>0</v>
      </c>
      <c r="U234" s="272">
        <f t="shared" si="44"/>
        <v>0</v>
      </c>
      <c r="V234" s="272">
        <f t="shared" si="44"/>
        <v>0</v>
      </c>
      <c r="W234" s="100">
        <f t="shared" si="43"/>
        <v>0</v>
      </c>
      <c r="X234" s="100">
        <f>IF(C234=A_Stammdaten!$B$11,E_SAV!$M234-E_SAV!$Y234,HLOOKUP(A_Stammdaten!$B$11-1,$Z$4:$AF$1005,ROW(C234)-3,FALSE)-$Y234)</f>
        <v>0</v>
      </c>
      <c r="Y234" s="100">
        <f>HLOOKUP(A_Stammdaten!$B$11,$Z$4:$AF$1005,ROW(C234)-3,FALSE)</f>
        <v>0</v>
      </c>
      <c r="Z234" s="100">
        <f t="shared" si="36"/>
        <v>0</v>
      </c>
      <c r="AA234" s="100">
        <f t="shared" si="37"/>
        <v>0</v>
      </c>
      <c r="AB234" s="100">
        <f t="shared" si="38"/>
        <v>0</v>
      </c>
      <c r="AC234" s="100">
        <f t="shared" si="39"/>
        <v>0</v>
      </c>
      <c r="AD234" s="100">
        <f t="shared" si="40"/>
        <v>0</v>
      </c>
      <c r="AE234" s="100">
        <f t="shared" si="41"/>
        <v>0</v>
      </c>
      <c r="AF234" s="100">
        <f t="shared" si="42"/>
        <v>0</v>
      </c>
    </row>
    <row r="235" spans="1:32" x14ac:dyDescent="0.25">
      <c r="A235" s="338"/>
      <c r="B235" s="338"/>
      <c r="C235" s="339"/>
      <c r="D235" s="338"/>
      <c r="E235" s="338"/>
      <c r="F235" s="338"/>
      <c r="G235" s="338"/>
      <c r="H235" s="338"/>
      <c r="I235" s="270">
        <f>IF(C235&gt;A_Stammdaten!$B$11,0,SUM(D235,E235,-G235))</f>
        <v>0</v>
      </c>
      <c r="J235" s="338"/>
      <c r="K235" s="338"/>
      <c r="L235" s="338"/>
      <c r="M235" s="99">
        <f t="shared" si="35"/>
        <v>0</v>
      </c>
      <c r="N235" s="271">
        <f>IF(ISBLANK($B235),0,VLOOKUP($B235,Listen!$A$2:$C$45,2,FALSE))</f>
        <v>0</v>
      </c>
      <c r="O235" s="271">
        <f>IF(ISBLANK($B235),0,VLOOKUP($B235,Listen!$A$2:$C$45,3,FALSE))</f>
        <v>0</v>
      </c>
      <c r="P235" s="272">
        <f t="shared" si="45"/>
        <v>0</v>
      </c>
      <c r="Q235" s="272">
        <f t="shared" si="44"/>
        <v>0</v>
      </c>
      <c r="R235" s="272">
        <f t="shared" si="44"/>
        <v>0</v>
      </c>
      <c r="S235" s="272">
        <f t="shared" si="44"/>
        <v>0</v>
      </c>
      <c r="T235" s="272">
        <f t="shared" si="44"/>
        <v>0</v>
      </c>
      <c r="U235" s="272">
        <f t="shared" si="44"/>
        <v>0</v>
      </c>
      <c r="V235" s="272">
        <f t="shared" si="44"/>
        <v>0</v>
      </c>
      <c r="W235" s="100">
        <f t="shared" si="43"/>
        <v>0</v>
      </c>
      <c r="X235" s="100">
        <f>IF(C235=A_Stammdaten!$B$11,E_SAV!$M235-E_SAV!$Y235,HLOOKUP(A_Stammdaten!$B$11-1,$Z$4:$AF$1005,ROW(C235)-3,FALSE)-$Y235)</f>
        <v>0</v>
      </c>
      <c r="Y235" s="100">
        <f>HLOOKUP(A_Stammdaten!$B$11,$Z$4:$AF$1005,ROW(C235)-3,FALSE)</f>
        <v>0</v>
      </c>
      <c r="Z235" s="100">
        <f t="shared" si="36"/>
        <v>0</v>
      </c>
      <c r="AA235" s="100">
        <f t="shared" si="37"/>
        <v>0</v>
      </c>
      <c r="AB235" s="100">
        <f t="shared" si="38"/>
        <v>0</v>
      </c>
      <c r="AC235" s="100">
        <f t="shared" si="39"/>
        <v>0</v>
      </c>
      <c r="AD235" s="100">
        <f t="shared" si="40"/>
        <v>0</v>
      </c>
      <c r="AE235" s="100">
        <f t="shared" si="41"/>
        <v>0</v>
      </c>
      <c r="AF235" s="100">
        <f t="shared" si="42"/>
        <v>0</v>
      </c>
    </row>
    <row r="236" spans="1:32" x14ac:dyDescent="0.25">
      <c r="A236" s="338"/>
      <c r="B236" s="338"/>
      <c r="C236" s="339"/>
      <c r="D236" s="338"/>
      <c r="E236" s="338"/>
      <c r="F236" s="338"/>
      <c r="G236" s="338"/>
      <c r="H236" s="338"/>
      <c r="I236" s="270">
        <f>IF(C236&gt;A_Stammdaten!$B$11,0,SUM(D236,E236,-G236))</f>
        <v>0</v>
      </c>
      <c r="J236" s="338"/>
      <c r="K236" s="338"/>
      <c r="L236" s="338"/>
      <c r="M236" s="99">
        <f t="shared" si="35"/>
        <v>0</v>
      </c>
      <c r="N236" s="271">
        <f>IF(ISBLANK($B236),0,VLOOKUP($B236,Listen!$A$2:$C$45,2,FALSE))</f>
        <v>0</v>
      </c>
      <c r="O236" s="271">
        <f>IF(ISBLANK($B236),0,VLOOKUP($B236,Listen!$A$2:$C$45,3,FALSE))</f>
        <v>0</v>
      </c>
      <c r="P236" s="272">
        <f t="shared" si="45"/>
        <v>0</v>
      </c>
      <c r="Q236" s="272">
        <f t="shared" si="44"/>
        <v>0</v>
      </c>
      <c r="R236" s="272">
        <f t="shared" si="44"/>
        <v>0</v>
      </c>
      <c r="S236" s="272">
        <f t="shared" si="44"/>
        <v>0</v>
      </c>
      <c r="T236" s="272">
        <f t="shared" si="44"/>
        <v>0</v>
      </c>
      <c r="U236" s="272">
        <f t="shared" si="44"/>
        <v>0</v>
      </c>
      <c r="V236" s="272">
        <f t="shared" si="44"/>
        <v>0</v>
      </c>
      <c r="W236" s="100">
        <f t="shared" si="43"/>
        <v>0</v>
      </c>
      <c r="X236" s="100">
        <f>IF(C236=A_Stammdaten!$B$11,E_SAV!$M236-E_SAV!$Y236,HLOOKUP(A_Stammdaten!$B$11-1,$Z$4:$AF$1005,ROW(C236)-3,FALSE)-$Y236)</f>
        <v>0</v>
      </c>
      <c r="Y236" s="100">
        <f>HLOOKUP(A_Stammdaten!$B$11,$Z$4:$AF$1005,ROW(C236)-3,FALSE)</f>
        <v>0</v>
      </c>
      <c r="Z236" s="100">
        <f t="shared" si="36"/>
        <v>0</v>
      </c>
      <c r="AA236" s="100">
        <f t="shared" si="37"/>
        <v>0</v>
      </c>
      <c r="AB236" s="100">
        <f t="shared" si="38"/>
        <v>0</v>
      </c>
      <c r="AC236" s="100">
        <f t="shared" si="39"/>
        <v>0</v>
      </c>
      <c r="AD236" s="100">
        <f t="shared" si="40"/>
        <v>0</v>
      </c>
      <c r="AE236" s="100">
        <f t="shared" si="41"/>
        <v>0</v>
      </c>
      <c r="AF236" s="100">
        <f t="shared" si="42"/>
        <v>0</v>
      </c>
    </row>
    <row r="237" spans="1:32" x14ac:dyDescent="0.25">
      <c r="A237" s="338"/>
      <c r="B237" s="338"/>
      <c r="C237" s="339"/>
      <c r="D237" s="338"/>
      <c r="E237" s="338"/>
      <c r="F237" s="338"/>
      <c r="G237" s="338"/>
      <c r="H237" s="338"/>
      <c r="I237" s="270">
        <f>IF(C237&gt;A_Stammdaten!$B$11,0,SUM(D237,E237,-G237))</f>
        <v>0</v>
      </c>
      <c r="J237" s="338"/>
      <c r="K237" s="338"/>
      <c r="L237" s="338"/>
      <c r="M237" s="99">
        <f t="shared" si="35"/>
        <v>0</v>
      </c>
      <c r="N237" s="271">
        <f>IF(ISBLANK($B237),0,VLOOKUP($B237,Listen!$A$2:$C$45,2,FALSE))</f>
        <v>0</v>
      </c>
      <c r="O237" s="271">
        <f>IF(ISBLANK($B237),0,VLOOKUP($B237,Listen!$A$2:$C$45,3,FALSE))</f>
        <v>0</v>
      </c>
      <c r="P237" s="272">
        <f t="shared" si="45"/>
        <v>0</v>
      </c>
      <c r="Q237" s="272">
        <f t="shared" si="44"/>
        <v>0</v>
      </c>
      <c r="R237" s="272">
        <f t="shared" si="44"/>
        <v>0</v>
      </c>
      <c r="S237" s="272">
        <f t="shared" si="44"/>
        <v>0</v>
      </c>
      <c r="T237" s="272">
        <f t="shared" si="44"/>
        <v>0</v>
      </c>
      <c r="U237" s="272">
        <f t="shared" si="44"/>
        <v>0</v>
      </c>
      <c r="V237" s="272">
        <f t="shared" si="44"/>
        <v>0</v>
      </c>
      <c r="W237" s="100">
        <f t="shared" si="43"/>
        <v>0</v>
      </c>
      <c r="X237" s="100">
        <f>IF(C237=A_Stammdaten!$B$11,E_SAV!$M237-E_SAV!$Y237,HLOOKUP(A_Stammdaten!$B$11-1,$Z$4:$AF$1005,ROW(C237)-3,FALSE)-$Y237)</f>
        <v>0</v>
      </c>
      <c r="Y237" s="100">
        <f>HLOOKUP(A_Stammdaten!$B$11,$Z$4:$AF$1005,ROW(C237)-3,FALSE)</f>
        <v>0</v>
      </c>
      <c r="Z237" s="100">
        <f t="shared" si="36"/>
        <v>0</v>
      </c>
      <c r="AA237" s="100">
        <f t="shared" si="37"/>
        <v>0</v>
      </c>
      <c r="AB237" s="100">
        <f t="shared" si="38"/>
        <v>0</v>
      </c>
      <c r="AC237" s="100">
        <f t="shared" si="39"/>
        <v>0</v>
      </c>
      <c r="AD237" s="100">
        <f t="shared" si="40"/>
        <v>0</v>
      </c>
      <c r="AE237" s="100">
        <f t="shared" si="41"/>
        <v>0</v>
      </c>
      <c r="AF237" s="100">
        <f t="shared" si="42"/>
        <v>0</v>
      </c>
    </row>
    <row r="238" spans="1:32" x14ac:dyDescent="0.25">
      <c r="A238" s="338"/>
      <c r="B238" s="338"/>
      <c r="C238" s="339"/>
      <c r="D238" s="338"/>
      <c r="E238" s="338"/>
      <c r="F238" s="338"/>
      <c r="G238" s="338"/>
      <c r="H238" s="338"/>
      <c r="I238" s="270">
        <f>IF(C238&gt;A_Stammdaten!$B$11,0,SUM(D238,E238,-G238))</f>
        <v>0</v>
      </c>
      <c r="J238" s="338"/>
      <c r="K238" s="338"/>
      <c r="L238" s="338"/>
      <c r="M238" s="99">
        <f t="shared" si="35"/>
        <v>0</v>
      </c>
      <c r="N238" s="271">
        <f>IF(ISBLANK($B238),0,VLOOKUP($B238,Listen!$A$2:$C$45,2,FALSE))</f>
        <v>0</v>
      </c>
      <c r="O238" s="271">
        <f>IF(ISBLANK($B238),0,VLOOKUP($B238,Listen!$A$2:$C$45,3,FALSE))</f>
        <v>0</v>
      </c>
      <c r="P238" s="272">
        <f t="shared" si="45"/>
        <v>0</v>
      </c>
      <c r="Q238" s="272">
        <f t="shared" si="44"/>
        <v>0</v>
      </c>
      <c r="R238" s="272">
        <f t="shared" si="44"/>
        <v>0</v>
      </c>
      <c r="S238" s="272">
        <f t="shared" si="44"/>
        <v>0</v>
      </c>
      <c r="T238" s="272">
        <f t="shared" si="44"/>
        <v>0</v>
      </c>
      <c r="U238" s="272">
        <f t="shared" si="44"/>
        <v>0</v>
      </c>
      <c r="V238" s="272">
        <f t="shared" si="44"/>
        <v>0</v>
      </c>
      <c r="W238" s="100">
        <f t="shared" si="43"/>
        <v>0</v>
      </c>
      <c r="X238" s="100">
        <f>IF(C238=A_Stammdaten!$B$11,E_SAV!$M238-E_SAV!$Y238,HLOOKUP(A_Stammdaten!$B$11-1,$Z$4:$AF$1005,ROW(C238)-3,FALSE)-$Y238)</f>
        <v>0</v>
      </c>
      <c r="Y238" s="100">
        <f>HLOOKUP(A_Stammdaten!$B$11,$Z$4:$AF$1005,ROW(C238)-3,FALSE)</f>
        <v>0</v>
      </c>
      <c r="Z238" s="100">
        <f t="shared" si="36"/>
        <v>0</v>
      </c>
      <c r="AA238" s="100">
        <f t="shared" si="37"/>
        <v>0</v>
      </c>
      <c r="AB238" s="100">
        <f t="shared" si="38"/>
        <v>0</v>
      </c>
      <c r="AC238" s="100">
        <f t="shared" si="39"/>
        <v>0</v>
      </c>
      <c r="AD238" s="100">
        <f t="shared" si="40"/>
        <v>0</v>
      </c>
      <c r="AE238" s="100">
        <f t="shared" si="41"/>
        <v>0</v>
      </c>
      <c r="AF238" s="100">
        <f t="shared" si="42"/>
        <v>0</v>
      </c>
    </row>
    <row r="239" spans="1:32" x14ac:dyDescent="0.25">
      <c r="A239" s="338"/>
      <c r="B239" s="338"/>
      <c r="C239" s="339"/>
      <c r="D239" s="338"/>
      <c r="E239" s="338"/>
      <c r="F239" s="338"/>
      <c r="G239" s="338"/>
      <c r="H239" s="338"/>
      <c r="I239" s="270">
        <f>IF(C239&gt;A_Stammdaten!$B$11,0,SUM(D239,E239,-G239))</f>
        <v>0</v>
      </c>
      <c r="J239" s="338"/>
      <c r="K239" s="338"/>
      <c r="L239" s="338"/>
      <c r="M239" s="99">
        <f t="shared" si="35"/>
        <v>0</v>
      </c>
      <c r="N239" s="271">
        <f>IF(ISBLANK($B239),0,VLOOKUP($B239,Listen!$A$2:$C$45,2,FALSE))</f>
        <v>0</v>
      </c>
      <c r="O239" s="271">
        <f>IF(ISBLANK($B239),0,VLOOKUP($B239,Listen!$A$2:$C$45,3,FALSE))</f>
        <v>0</v>
      </c>
      <c r="P239" s="272">
        <f t="shared" si="45"/>
        <v>0</v>
      </c>
      <c r="Q239" s="272">
        <f t="shared" si="44"/>
        <v>0</v>
      </c>
      <c r="R239" s="272">
        <f t="shared" si="44"/>
        <v>0</v>
      </c>
      <c r="S239" s="272">
        <f t="shared" si="44"/>
        <v>0</v>
      </c>
      <c r="T239" s="272">
        <f t="shared" si="44"/>
        <v>0</v>
      </c>
      <c r="U239" s="272">
        <f t="shared" si="44"/>
        <v>0</v>
      </c>
      <c r="V239" s="272">
        <f t="shared" si="44"/>
        <v>0</v>
      </c>
      <c r="W239" s="100">
        <f t="shared" si="43"/>
        <v>0</v>
      </c>
      <c r="X239" s="100">
        <f>IF(C239=A_Stammdaten!$B$11,E_SAV!$M239-E_SAV!$Y239,HLOOKUP(A_Stammdaten!$B$11-1,$Z$4:$AF$1005,ROW(C239)-3,FALSE)-$Y239)</f>
        <v>0</v>
      </c>
      <c r="Y239" s="100">
        <f>HLOOKUP(A_Stammdaten!$B$11,$Z$4:$AF$1005,ROW(C239)-3,FALSE)</f>
        <v>0</v>
      </c>
      <c r="Z239" s="100">
        <f t="shared" si="36"/>
        <v>0</v>
      </c>
      <c r="AA239" s="100">
        <f t="shared" si="37"/>
        <v>0</v>
      </c>
      <c r="AB239" s="100">
        <f t="shared" si="38"/>
        <v>0</v>
      </c>
      <c r="AC239" s="100">
        <f t="shared" si="39"/>
        <v>0</v>
      </c>
      <c r="AD239" s="100">
        <f t="shared" si="40"/>
        <v>0</v>
      </c>
      <c r="AE239" s="100">
        <f t="shared" si="41"/>
        <v>0</v>
      </c>
      <c r="AF239" s="100">
        <f t="shared" si="42"/>
        <v>0</v>
      </c>
    </row>
    <row r="240" spans="1:32" x14ac:dyDescent="0.25">
      <c r="A240" s="338"/>
      <c r="B240" s="338"/>
      <c r="C240" s="339"/>
      <c r="D240" s="338"/>
      <c r="E240" s="338"/>
      <c r="F240" s="338"/>
      <c r="G240" s="338"/>
      <c r="H240" s="338"/>
      <c r="I240" s="270">
        <f>IF(C240&gt;A_Stammdaten!$B$11,0,SUM(D240,E240,-G240))</f>
        <v>0</v>
      </c>
      <c r="J240" s="338"/>
      <c r="K240" s="338"/>
      <c r="L240" s="338"/>
      <c r="M240" s="99">
        <f t="shared" si="35"/>
        <v>0</v>
      </c>
      <c r="N240" s="271">
        <f>IF(ISBLANK($B240),0,VLOOKUP($B240,Listen!$A$2:$C$45,2,FALSE))</f>
        <v>0</v>
      </c>
      <c r="O240" s="271">
        <f>IF(ISBLANK($B240),0,VLOOKUP($B240,Listen!$A$2:$C$45,3,FALSE))</f>
        <v>0</v>
      </c>
      <c r="P240" s="272">
        <f t="shared" si="45"/>
        <v>0</v>
      </c>
      <c r="Q240" s="272">
        <f t="shared" si="44"/>
        <v>0</v>
      </c>
      <c r="R240" s="272">
        <f t="shared" si="44"/>
        <v>0</v>
      </c>
      <c r="S240" s="272">
        <f t="shared" si="44"/>
        <v>0</v>
      </c>
      <c r="T240" s="272">
        <f t="shared" si="44"/>
        <v>0</v>
      </c>
      <c r="U240" s="272">
        <f t="shared" si="44"/>
        <v>0</v>
      </c>
      <c r="V240" s="272">
        <f t="shared" si="44"/>
        <v>0</v>
      </c>
      <c r="W240" s="100">
        <f t="shared" si="43"/>
        <v>0</v>
      </c>
      <c r="X240" s="100">
        <f>IF(C240=A_Stammdaten!$B$11,E_SAV!$M240-E_SAV!$Y240,HLOOKUP(A_Stammdaten!$B$11-1,$Z$4:$AF$1005,ROW(C240)-3,FALSE)-$Y240)</f>
        <v>0</v>
      </c>
      <c r="Y240" s="100">
        <f>HLOOKUP(A_Stammdaten!$B$11,$Z$4:$AF$1005,ROW(C240)-3,FALSE)</f>
        <v>0</v>
      </c>
      <c r="Z240" s="100">
        <f t="shared" si="36"/>
        <v>0</v>
      </c>
      <c r="AA240" s="100">
        <f t="shared" si="37"/>
        <v>0</v>
      </c>
      <c r="AB240" s="100">
        <f t="shared" si="38"/>
        <v>0</v>
      </c>
      <c r="AC240" s="100">
        <f t="shared" si="39"/>
        <v>0</v>
      </c>
      <c r="AD240" s="100">
        <f t="shared" si="40"/>
        <v>0</v>
      </c>
      <c r="AE240" s="100">
        <f t="shared" si="41"/>
        <v>0</v>
      </c>
      <c r="AF240" s="100">
        <f t="shared" si="42"/>
        <v>0</v>
      </c>
    </row>
    <row r="241" spans="1:32" x14ac:dyDescent="0.25">
      <c r="A241" s="338"/>
      <c r="B241" s="338"/>
      <c r="C241" s="339"/>
      <c r="D241" s="338"/>
      <c r="E241" s="338"/>
      <c r="F241" s="338"/>
      <c r="G241" s="338"/>
      <c r="H241" s="338"/>
      <c r="I241" s="270">
        <f>IF(C241&gt;A_Stammdaten!$B$11,0,SUM(D241,E241,-G241))</f>
        <v>0</v>
      </c>
      <c r="J241" s="338"/>
      <c r="K241" s="338"/>
      <c r="L241" s="338"/>
      <c r="M241" s="99">
        <f t="shared" si="35"/>
        <v>0</v>
      </c>
      <c r="N241" s="271">
        <f>IF(ISBLANK($B241),0,VLOOKUP($B241,Listen!$A$2:$C$45,2,FALSE))</f>
        <v>0</v>
      </c>
      <c r="O241" s="271">
        <f>IF(ISBLANK($B241),0,VLOOKUP($B241,Listen!$A$2:$C$45,3,FALSE))</f>
        <v>0</v>
      </c>
      <c r="P241" s="272">
        <f t="shared" si="45"/>
        <v>0</v>
      </c>
      <c r="Q241" s="272">
        <f t="shared" si="44"/>
        <v>0</v>
      </c>
      <c r="R241" s="272">
        <f t="shared" si="44"/>
        <v>0</v>
      </c>
      <c r="S241" s="272">
        <f t="shared" si="44"/>
        <v>0</v>
      </c>
      <c r="T241" s="272">
        <f t="shared" si="44"/>
        <v>0</v>
      </c>
      <c r="U241" s="272">
        <f t="shared" si="44"/>
        <v>0</v>
      </c>
      <c r="V241" s="272">
        <f t="shared" si="44"/>
        <v>0</v>
      </c>
      <c r="W241" s="100">
        <f t="shared" si="43"/>
        <v>0</v>
      </c>
      <c r="X241" s="100">
        <f>IF(C241=A_Stammdaten!$B$11,E_SAV!$M241-E_SAV!$Y241,HLOOKUP(A_Stammdaten!$B$11-1,$Z$4:$AF$1005,ROW(C241)-3,FALSE)-$Y241)</f>
        <v>0</v>
      </c>
      <c r="Y241" s="100">
        <f>HLOOKUP(A_Stammdaten!$B$11,$Z$4:$AF$1005,ROW(C241)-3,FALSE)</f>
        <v>0</v>
      </c>
      <c r="Z241" s="100">
        <f t="shared" si="36"/>
        <v>0</v>
      </c>
      <c r="AA241" s="100">
        <f t="shared" si="37"/>
        <v>0</v>
      </c>
      <c r="AB241" s="100">
        <f t="shared" si="38"/>
        <v>0</v>
      </c>
      <c r="AC241" s="100">
        <f t="shared" si="39"/>
        <v>0</v>
      </c>
      <c r="AD241" s="100">
        <f t="shared" si="40"/>
        <v>0</v>
      </c>
      <c r="AE241" s="100">
        <f t="shared" si="41"/>
        <v>0</v>
      </c>
      <c r="AF241" s="100">
        <f t="shared" si="42"/>
        <v>0</v>
      </c>
    </row>
    <row r="242" spans="1:32" x14ac:dyDescent="0.25">
      <c r="A242" s="338"/>
      <c r="B242" s="338"/>
      <c r="C242" s="339"/>
      <c r="D242" s="338"/>
      <c r="E242" s="338"/>
      <c r="F242" s="338"/>
      <c r="G242" s="338"/>
      <c r="H242" s="338"/>
      <c r="I242" s="270">
        <f>IF(C242&gt;A_Stammdaten!$B$11,0,SUM(D242,E242,-G242))</f>
        <v>0</v>
      </c>
      <c r="J242" s="338"/>
      <c r="K242" s="338"/>
      <c r="L242" s="338"/>
      <c r="M242" s="99">
        <f t="shared" si="35"/>
        <v>0</v>
      </c>
      <c r="N242" s="271">
        <f>IF(ISBLANK($B242),0,VLOOKUP($B242,Listen!$A$2:$C$45,2,FALSE))</f>
        <v>0</v>
      </c>
      <c r="O242" s="271">
        <f>IF(ISBLANK($B242),0,VLOOKUP($B242,Listen!$A$2:$C$45,3,FALSE))</f>
        <v>0</v>
      </c>
      <c r="P242" s="272">
        <f t="shared" si="45"/>
        <v>0</v>
      </c>
      <c r="Q242" s="272">
        <f t="shared" si="44"/>
        <v>0</v>
      </c>
      <c r="R242" s="272">
        <f t="shared" si="44"/>
        <v>0</v>
      </c>
      <c r="S242" s="272">
        <f t="shared" si="44"/>
        <v>0</v>
      </c>
      <c r="T242" s="272">
        <f t="shared" si="44"/>
        <v>0</v>
      </c>
      <c r="U242" s="272">
        <f t="shared" si="44"/>
        <v>0</v>
      </c>
      <c r="V242" s="272">
        <f t="shared" si="44"/>
        <v>0</v>
      </c>
      <c r="W242" s="100">
        <f t="shared" si="43"/>
        <v>0</v>
      </c>
      <c r="X242" s="100">
        <f>IF(C242=A_Stammdaten!$B$11,E_SAV!$M242-E_SAV!$Y242,HLOOKUP(A_Stammdaten!$B$11-1,$Z$4:$AF$1005,ROW(C242)-3,FALSE)-$Y242)</f>
        <v>0</v>
      </c>
      <c r="Y242" s="100">
        <f>HLOOKUP(A_Stammdaten!$B$11,$Z$4:$AF$1005,ROW(C242)-3,FALSE)</f>
        <v>0</v>
      </c>
      <c r="Z242" s="100">
        <f t="shared" si="36"/>
        <v>0</v>
      </c>
      <c r="AA242" s="100">
        <f t="shared" si="37"/>
        <v>0</v>
      </c>
      <c r="AB242" s="100">
        <f t="shared" si="38"/>
        <v>0</v>
      </c>
      <c r="AC242" s="100">
        <f t="shared" si="39"/>
        <v>0</v>
      </c>
      <c r="AD242" s="100">
        <f t="shared" si="40"/>
        <v>0</v>
      </c>
      <c r="AE242" s="100">
        <f t="shared" si="41"/>
        <v>0</v>
      </c>
      <c r="AF242" s="100">
        <f t="shared" si="42"/>
        <v>0</v>
      </c>
    </row>
    <row r="243" spans="1:32" x14ac:dyDescent="0.25">
      <c r="A243" s="338"/>
      <c r="B243" s="338"/>
      <c r="C243" s="339"/>
      <c r="D243" s="338"/>
      <c r="E243" s="338"/>
      <c r="F243" s="338"/>
      <c r="G243" s="338"/>
      <c r="H243" s="338"/>
      <c r="I243" s="270">
        <f>IF(C243&gt;A_Stammdaten!$B$11,0,SUM(D243,E243,-G243))</f>
        <v>0</v>
      </c>
      <c r="J243" s="338"/>
      <c r="K243" s="338"/>
      <c r="L243" s="338"/>
      <c r="M243" s="99">
        <f t="shared" si="35"/>
        <v>0</v>
      </c>
      <c r="N243" s="271">
        <f>IF(ISBLANK($B243),0,VLOOKUP($B243,Listen!$A$2:$C$45,2,FALSE))</f>
        <v>0</v>
      </c>
      <c r="O243" s="271">
        <f>IF(ISBLANK($B243),0,VLOOKUP($B243,Listen!$A$2:$C$45,3,FALSE))</f>
        <v>0</v>
      </c>
      <c r="P243" s="272">
        <f t="shared" si="45"/>
        <v>0</v>
      </c>
      <c r="Q243" s="272">
        <f t="shared" si="44"/>
        <v>0</v>
      </c>
      <c r="R243" s="272">
        <f t="shared" si="44"/>
        <v>0</v>
      </c>
      <c r="S243" s="272">
        <f t="shared" si="44"/>
        <v>0</v>
      </c>
      <c r="T243" s="272">
        <f t="shared" si="44"/>
        <v>0</v>
      </c>
      <c r="U243" s="272">
        <f t="shared" si="44"/>
        <v>0</v>
      </c>
      <c r="V243" s="272">
        <f t="shared" si="44"/>
        <v>0</v>
      </c>
      <c r="W243" s="100">
        <f t="shared" si="43"/>
        <v>0</v>
      </c>
      <c r="X243" s="100">
        <f>IF(C243=A_Stammdaten!$B$11,E_SAV!$M243-E_SAV!$Y243,HLOOKUP(A_Stammdaten!$B$11-1,$Z$4:$AF$1005,ROW(C243)-3,FALSE)-$Y243)</f>
        <v>0</v>
      </c>
      <c r="Y243" s="100">
        <f>HLOOKUP(A_Stammdaten!$B$11,$Z$4:$AF$1005,ROW(C243)-3,FALSE)</f>
        <v>0</v>
      </c>
      <c r="Z243" s="100">
        <f t="shared" si="36"/>
        <v>0</v>
      </c>
      <c r="AA243" s="100">
        <f t="shared" si="37"/>
        <v>0</v>
      </c>
      <c r="AB243" s="100">
        <f t="shared" si="38"/>
        <v>0</v>
      </c>
      <c r="AC243" s="100">
        <f t="shared" si="39"/>
        <v>0</v>
      </c>
      <c r="AD243" s="100">
        <f t="shared" si="40"/>
        <v>0</v>
      </c>
      <c r="AE243" s="100">
        <f t="shared" si="41"/>
        <v>0</v>
      </c>
      <c r="AF243" s="100">
        <f t="shared" si="42"/>
        <v>0</v>
      </c>
    </row>
    <row r="244" spans="1:32" x14ac:dyDescent="0.25">
      <c r="A244" s="338"/>
      <c r="B244" s="338"/>
      <c r="C244" s="339"/>
      <c r="D244" s="338"/>
      <c r="E244" s="338"/>
      <c r="F244" s="338"/>
      <c r="G244" s="338"/>
      <c r="H244" s="338"/>
      <c r="I244" s="270">
        <f>IF(C244&gt;A_Stammdaten!$B$11,0,SUM(D244,E244,-G244))</f>
        <v>0</v>
      </c>
      <c r="J244" s="338"/>
      <c r="K244" s="338"/>
      <c r="L244" s="338"/>
      <c r="M244" s="99">
        <f t="shared" si="35"/>
        <v>0</v>
      </c>
      <c r="N244" s="271">
        <f>IF(ISBLANK($B244),0,VLOOKUP($B244,Listen!$A$2:$C$45,2,FALSE))</f>
        <v>0</v>
      </c>
      <c r="O244" s="271">
        <f>IF(ISBLANK($B244),0,VLOOKUP($B244,Listen!$A$2:$C$45,3,FALSE))</f>
        <v>0</v>
      </c>
      <c r="P244" s="272">
        <f t="shared" si="45"/>
        <v>0</v>
      </c>
      <c r="Q244" s="272">
        <f t="shared" si="44"/>
        <v>0</v>
      </c>
      <c r="R244" s="272">
        <f t="shared" si="44"/>
        <v>0</v>
      </c>
      <c r="S244" s="272">
        <f t="shared" ref="Q244:V286" si="46">$N244</f>
        <v>0</v>
      </c>
      <c r="T244" s="272">
        <f t="shared" si="46"/>
        <v>0</v>
      </c>
      <c r="U244" s="272">
        <f t="shared" si="46"/>
        <v>0</v>
      </c>
      <c r="V244" s="272">
        <f t="shared" si="46"/>
        <v>0</v>
      </c>
      <c r="W244" s="100">
        <f t="shared" si="43"/>
        <v>0</v>
      </c>
      <c r="X244" s="100">
        <f>IF(C244=A_Stammdaten!$B$11,E_SAV!$M244-E_SAV!$Y244,HLOOKUP(A_Stammdaten!$B$11-1,$Z$4:$AF$1005,ROW(C244)-3,FALSE)-$Y244)</f>
        <v>0</v>
      </c>
      <c r="Y244" s="100">
        <f>HLOOKUP(A_Stammdaten!$B$11,$Z$4:$AF$1005,ROW(C244)-3,FALSE)</f>
        <v>0</v>
      </c>
      <c r="Z244" s="100">
        <f t="shared" si="36"/>
        <v>0</v>
      </c>
      <c r="AA244" s="100">
        <f t="shared" si="37"/>
        <v>0</v>
      </c>
      <c r="AB244" s="100">
        <f t="shared" si="38"/>
        <v>0</v>
      </c>
      <c r="AC244" s="100">
        <f t="shared" si="39"/>
        <v>0</v>
      </c>
      <c r="AD244" s="100">
        <f t="shared" si="40"/>
        <v>0</v>
      </c>
      <c r="AE244" s="100">
        <f t="shared" si="41"/>
        <v>0</v>
      </c>
      <c r="AF244" s="100">
        <f t="shared" si="42"/>
        <v>0</v>
      </c>
    </row>
    <row r="245" spans="1:32" x14ac:dyDescent="0.25">
      <c r="A245" s="338"/>
      <c r="B245" s="338"/>
      <c r="C245" s="339"/>
      <c r="D245" s="338"/>
      <c r="E245" s="338"/>
      <c r="F245" s="338"/>
      <c r="G245" s="338"/>
      <c r="H245" s="338"/>
      <c r="I245" s="270">
        <f>IF(C245&gt;A_Stammdaten!$B$11,0,SUM(D245,E245,-G245))</f>
        <v>0</v>
      </c>
      <c r="J245" s="338"/>
      <c r="K245" s="338"/>
      <c r="L245" s="338"/>
      <c r="M245" s="99">
        <f t="shared" si="35"/>
        <v>0</v>
      </c>
      <c r="N245" s="271">
        <f>IF(ISBLANK($B245),0,VLOOKUP($B245,Listen!$A$2:$C$45,2,FALSE))</f>
        <v>0</v>
      </c>
      <c r="O245" s="271">
        <f>IF(ISBLANK($B245),0,VLOOKUP($B245,Listen!$A$2:$C$45,3,FALSE))</f>
        <v>0</v>
      </c>
      <c r="P245" s="272">
        <f t="shared" si="45"/>
        <v>0</v>
      </c>
      <c r="Q245" s="272">
        <f t="shared" si="46"/>
        <v>0</v>
      </c>
      <c r="R245" s="272">
        <f t="shared" si="46"/>
        <v>0</v>
      </c>
      <c r="S245" s="272">
        <f t="shared" si="46"/>
        <v>0</v>
      </c>
      <c r="T245" s="272">
        <f t="shared" si="46"/>
        <v>0</v>
      </c>
      <c r="U245" s="272">
        <f t="shared" si="46"/>
        <v>0</v>
      </c>
      <c r="V245" s="272">
        <f t="shared" si="46"/>
        <v>0</v>
      </c>
      <c r="W245" s="100">
        <f t="shared" si="43"/>
        <v>0</v>
      </c>
      <c r="X245" s="100">
        <f>IF(C245=A_Stammdaten!$B$11,E_SAV!$M245-E_SAV!$Y245,HLOOKUP(A_Stammdaten!$B$11-1,$Z$4:$AF$1005,ROW(C245)-3,FALSE)-$Y245)</f>
        <v>0</v>
      </c>
      <c r="Y245" s="100">
        <f>HLOOKUP(A_Stammdaten!$B$11,$Z$4:$AF$1005,ROW(C245)-3,FALSE)</f>
        <v>0</v>
      </c>
      <c r="Z245" s="100">
        <f t="shared" si="36"/>
        <v>0</v>
      </c>
      <c r="AA245" s="100">
        <f t="shared" si="37"/>
        <v>0</v>
      </c>
      <c r="AB245" s="100">
        <f t="shared" si="38"/>
        <v>0</v>
      </c>
      <c r="AC245" s="100">
        <f t="shared" si="39"/>
        <v>0</v>
      </c>
      <c r="AD245" s="100">
        <f t="shared" si="40"/>
        <v>0</v>
      </c>
      <c r="AE245" s="100">
        <f t="shared" si="41"/>
        <v>0</v>
      </c>
      <c r="AF245" s="100">
        <f t="shared" si="42"/>
        <v>0</v>
      </c>
    </row>
    <row r="246" spans="1:32" x14ac:dyDescent="0.25">
      <c r="A246" s="338"/>
      <c r="B246" s="338"/>
      <c r="C246" s="339"/>
      <c r="D246" s="338"/>
      <c r="E246" s="338"/>
      <c r="F246" s="338"/>
      <c r="G246" s="338"/>
      <c r="H246" s="338"/>
      <c r="I246" s="270">
        <f>IF(C246&gt;A_Stammdaten!$B$11,0,SUM(D246,E246,-G246))</f>
        <v>0</v>
      </c>
      <c r="J246" s="338"/>
      <c r="K246" s="338"/>
      <c r="L246" s="338"/>
      <c r="M246" s="99">
        <f t="shared" si="35"/>
        <v>0</v>
      </c>
      <c r="N246" s="271">
        <f>IF(ISBLANK($B246),0,VLOOKUP($B246,Listen!$A$2:$C$45,2,FALSE))</f>
        <v>0</v>
      </c>
      <c r="O246" s="271">
        <f>IF(ISBLANK($B246),0,VLOOKUP($B246,Listen!$A$2:$C$45,3,FALSE))</f>
        <v>0</v>
      </c>
      <c r="P246" s="272">
        <f t="shared" si="45"/>
        <v>0</v>
      </c>
      <c r="Q246" s="272">
        <f t="shared" si="46"/>
        <v>0</v>
      </c>
      <c r="R246" s="272">
        <f t="shared" si="46"/>
        <v>0</v>
      </c>
      <c r="S246" s="272">
        <f t="shared" si="46"/>
        <v>0</v>
      </c>
      <c r="T246" s="272">
        <f t="shared" si="46"/>
        <v>0</v>
      </c>
      <c r="U246" s="272">
        <f t="shared" si="46"/>
        <v>0</v>
      </c>
      <c r="V246" s="272">
        <f t="shared" si="46"/>
        <v>0</v>
      </c>
      <c r="W246" s="100">
        <f t="shared" si="43"/>
        <v>0</v>
      </c>
      <c r="X246" s="100">
        <f>IF(C246=A_Stammdaten!$B$11,E_SAV!$M246-E_SAV!$Y246,HLOOKUP(A_Stammdaten!$B$11-1,$Z$4:$AF$1005,ROW(C246)-3,FALSE)-$Y246)</f>
        <v>0</v>
      </c>
      <c r="Y246" s="100">
        <f>HLOOKUP(A_Stammdaten!$B$11,$Z$4:$AF$1005,ROW(C246)-3,FALSE)</f>
        <v>0</v>
      </c>
      <c r="Z246" s="100">
        <f t="shared" si="36"/>
        <v>0</v>
      </c>
      <c r="AA246" s="100">
        <f t="shared" si="37"/>
        <v>0</v>
      </c>
      <c r="AB246" s="100">
        <f t="shared" si="38"/>
        <v>0</v>
      </c>
      <c r="AC246" s="100">
        <f t="shared" si="39"/>
        <v>0</v>
      </c>
      <c r="AD246" s="100">
        <f t="shared" si="40"/>
        <v>0</v>
      </c>
      <c r="AE246" s="100">
        <f t="shared" si="41"/>
        <v>0</v>
      </c>
      <c r="AF246" s="100">
        <f t="shared" si="42"/>
        <v>0</v>
      </c>
    </row>
    <row r="247" spans="1:32" x14ac:dyDescent="0.25">
      <c r="A247" s="338"/>
      <c r="B247" s="338"/>
      <c r="C247" s="339"/>
      <c r="D247" s="338"/>
      <c r="E247" s="338"/>
      <c r="F247" s="338"/>
      <c r="G247" s="338"/>
      <c r="H247" s="338"/>
      <c r="I247" s="270">
        <f>IF(C247&gt;A_Stammdaten!$B$11,0,SUM(D247,E247,-G247))</f>
        <v>0</v>
      </c>
      <c r="J247" s="338"/>
      <c r="K247" s="338"/>
      <c r="L247" s="338"/>
      <c r="M247" s="99">
        <f t="shared" si="35"/>
        <v>0</v>
      </c>
      <c r="N247" s="271">
        <f>IF(ISBLANK($B247),0,VLOOKUP($B247,Listen!$A$2:$C$45,2,FALSE))</f>
        <v>0</v>
      </c>
      <c r="O247" s="271">
        <f>IF(ISBLANK($B247),0,VLOOKUP($B247,Listen!$A$2:$C$45,3,FALSE))</f>
        <v>0</v>
      </c>
      <c r="P247" s="272">
        <f t="shared" si="45"/>
        <v>0</v>
      </c>
      <c r="Q247" s="272">
        <f t="shared" si="46"/>
        <v>0</v>
      </c>
      <c r="R247" s="272">
        <f t="shared" si="46"/>
        <v>0</v>
      </c>
      <c r="S247" s="272">
        <f t="shared" si="46"/>
        <v>0</v>
      </c>
      <c r="T247" s="272">
        <f t="shared" si="46"/>
        <v>0</v>
      </c>
      <c r="U247" s="272">
        <f t="shared" si="46"/>
        <v>0</v>
      </c>
      <c r="V247" s="272">
        <f t="shared" si="46"/>
        <v>0</v>
      </c>
      <c r="W247" s="100">
        <f t="shared" si="43"/>
        <v>0</v>
      </c>
      <c r="X247" s="100">
        <f>IF(C247=A_Stammdaten!$B$11,E_SAV!$M247-E_SAV!$Y247,HLOOKUP(A_Stammdaten!$B$11-1,$Z$4:$AF$1005,ROW(C247)-3,FALSE)-$Y247)</f>
        <v>0</v>
      </c>
      <c r="Y247" s="100">
        <f>HLOOKUP(A_Stammdaten!$B$11,$Z$4:$AF$1005,ROW(C247)-3,FALSE)</f>
        <v>0</v>
      </c>
      <c r="Z247" s="100">
        <f t="shared" si="36"/>
        <v>0</v>
      </c>
      <c r="AA247" s="100">
        <f t="shared" si="37"/>
        <v>0</v>
      </c>
      <c r="AB247" s="100">
        <f t="shared" si="38"/>
        <v>0</v>
      </c>
      <c r="AC247" s="100">
        <f t="shared" si="39"/>
        <v>0</v>
      </c>
      <c r="AD247" s="100">
        <f t="shared" si="40"/>
        <v>0</v>
      </c>
      <c r="AE247" s="100">
        <f t="shared" si="41"/>
        <v>0</v>
      </c>
      <c r="AF247" s="100">
        <f t="shared" si="42"/>
        <v>0</v>
      </c>
    </row>
    <row r="248" spans="1:32" x14ac:dyDescent="0.25">
      <c r="A248" s="338"/>
      <c r="B248" s="338"/>
      <c r="C248" s="339"/>
      <c r="D248" s="338"/>
      <c r="E248" s="338"/>
      <c r="F248" s="338"/>
      <c r="G248" s="338"/>
      <c r="H248" s="338"/>
      <c r="I248" s="270">
        <f>IF(C248&gt;A_Stammdaten!$B$11,0,SUM(D248,E248,-G248))</f>
        <v>0</v>
      </c>
      <c r="J248" s="338"/>
      <c r="K248" s="338"/>
      <c r="L248" s="338"/>
      <c r="M248" s="99">
        <f t="shared" si="35"/>
        <v>0</v>
      </c>
      <c r="N248" s="271">
        <f>IF(ISBLANK($B248),0,VLOOKUP($B248,Listen!$A$2:$C$45,2,FALSE))</f>
        <v>0</v>
      </c>
      <c r="O248" s="271">
        <f>IF(ISBLANK($B248),0,VLOOKUP($B248,Listen!$A$2:$C$45,3,FALSE))</f>
        <v>0</v>
      </c>
      <c r="P248" s="272">
        <f t="shared" si="45"/>
        <v>0</v>
      </c>
      <c r="Q248" s="272">
        <f t="shared" si="46"/>
        <v>0</v>
      </c>
      <c r="R248" s="272">
        <f t="shared" si="46"/>
        <v>0</v>
      </c>
      <c r="S248" s="272">
        <f t="shared" si="46"/>
        <v>0</v>
      </c>
      <c r="T248" s="272">
        <f t="shared" si="46"/>
        <v>0</v>
      </c>
      <c r="U248" s="272">
        <f t="shared" si="46"/>
        <v>0</v>
      </c>
      <c r="V248" s="272">
        <f t="shared" si="46"/>
        <v>0</v>
      </c>
      <c r="W248" s="100">
        <f t="shared" si="43"/>
        <v>0</v>
      </c>
      <c r="X248" s="100">
        <f>IF(C248=A_Stammdaten!$B$11,E_SAV!$M248-E_SAV!$Y248,HLOOKUP(A_Stammdaten!$B$11-1,$Z$4:$AF$1005,ROW(C248)-3,FALSE)-$Y248)</f>
        <v>0</v>
      </c>
      <c r="Y248" s="100">
        <f>HLOOKUP(A_Stammdaten!$B$11,$Z$4:$AF$1005,ROW(C248)-3,FALSE)</f>
        <v>0</v>
      </c>
      <c r="Z248" s="100">
        <f t="shared" si="36"/>
        <v>0</v>
      </c>
      <c r="AA248" s="100">
        <f t="shared" si="37"/>
        <v>0</v>
      </c>
      <c r="AB248" s="100">
        <f t="shared" si="38"/>
        <v>0</v>
      </c>
      <c r="AC248" s="100">
        <f t="shared" si="39"/>
        <v>0</v>
      </c>
      <c r="AD248" s="100">
        <f t="shared" si="40"/>
        <v>0</v>
      </c>
      <c r="AE248" s="100">
        <f t="shared" si="41"/>
        <v>0</v>
      </c>
      <c r="AF248" s="100">
        <f t="shared" si="42"/>
        <v>0</v>
      </c>
    </row>
    <row r="249" spans="1:32" x14ac:dyDescent="0.25">
      <c r="A249" s="338"/>
      <c r="B249" s="338"/>
      <c r="C249" s="339"/>
      <c r="D249" s="338"/>
      <c r="E249" s="338"/>
      <c r="F249" s="338"/>
      <c r="G249" s="338"/>
      <c r="H249" s="338"/>
      <c r="I249" s="270">
        <f>IF(C249&gt;A_Stammdaten!$B$11,0,SUM(D249,E249,-G249))</f>
        <v>0</v>
      </c>
      <c r="J249" s="338"/>
      <c r="K249" s="338"/>
      <c r="L249" s="338"/>
      <c r="M249" s="99">
        <f t="shared" si="35"/>
        <v>0</v>
      </c>
      <c r="N249" s="271">
        <f>IF(ISBLANK($B249),0,VLOOKUP($B249,Listen!$A$2:$C$45,2,FALSE))</f>
        <v>0</v>
      </c>
      <c r="O249" s="271">
        <f>IF(ISBLANK($B249),0,VLOOKUP($B249,Listen!$A$2:$C$45,3,FALSE))</f>
        <v>0</v>
      </c>
      <c r="P249" s="272">
        <f t="shared" si="45"/>
        <v>0</v>
      </c>
      <c r="Q249" s="272">
        <f t="shared" si="46"/>
        <v>0</v>
      </c>
      <c r="R249" s="272">
        <f t="shared" si="46"/>
        <v>0</v>
      </c>
      <c r="S249" s="272">
        <f t="shared" si="46"/>
        <v>0</v>
      </c>
      <c r="T249" s="272">
        <f t="shared" si="46"/>
        <v>0</v>
      </c>
      <c r="U249" s="272">
        <f t="shared" si="46"/>
        <v>0</v>
      </c>
      <c r="V249" s="272">
        <f t="shared" si="46"/>
        <v>0</v>
      </c>
      <c r="W249" s="100">
        <f t="shared" si="43"/>
        <v>0</v>
      </c>
      <c r="X249" s="100">
        <f>IF(C249=A_Stammdaten!$B$11,E_SAV!$M249-E_SAV!$Y249,HLOOKUP(A_Stammdaten!$B$11-1,$Z$4:$AF$1005,ROW(C249)-3,FALSE)-$Y249)</f>
        <v>0</v>
      </c>
      <c r="Y249" s="100">
        <f>HLOOKUP(A_Stammdaten!$B$11,$Z$4:$AF$1005,ROW(C249)-3,FALSE)</f>
        <v>0</v>
      </c>
      <c r="Z249" s="100">
        <f t="shared" si="36"/>
        <v>0</v>
      </c>
      <c r="AA249" s="100">
        <f t="shared" si="37"/>
        <v>0</v>
      </c>
      <c r="AB249" s="100">
        <f t="shared" si="38"/>
        <v>0</v>
      </c>
      <c r="AC249" s="100">
        <f t="shared" si="39"/>
        <v>0</v>
      </c>
      <c r="AD249" s="100">
        <f t="shared" si="40"/>
        <v>0</v>
      </c>
      <c r="AE249" s="100">
        <f t="shared" si="41"/>
        <v>0</v>
      </c>
      <c r="AF249" s="100">
        <f t="shared" si="42"/>
        <v>0</v>
      </c>
    </row>
    <row r="250" spans="1:32" x14ac:dyDescent="0.25">
      <c r="A250" s="338"/>
      <c r="B250" s="338"/>
      <c r="C250" s="339"/>
      <c r="D250" s="338"/>
      <c r="E250" s="338"/>
      <c r="F250" s="338"/>
      <c r="G250" s="338"/>
      <c r="H250" s="338"/>
      <c r="I250" s="270">
        <f>IF(C250&gt;A_Stammdaten!$B$11,0,SUM(D250,E250,-G250))</f>
        <v>0</v>
      </c>
      <c r="J250" s="338"/>
      <c r="K250" s="338"/>
      <c r="L250" s="338"/>
      <c r="M250" s="99">
        <f t="shared" si="35"/>
        <v>0</v>
      </c>
      <c r="N250" s="271">
        <f>IF(ISBLANK($B250),0,VLOOKUP($B250,Listen!$A$2:$C$45,2,FALSE))</f>
        <v>0</v>
      </c>
      <c r="O250" s="271">
        <f>IF(ISBLANK($B250),0,VLOOKUP($B250,Listen!$A$2:$C$45,3,FALSE))</f>
        <v>0</v>
      </c>
      <c r="P250" s="272">
        <f t="shared" si="45"/>
        <v>0</v>
      </c>
      <c r="Q250" s="272">
        <f t="shared" si="46"/>
        <v>0</v>
      </c>
      <c r="R250" s="272">
        <f t="shared" si="46"/>
        <v>0</v>
      </c>
      <c r="S250" s="272">
        <f t="shared" si="46"/>
        <v>0</v>
      </c>
      <c r="T250" s="272">
        <f t="shared" si="46"/>
        <v>0</v>
      </c>
      <c r="U250" s="272">
        <f t="shared" si="46"/>
        <v>0</v>
      </c>
      <c r="V250" s="272">
        <f t="shared" si="46"/>
        <v>0</v>
      </c>
      <c r="W250" s="100">
        <f t="shared" si="43"/>
        <v>0</v>
      </c>
      <c r="X250" s="100">
        <f>IF(C250=A_Stammdaten!$B$11,E_SAV!$M250-E_SAV!$Y250,HLOOKUP(A_Stammdaten!$B$11-1,$Z$4:$AF$1005,ROW(C250)-3,FALSE)-$Y250)</f>
        <v>0</v>
      </c>
      <c r="Y250" s="100">
        <f>HLOOKUP(A_Stammdaten!$B$11,$Z$4:$AF$1005,ROW(C250)-3,FALSE)</f>
        <v>0</v>
      </c>
      <c r="Z250" s="100">
        <f t="shared" si="36"/>
        <v>0</v>
      </c>
      <c r="AA250" s="100">
        <f t="shared" si="37"/>
        <v>0</v>
      </c>
      <c r="AB250" s="100">
        <f t="shared" si="38"/>
        <v>0</v>
      </c>
      <c r="AC250" s="100">
        <f t="shared" si="39"/>
        <v>0</v>
      </c>
      <c r="AD250" s="100">
        <f t="shared" si="40"/>
        <v>0</v>
      </c>
      <c r="AE250" s="100">
        <f t="shared" si="41"/>
        <v>0</v>
      </c>
      <c r="AF250" s="100">
        <f t="shared" si="42"/>
        <v>0</v>
      </c>
    </row>
    <row r="251" spans="1:32" x14ac:dyDescent="0.25">
      <c r="A251" s="338"/>
      <c r="B251" s="338"/>
      <c r="C251" s="339"/>
      <c r="D251" s="338"/>
      <c r="E251" s="338"/>
      <c r="F251" s="338"/>
      <c r="G251" s="338"/>
      <c r="H251" s="338"/>
      <c r="I251" s="270">
        <f>IF(C251&gt;A_Stammdaten!$B$11,0,SUM(D251,E251,-G251))</f>
        <v>0</v>
      </c>
      <c r="J251" s="338"/>
      <c r="K251" s="338"/>
      <c r="L251" s="338"/>
      <c r="M251" s="99">
        <f t="shared" si="35"/>
        <v>0</v>
      </c>
      <c r="N251" s="271">
        <f>IF(ISBLANK($B251),0,VLOOKUP($B251,Listen!$A$2:$C$45,2,FALSE))</f>
        <v>0</v>
      </c>
      <c r="O251" s="271">
        <f>IF(ISBLANK($B251),0,VLOOKUP($B251,Listen!$A$2:$C$45,3,FALSE))</f>
        <v>0</v>
      </c>
      <c r="P251" s="272">
        <f t="shared" si="45"/>
        <v>0</v>
      </c>
      <c r="Q251" s="272">
        <f t="shared" si="46"/>
        <v>0</v>
      </c>
      <c r="R251" s="272">
        <f t="shared" si="46"/>
        <v>0</v>
      </c>
      <c r="S251" s="272">
        <f t="shared" si="46"/>
        <v>0</v>
      </c>
      <c r="T251" s="272">
        <f t="shared" si="46"/>
        <v>0</v>
      </c>
      <c r="U251" s="272">
        <f t="shared" si="46"/>
        <v>0</v>
      </c>
      <c r="V251" s="272">
        <f t="shared" si="46"/>
        <v>0</v>
      </c>
      <c r="W251" s="100">
        <f t="shared" si="43"/>
        <v>0</v>
      </c>
      <c r="X251" s="100">
        <f>IF(C251=A_Stammdaten!$B$11,E_SAV!$M251-E_SAV!$Y251,HLOOKUP(A_Stammdaten!$B$11-1,$Z$4:$AF$1005,ROW(C251)-3,FALSE)-$Y251)</f>
        <v>0</v>
      </c>
      <c r="Y251" s="100">
        <f>HLOOKUP(A_Stammdaten!$B$11,$Z$4:$AF$1005,ROW(C251)-3,FALSE)</f>
        <v>0</v>
      </c>
      <c r="Z251" s="100">
        <f t="shared" si="36"/>
        <v>0</v>
      </c>
      <c r="AA251" s="100">
        <f t="shared" si="37"/>
        <v>0</v>
      </c>
      <c r="AB251" s="100">
        <f t="shared" si="38"/>
        <v>0</v>
      </c>
      <c r="AC251" s="100">
        <f t="shared" si="39"/>
        <v>0</v>
      </c>
      <c r="AD251" s="100">
        <f t="shared" si="40"/>
        <v>0</v>
      </c>
      <c r="AE251" s="100">
        <f t="shared" si="41"/>
        <v>0</v>
      </c>
      <c r="AF251" s="100">
        <f t="shared" si="42"/>
        <v>0</v>
      </c>
    </row>
    <row r="252" spans="1:32" x14ac:dyDescent="0.25">
      <c r="A252" s="338"/>
      <c r="B252" s="338"/>
      <c r="C252" s="339"/>
      <c r="D252" s="338"/>
      <c r="E252" s="338"/>
      <c r="F252" s="338"/>
      <c r="G252" s="338"/>
      <c r="H252" s="338"/>
      <c r="I252" s="270">
        <f>IF(C252&gt;A_Stammdaten!$B$11,0,SUM(D252,E252,-G252))</f>
        <v>0</v>
      </c>
      <c r="J252" s="338"/>
      <c r="K252" s="338"/>
      <c r="L252" s="338"/>
      <c r="M252" s="99">
        <f t="shared" si="35"/>
        <v>0</v>
      </c>
      <c r="N252" s="271">
        <f>IF(ISBLANK($B252),0,VLOOKUP($B252,Listen!$A$2:$C$45,2,FALSE))</f>
        <v>0</v>
      </c>
      <c r="O252" s="271">
        <f>IF(ISBLANK($B252),0,VLOOKUP($B252,Listen!$A$2:$C$45,3,FALSE))</f>
        <v>0</v>
      </c>
      <c r="P252" s="272">
        <f t="shared" si="45"/>
        <v>0</v>
      </c>
      <c r="Q252" s="272">
        <f t="shared" si="46"/>
        <v>0</v>
      </c>
      <c r="R252" s="272">
        <f t="shared" si="46"/>
        <v>0</v>
      </c>
      <c r="S252" s="272">
        <f t="shared" si="46"/>
        <v>0</v>
      </c>
      <c r="T252" s="272">
        <f t="shared" si="46"/>
        <v>0</v>
      </c>
      <c r="U252" s="272">
        <f t="shared" si="46"/>
        <v>0</v>
      </c>
      <c r="V252" s="272">
        <f t="shared" si="46"/>
        <v>0</v>
      </c>
      <c r="W252" s="100">
        <f t="shared" si="43"/>
        <v>0</v>
      </c>
      <c r="X252" s="100">
        <f>IF(C252=A_Stammdaten!$B$11,E_SAV!$M252-E_SAV!$Y252,HLOOKUP(A_Stammdaten!$B$11-1,$Z$4:$AF$1005,ROW(C252)-3,FALSE)-$Y252)</f>
        <v>0</v>
      </c>
      <c r="Y252" s="100">
        <f>HLOOKUP(A_Stammdaten!$B$11,$Z$4:$AF$1005,ROW(C252)-3,FALSE)</f>
        <v>0</v>
      </c>
      <c r="Z252" s="100">
        <f t="shared" si="36"/>
        <v>0</v>
      </c>
      <c r="AA252" s="100">
        <f t="shared" si="37"/>
        <v>0</v>
      </c>
      <c r="AB252" s="100">
        <f t="shared" si="38"/>
        <v>0</v>
      </c>
      <c r="AC252" s="100">
        <f t="shared" si="39"/>
        <v>0</v>
      </c>
      <c r="AD252" s="100">
        <f t="shared" si="40"/>
        <v>0</v>
      </c>
      <c r="AE252" s="100">
        <f t="shared" si="41"/>
        <v>0</v>
      </c>
      <c r="AF252" s="100">
        <f t="shared" si="42"/>
        <v>0</v>
      </c>
    </row>
    <row r="253" spans="1:32" x14ac:dyDescent="0.25">
      <c r="A253" s="338"/>
      <c r="B253" s="338"/>
      <c r="C253" s="339"/>
      <c r="D253" s="338"/>
      <c r="E253" s="338"/>
      <c r="F253" s="338"/>
      <c r="G253" s="338"/>
      <c r="H253" s="338"/>
      <c r="I253" s="270">
        <f>IF(C253&gt;A_Stammdaten!$B$11,0,SUM(D253,E253,-G253))</f>
        <v>0</v>
      </c>
      <c r="J253" s="338"/>
      <c r="K253" s="338"/>
      <c r="L253" s="338"/>
      <c r="M253" s="99">
        <f t="shared" si="35"/>
        <v>0</v>
      </c>
      <c r="N253" s="271">
        <f>IF(ISBLANK($B253),0,VLOOKUP($B253,Listen!$A$2:$C$45,2,FALSE))</f>
        <v>0</v>
      </c>
      <c r="O253" s="271">
        <f>IF(ISBLANK($B253),0,VLOOKUP($B253,Listen!$A$2:$C$45,3,FALSE))</f>
        <v>0</v>
      </c>
      <c r="P253" s="272">
        <f t="shared" si="45"/>
        <v>0</v>
      </c>
      <c r="Q253" s="272">
        <f t="shared" si="46"/>
        <v>0</v>
      </c>
      <c r="R253" s="272">
        <f t="shared" si="46"/>
        <v>0</v>
      </c>
      <c r="S253" s="272">
        <f t="shared" si="46"/>
        <v>0</v>
      </c>
      <c r="T253" s="272">
        <f t="shared" si="46"/>
        <v>0</v>
      </c>
      <c r="U253" s="272">
        <f t="shared" si="46"/>
        <v>0</v>
      </c>
      <c r="V253" s="272">
        <f t="shared" si="46"/>
        <v>0</v>
      </c>
      <c r="W253" s="100">
        <f t="shared" si="43"/>
        <v>0</v>
      </c>
      <c r="X253" s="100">
        <f>IF(C253=A_Stammdaten!$B$11,E_SAV!$M253-E_SAV!$Y253,HLOOKUP(A_Stammdaten!$B$11-1,$Z$4:$AF$1005,ROW(C253)-3,FALSE)-$Y253)</f>
        <v>0</v>
      </c>
      <c r="Y253" s="100">
        <f>HLOOKUP(A_Stammdaten!$B$11,$Z$4:$AF$1005,ROW(C253)-3,FALSE)</f>
        <v>0</v>
      </c>
      <c r="Z253" s="100">
        <f t="shared" si="36"/>
        <v>0</v>
      </c>
      <c r="AA253" s="100">
        <f t="shared" si="37"/>
        <v>0</v>
      </c>
      <c r="AB253" s="100">
        <f t="shared" si="38"/>
        <v>0</v>
      </c>
      <c r="AC253" s="100">
        <f t="shared" si="39"/>
        <v>0</v>
      </c>
      <c r="AD253" s="100">
        <f t="shared" si="40"/>
        <v>0</v>
      </c>
      <c r="AE253" s="100">
        <f t="shared" si="41"/>
        <v>0</v>
      </c>
      <c r="AF253" s="100">
        <f t="shared" si="42"/>
        <v>0</v>
      </c>
    </row>
    <row r="254" spans="1:32" x14ac:dyDescent="0.25">
      <c r="A254" s="338"/>
      <c r="B254" s="338"/>
      <c r="C254" s="339"/>
      <c r="D254" s="338"/>
      <c r="E254" s="338"/>
      <c r="F254" s="338"/>
      <c r="G254" s="338"/>
      <c r="H254" s="338"/>
      <c r="I254" s="270">
        <f>IF(C254&gt;A_Stammdaten!$B$11,0,SUM(D254,E254,-G254))</f>
        <v>0</v>
      </c>
      <c r="J254" s="338"/>
      <c r="K254" s="338"/>
      <c r="L254" s="338"/>
      <c r="M254" s="99">
        <f t="shared" si="35"/>
        <v>0</v>
      </c>
      <c r="N254" s="271">
        <f>IF(ISBLANK($B254),0,VLOOKUP($B254,Listen!$A$2:$C$45,2,FALSE))</f>
        <v>0</v>
      </c>
      <c r="O254" s="271">
        <f>IF(ISBLANK($B254),0,VLOOKUP($B254,Listen!$A$2:$C$45,3,FALSE))</f>
        <v>0</v>
      </c>
      <c r="P254" s="272">
        <f t="shared" si="45"/>
        <v>0</v>
      </c>
      <c r="Q254" s="272">
        <f t="shared" si="46"/>
        <v>0</v>
      </c>
      <c r="R254" s="272">
        <f t="shared" si="46"/>
        <v>0</v>
      </c>
      <c r="S254" s="272">
        <f t="shared" si="46"/>
        <v>0</v>
      </c>
      <c r="T254" s="272">
        <f t="shared" si="46"/>
        <v>0</v>
      </c>
      <c r="U254" s="272">
        <f t="shared" si="46"/>
        <v>0</v>
      </c>
      <c r="V254" s="272">
        <f t="shared" si="46"/>
        <v>0</v>
      </c>
      <c r="W254" s="100">
        <f t="shared" si="43"/>
        <v>0</v>
      </c>
      <c r="X254" s="100">
        <f>IF(C254=A_Stammdaten!$B$11,E_SAV!$M254-E_SAV!$Y254,HLOOKUP(A_Stammdaten!$B$11-1,$Z$4:$AF$1005,ROW(C254)-3,FALSE)-$Y254)</f>
        <v>0</v>
      </c>
      <c r="Y254" s="100">
        <f>HLOOKUP(A_Stammdaten!$B$11,$Z$4:$AF$1005,ROW(C254)-3,FALSE)</f>
        <v>0</v>
      </c>
      <c r="Z254" s="100">
        <f t="shared" si="36"/>
        <v>0</v>
      </c>
      <c r="AA254" s="100">
        <f t="shared" si="37"/>
        <v>0</v>
      </c>
      <c r="AB254" s="100">
        <f t="shared" si="38"/>
        <v>0</v>
      </c>
      <c r="AC254" s="100">
        <f t="shared" si="39"/>
        <v>0</v>
      </c>
      <c r="AD254" s="100">
        <f t="shared" si="40"/>
        <v>0</v>
      </c>
      <c r="AE254" s="100">
        <f t="shared" si="41"/>
        <v>0</v>
      </c>
      <c r="AF254" s="100">
        <f t="shared" si="42"/>
        <v>0</v>
      </c>
    </row>
    <row r="255" spans="1:32" x14ac:dyDescent="0.25">
      <c r="A255" s="338"/>
      <c r="B255" s="338"/>
      <c r="C255" s="339"/>
      <c r="D255" s="338"/>
      <c r="E255" s="338"/>
      <c r="F255" s="338"/>
      <c r="G255" s="338"/>
      <c r="H255" s="338"/>
      <c r="I255" s="270">
        <f>IF(C255&gt;A_Stammdaten!$B$11,0,SUM(D255,E255,-G255))</f>
        <v>0</v>
      </c>
      <c r="J255" s="338"/>
      <c r="K255" s="338"/>
      <c r="L255" s="338"/>
      <c r="M255" s="99">
        <f t="shared" si="35"/>
        <v>0</v>
      </c>
      <c r="N255" s="271">
        <f>IF(ISBLANK($B255),0,VLOOKUP($B255,Listen!$A$2:$C$45,2,FALSE))</f>
        <v>0</v>
      </c>
      <c r="O255" s="271">
        <f>IF(ISBLANK($B255),0,VLOOKUP($B255,Listen!$A$2:$C$45,3,FALSE))</f>
        <v>0</v>
      </c>
      <c r="P255" s="272">
        <f t="shared" si="45"/>
        <v>0</v>
      </c>
      <c r="Q255" s="272">
        <f t="shared" si="46"/>
        <v>0</v>
      </c>
      <c r="R255" s="272">
        <f t="shared" si="46"/>
        <v>0</v>
      </c>
      <c r="S255" s="272">
        <f t="shared" si="46"/>
        <v>0</v>
      </c>
      <c r="T255" s="272">
        <f t="shared" si="46"/>
        <v>0</v>
      </c>
      <c r="U255" s="272">
        <f t="shared" si="46"/>
        <v>0</v>
      </c>
      <c r="V255" s="272">
        <f t="shared" si="46"/>
        <v>0</v>
      </c>
      <c r="W255" s="100">
        <f t="shared" si="43"/>
        <v>0</v>
      </c>
      <c r="X255" s="100">
        <f>IF(C255=A_Stammdaten!$B$11,E_SAV!$M255-E_SAV!$Y255,HLOOKUP(A_Stammdaten!$B$11-1,$Z$4:$AF$1005,ROW(C255)-3,FALSE)-$Y255)</f>
        <v>0</v>
      </c>
      <c r="Y255" s="100">
        <f>HLOOKUP(A_Stammdaten!$B$11,$Z$4:$AF$1005,ROW(C255)-3,FALSE)</f>
        <v>0</v>
      </c>
      <c r="Z255" s="100">
        <f t="shared" si="36"/>
        <v>0</v>
      </c>
      <c r="AA255" s="100">
        <f t="shared" si="37"/>
        <v>0</v>
      </c>
      <c r="AB255" s="100">
        <f t="shared" si="38"/>
        <v>0</v>
      </c>
      <c r="AC255" s="100">
        <f t="shared" si="39"/>
        <v>0</v>
      </c>
      <c r="AD255" s="100">
        <f t="shared" si="40"/>
        <v>0</v>
      </c>
      <c r="AE255" s="100">
        <f t="shared" si="41"/>
        <v>0</v>
      </c>
      <c r="AF255" s="100">
        <f t="shared" si="42"/>
        <v>0</v>
      </c>
    </row>
    <row r="256" spans="1:32" x14ac:dyDescent="0.25">
      <c r="A256" s="338"/>
      <c r="B256" s="338"/>
      <c r="C256" s="339"/>
      <c r="D256" s="338"/>
      <c r="E256" s="338"/>
      <c r="F256" s="338"/>
      <c r="G256" s="338"/>
      <c r="H256" s="338"/>
      <c r="I256" s="270">
        <f>IF(C256&gt;A_Stammdaten!$B$11,0,SUM(D256,E256,-G256))</f>
        <v>0</v>
      </c>
      <c r="J256" s="338"/>
      <c r="K256" s="338"/>
      <c r="L256" s="338"/>
      <c r="M256" s="99">
        <f t="shared" si="35"/>
        <v>0</v>
      </c>
      <c r="N256" s="271">
        <f>IF(ISBLANK($B256),0,VLOOKUP($B256,Listen!$A$2:$C$45,2,FALSE))</f>
        <v>0</v>
      </c>
      <c r="O256" s="271">
        <f>IF(ISBLANK($B256),0,VLOOKUP($B256,Listen!$A$2:$C$45,3,FALSE))</f>
        <v>0</v>
      </c>
      <c r="P256" s="272">
        <f t="shared" si="45"/>
        <v>0</v>
      </c>
      <c r="Q256" s="272">
        <f t="shared" si="46"/>
        <v>0</v>
      </c>
      <c r="R256" s="272">
        <f t="shared" si="46"/>
        <v>0</v>
      </c>
      <c r="S256" s="272">
        <f t="shared" si="46"/>
        <v>0</v>
      </c>
      <c r="T256" s="272">
        <f t="shared" si="46"/>
        <v>0</v>
      </c>
      <c r="U256" s="272">
        <f t="shared" si="46"/>
        <v>0</v>
      </c>
      <c r="V256" s="272">
        <f t="shared" si="46"/>
        <v>0</v>
      </c>
      <c r="W256" s="100">
        <f t="shared" si="43"/>
        <v>0</v>
      </c>
      <c r="X256" s="100">
        <f>IF(C256=A_Stammdaten!$B$11,E_SAV!$M256-E_SAV!$Y256,HLOOKUP(A_Stammdaten!$B$11-1,$Z$4:$AF$1005,ROW(C256)-3,FALSE)-$Y256)</f>
        <v>0</v>
      </c>
      <c r="Y256" s="100">
        <f>HLOOKUP(A_Stammdaten!$B$11,$Z$4:$AF$1005,ROW(C256)-3,FALSE)</f>
        <v>0</v>
      </c>
      <c r="Z256" s="100">
        <f t="shared" si="36"/>
        <v>0</v>
      </c>
      <c r="AA256" s="100">
        <f t="shared" si="37"/>
        <v>0</v>
      </c>
      <c r="AB256" s="100">
        <f t="shared" si="38"/>
        <v>0</v>
      </c>
      <c r="AC256" s="100">
        <f t="shared" si="39"/>
        <v>0</v>
      </c>
      <c r="AD256" s="100">
        <f t="shared" si="40"/>
        <v>0</v>
      </c>
      <c r="AE256" s="100">
        <f t="shared" si="41"/>
        <v>0</v>
      </c>
      <c r="AF256" s="100">
        <f t="shared" si="42"/>
        <v>0</v>
      </c>
    </row>
    <row r="257" spans="1:32" x14ac:dyDescent="0.25">
      <c r="A257" s="338"/>
      <c r="B257" s="338"/>
      <c r="C257" s="339"/>
      <c r="D257" s="338"/>
      <c r="E257" s="338"/>
      <c r="F257" s="338"/>
      <c r="G257" s="338"/>
      <c r="H257" s="338"/>
      <c r="I257" s="270">
        <f>IF(C257&gt;A_Stammdaten!$B$11,0,SUM(D257,E257,-G257))</f>
        <v>0</v>
      </c>
      <c r="J257" s="338"/>
      <c r="K257" s="338"/>
      <c r="L257" s="338"/>
      <c r="M257" s="99">
        <f t="shared" si="35"/>
        <v>0</v>
      </c>
      <c r="N257" s="271">
        <f>IF(ISBLANK($B257),0,VLOOKUP($B257,Listen!$A$2:$C$45,2,FALSE))</f>
        <v>0</v>
      </c>
      <c r="O257" s="271">
        <f>IF(ISBLANK($B257),0,VLOOKUP($B257,Listen!$A$2:$C$45,3,FALSE))</f>
        <v>0</v>
      </c>
      <c r="P257" s="272">
        <f t="shared" si="45"/>
        <v>0</v>
      </c>
      <c r="Q257" s="272">
        <f t="shared" si="46"/>
        <v>0</v>
      </c>
      <c r="R257" s="272">
        <f t="shared" si="46"/>
        <v>0</v>
      </c>
      <c r="S257" s="272">
        <f t="shared" si="46"/>
        <v>0</v>
      </c>
      <c r="T257" s="272">
        <f t="shared" si="46"/>
        <v>0</v>
      </c>
      <c r="U257" s="272">
        <f t="shared" si="46"/>
        <v>0</v>
      </c>
      <c r="V257" s="272">
        <f t="shared" si="46"/>
        <v>0</v>
      </c>
      <c r="W257" s="100">
        <f t="shared" si="43"/>
        <v>0</v>
      </c>
      <c r="X257" s="100">
        <f>IF(C257=A_Stammdaten!$B$11,E_SAV!$M257-E_SAV!$Y257,HLOOKUP(A_Stammdaten!$B$11-1,$Z$4:$AF$1005,ROW(C257)-3,FALSE)-$Y257)</f>
        <v>0</v>
      </c>
      <c r="Y257" s="100">
        <f>HLOOKUP(A_Stammdaten!$B$11,$Z$4:$AF$1005,ROW(C257)-3,FALSE)</f>
        <v>0</v>
      </c>
      <c r="Z257" s="100">
        <f t="shared" si="36"/>
        <v>0</v>
      </c>
      <c r="AA257" s="100">
        <f t="shared" si="37"/>
        <v>0</v>
      </c>
      <c r="AB257" s="100">
        <f t="shared" si="38"/>
        <v>0</v>
      </c>
      <c r="AC257" s="100">
        <f t="shared" si="39"/>
        <v>0</v>
      </c>
      <c r="AD257" s="100">
        <f t="shared" si="40"/>
        <v>0</v>
      </c>
      <c r="AE257" s="100">
        <f t="shared" si="41"/>
        <v>0</v>
      </c>
      <c r="AF257" s="100">
        <f t="shared" si="42"/>
        <v>0</v>
      </c>
    </row>
    <row r="258" spans="1:32" x14ac:dyDescent="0.25">
      <c r="A258" s="338"/>
      <c r="B258" s="338"/>
      <c r="C258" s="339"/>
      <c r="D258" s="338"/>
      <c r="E258" s="338"/>
      <c r="F258" s="338"/>
      <c r="G258" s="338"/>
      <c r="H258" s="338"/>
      <c r="I258" s="270">
        <f>IF(C258&gt;A_Stammdaten!$B$11,0,SUM(D258,E258,-G258))</f>
        <v>0</v>
      </c>
      <c r="J258" s="338"/>
      <c r="K258" s="338"/>
      <c r="L258" s="338"/>
      <c r="M258" s="99">
        <f t="shared" si="35"/>
        <v>0</v>
      </c>
      <c r="N258" s="271">
        <f>IF(ISBLANK($B258),0,VLOOKUP($B258,Listen!$A$2:$C$45,2,FALSE))</f>
        <v>0</v>
      </c>
      <c r="O258" s="271">
        <f>IF(ISBLANK($B258),0,VLOOKUP($B258,Listen!$A$2:$C$45,3,FALSE))</f>
        <v>0</v>
      </c>
      <c r="P258" s="272">
        <f t="shared" si="45"/>
        <v>0</v>
      </c>
      <c r="Q258" s="272">
        <f t="shared" si="46"/>
        <v>0</v>
      </c>
      <c r="R258" s="272">
        <f t="shared" si="46"/>
        <v>0</v>
      </c>
      <c r="S258" s="272">
        <f t="shared" si="46"/>
        <v>0</v>
      </c>
      <c r="T258" s="272">
        <f t="shared" si="46"/>
        <v>0</v>
      </c>
      <c r="U258" s="272">
        <f t="shared" si="46"/>
        <v>0</v>
      </c>
      <c r="V258" s="272">
        <f t="shared" si="46"/>
        <v>0</v>
      </c>
      <c r="W258" s="100">
        <f t="shared" si="43"/>
        <v>0</v>
      </c>
      <c r="X258" s="100">
        <f>IF(C258=A_Stammdaten!$B$11,E_SAV!$M258-E_SAV!$Y258,HLOOKUP(A_Stammdaten!$B$11-1,$Z$4:$AF$1005,ROW(C258)-3,FALSE)-$Y258)</f>
        <v>0</v>
      </c>
      <c r="Y258" s="100">
        <f>HLOOKUP(A_Stammdaten!$B$11,$Z$4:$AF$1005,ROW(C258)-3,FALSE)</f>
        <v>0</v>
      </c>
      <c r="Z258" s="100">
        <f t="shared" si="36"/>
        <v>0</v>
      </c>
      <c r="AA258" s="100">
        <f t="shared" si="37"/>
        <v>0</v>
      </c>
      <c r="AB258" s="100">
        <f t="shared" si="38"/>
        <v>0</v>
      </c>
      <c r="AC258" s="100">
        <f t="shared" si="39"/>
        <v>0</v>
      </c>
      <c r="AD258" s="100">
        <f t="shared" si="40"/>
        <v>0</v>
      </c>
      <c r="AE258" s="100">
        <f t="shared" si="41"/>
        <v>0</v>
      </c>
      <c r="AF258" s="100">
        <f t="shared" si="42"/>
        <v>0</v>
      </c>
    </row>
    <row r="259" spans="1:32" x14ac:dyDescent="0.25">
      <c r="A259" s="338"/>
      <c r="B259" s="338"/>
      <c r="C259" s="339"/>
      <c r="D259" s="338"/>
      <c r="E259" s="338"/>
      <c r="F259" s="338"/>
      <c r="G259" s="338"/>
      <c r="H259" s="338"/>
      <c r="I259" s="270">
        <f>IF(C259&gt;A_Stammdaten!$B$11,0,SUM(D259,E259,-G259))</f>
        <v>0</v>
      </c>
      <c r="J259" s="338"/>
      <c r="K259" s="338"/>
      <c r="L259" s="338"/>
      <c r="M259" s="99">
        <f t="shared" si="35"/>
        <v>0</v>
      </c>
      <c r="N259" s="271">
        <f>IF(ISBLANK($B259),0,VLOOKUP($B259,Listen!$A$2:$C$45,2,FALSE))</f>
        <v>0</v>
      </c>
      <c r="O259" s="271">
        <f>IF(ISBLANK($B259),0,VLOOKUP($B259,Listen!$A$2:$C$45,3,FALSE))</f>
        <v>0</v>
      </c>
      <c r="P259" s="272">
        <f t="shared" si="45"/>
        <v>0</v>
      </c>
      <c r="Q259" s="272">
        <f t="shared" si="46"/>
        <v>0</v>
      </c>
      <c r="R259" s="272">
        <f t="shared" si="46"/>
        <v>0</v>
      </c>
      <c r="S259" s="272">
        <f t="shared" si="46"/>
        <v>0</v>
      </c>
      <c r="T259" s="272">
        <f t="shared" si="46"/>
        <v>0</v>
      </c>
      <c r="U259" s="272">
        <f t="shared" si="46"/>
        <v>0</v>
      </c>
      <c r="V259" s="272">
        <f t="shared" si="46"/>
        <v>0</v>
      </c>
      <c r="W259" s="100">
        <f t="shared" si="43"/>
        <v>0</v>
      </c>
      <c r="X259" s="100">
        <f>IF(C259=A_Stammdaten!$B$11,E_SAV!$M259-E_SAV!$Y259,HLOOKUP(A_Stammdaten!$B$11-1,$Z$4:$AF$1005,ROW(C259)-3,FALSE)-$Y259)</f>
        <v>0</v>
      </c>
      <c r="Y259" s="100">
        <f>HLOOKUP(A_Stammdaten!$B$11,$Z$4:$AF$1005,ROW(C259)-3,FALSE)</f>
        <v>0</v>
      </c>
      <c r="Z259" s="100">
        <f t="shared" si="36"/>
        <v>0</v>
      </c>
      <c r="AA259" s="100">
        <f t="shared" si="37"/>
        <v>0</v>
      </c>
      <c r="AB259" s="100">
        <f t="shared" si="38"/>
        <v>0</v>
      </c>
      <c r="AC259" s="100">
        <f t="shared" si="39"/>
        <v>0</v>
      </c>
      <c r="AD259" s="100">
        <f t="shared" si="40"/>
        <v>0</v>
      </c>
      <c r="AE259" s="100">
        <f t="shared" si="41"/>
        <v>0</v>
      </c>
      <c r="AF259" s="100">
        <f t="shared" si="42"/>
        <v>0</v>
      </c>
    </row>
    <row r="260" spans="1:32" x14ac:dyDescent="0.25">
      <c r="A260" s="338"/>
      <c r="B260" s="338"/>
      <c r="C260" s="339"/>
      <c r="D260" s="338"/>
      <c r="E260" s="338"/>
      <c r="F260" s="338"/>
      <c r="G260" s="338"/>
      <c r="H260" s="338"/>
      <c r="I260" s="270">
        <f>IF(C260&gt;A_Stammdaten!$B$11,0,SUM(D260,E260,-G260))</f>
        <v>0</v>
      </c>
      <c r="J260" s="338"/>
      <c r="K260" s="338"/>
      <c r="L260" s="338"/>
      <c r="M260" s="99">
        <f t="shared" si="35"/>
        <v>0</v>
      </c>
      <c r="N260" s="271">
        <f>IF(ISBLANK($B260),0,VLOOKUP($B260,Listen!$A$2:$C$45,2,FALSE))</f>
        <v>0</v>
      </c>
      <c r="O260" s="271">
        <f>IF(ISBLANK($B260),0,VLOOKUP($B260,Listen!$A$2:$C$45,3,FALSE))</f>
        <v>0</v>
      </c>
      <c r="P260" s="272">
        <f t="shared" si="45"/>
        <v>0</v>
      </c>
      <c r="Q260" s="272">
        <f t="shared" si="46"/>
        <v>0</v>
      </c>
      <c r="R260" s="272">
        <f t="shared" si="46"/>
        <v>0</v>
      </c>
      <c r="S260" s="272">
        <f t="shared" si="46"/>
        <v>0</v>
      </c>
      <c r="T260" s="272">
        <f t="shared" si="46"/>
        <v>0</v>
      </c>
      <c r="U260" s="272">
        <f t="shared" si="46"/>
        <v>0</v>
      </c>
      <c r="V260" s="272">
        <f t="shared" si="46"/>
        <v>0</v>
      </c>
      <c r="W260" s="100">
        <f t="shared" si="43"/>
        <v>0</v>
      </c>
      <c r="X260" s="100">
        <f>IF(C260=A_Stammdaten!$B$11,E_SAV!$M260-E_SAV!$Y260,HLOOKUP(A_Stammdaten!$B$11-1,$Z$4:$AF$1005,ROW(C260)-3,FALSE)-$Y260)</f>
        <v>0</v>
      </c>
      <c r="Y260" s="100">
        <f>HLOOKUP(A_Stammdaten!$B$11,$Z$4:$AF$1005,ROW(C260)-3,FALSE)</f>
        <v>0</v>
      </c>
      <c r="Z260" s="100">
        <f t="shared" si="36"/>
        <v>0</v>
      </c>
      <c r="AA260" s="100">
        <f t="shared" si="37"/>
        <v>0</v>
      </c>
      <c r="AB260" s="100">
        <f t="shared" si="38"/>
        <v>0</v>
      </c>
      <c r="AC260" s="100">
        <f t="shared" si="39"/>
        <v>0</v>
      </c>
      <c r="AD260" s="100">
        <f t="shared" si="40"/>
        <v>0</v>
      </c>
      <c r="AE260" s="100">
        <f t="shared" si="41"/>
        <v>0</v>
      </c>
      <c r="AF260" s="100">
        <f t="shared" si="42"/>
        <v>0</v>
      </c>
    </row>
    <row r="261" spans="1:32" x14ac:dyDescent="0.25">
      <c r="A261" s="338"/>
      <c r="B261" s="338"/>
      <c r="C261" s="339"/>
      <c r="D261" s="338"/>
      <c r="E261" s="338"/>
      <c r="F261" s="338"/>
      <c r="G261" s="338"/>
      <c r="H261" s="338"/>
      <c r="I261" s="270">
        <f>IF(C261&gt;A_Stammdaten!$B$11,0,SUM(D261,E261,-G261))</f>
        <v>0</v>
      </c>
      <c r="J261" s="338"/>
      <c r="K261" s="338"/>
      <c r="L261" s="338"/>
      <c r="M261" s="99">
        <f t="shared" ref="M261:M324" si="47">I261-SUM(J261:L261)</f>
        <v>0</v>
      </c>
      <c r="N261" s="271">
        <f>IF(ISBLANK($B261),0,VLOOKUP($B261,Listen!$A$2:$C$45,2,FALSE))</f>
        <v>0</v>
      </c>
      <c r="O261" s="271">
        <f>IF(ISBLANK($B261),0,VLOOKUP($B261,Listen!$A$2:$C$45,3,FALSE))</f>
        <v>0</v>
      </c>
      <c r="P261" s="272">
        <f t="shared" si="45"/>
        <v>0</v>
      </c>
      <c r="Q261" s="272">
        <f t="shared" si="46"/>
        <v>0</v>
      </c>
      <c r="R261" s="272">
        <f t="shared" si="46"/>
        <v>0</v>
      </c>
      <c r="S261" s="272">
        <f t="shared" si="46"/>
        <v>0</v>
      </c>
      <c r="T261" s="272">
        <f t="shared" si="46"/>
        <v>0</v>
      </c>
      <c r="U261" s="272">
        <f t="shared" si="46"/>
        <v>0</v>
      </c>
      <c r="V261" s="272">
        <f t="shared" si="46"/>
        <v>0</v>
      </c>
      <c r="W261" s="100">
        <f t="shared" si="43"/>
        <v>0</v>
      </c>
      <c r="X261" s="100">
        <f>IF(C261=A_Stammdaten!$B$11,E_SAV!$M261-E_SAV!$Y261,HLOOKUP(A_Stammdaten!$B$11-1,$Z$4:$AF$1005,ROW(C261)-3,FALSE)-$Y261)</f>
        <v>0</v>
      </c>
      <c r="Y261" s="100">
        <f>HLOOKUP(A_Stammdaten!$B$11,$Z$4:$AF$1005,ROW(C261)-3,FALSE)</f>
        <v>0</v>
      </c>
      <c r="Z261" s="100">
        <f t="shared" ref="Z261:Z324" si="48">IF(OR($C261=0,$M261=0),0,IF($C261&lt;=Z$4,$M261-$M261/P261*(Z$4-$C261+1),0))</f>
        <v>0</v>
      </c>
      <c r="AA261" s="100">
        <f t="shared" ref="AA261:AA324" si="49">IF(OR($C261=0,$M261=0,Q261-(AA$4-$C261)=0),0,IF($C261&lt;AA$4,Z261-Z261/(Q261-(AA$4-$C261)),IF($C261=AA$4,$M261-$M261/Q261,0)))</f>
        <v>0</v>
      </c>
      <c r="AB261" s="100">
        <f t="shared" ref="AB261:AB324" si="50">IF(OR($C261=0,$M261=0,R261-(AB$4-$C261)=0),0,IF($C261&lt;AB$4,AA261-AA261/(R261-(AB$4-$C261)),IF($C261=AB$4,$M261-$M261/R261,0)))</f>
        <v>0</v>
      </c>
      <c r="AC261" s="100">
        <f t="shared" ref="AC261:AC324" si="51">IF(OR($C261=0,$M261=0,S261-(AC$4-$C261)=0),0,IF($C261&lt;AC$4,AB261-AB261/(S261-(AC$4-$C261)),IF($C261=AC$4,$M261-$M261/S261,0)))</f>
        <v>0</v>
      </c>
      <c r="AD261" s="100">
        <f t="shared" ref="AD261:AD324" si="52">IF(OR($C261=0,$M261=0,T261-(AD$4-$C261)=0),0,IF($C261&lt;AD$4,AC261-AC261/(T261-(AD$4-$C261)),IF($C261=AD$4,$M261-$M261/T261,0)))</f>
        <v>0</v>
      </c>
      <c r="AE261" s="100">
        <f t="shared" ref="AE261:AE324" si="53">IF(OR($C261=0,$M261=0,U261-(AE$4-$C261)=0),0,IF($C261&lt;AE$4,AD261-AD261/(U261-(AE$4-$C261)),IF($C261=AE$4,$M261-$M261/U261,0)))</f>
        <v>0</v>
      </c>
      <c r="AF261" s="100">
        <f t="shared" ref="AF261:AF324" si="54">IF(OR($C261=0,$M261=0,V261-(AF$4-$C261)=0),0,IF($C261&lt;AF$4,AE261-AE261/(V261-(AF$4-$C261)),IF($C261=AF$4,$M261-$M261/V261,0)))</f>
        <v>0</v>
      </c>
    </row>
    <row r="262" spans="1:32" x14ac:dyDescent="0.25">
      <c r="A262" s="338"/>
      <c r="B262" s="338"/>
      <c r="C262" s="339"/>
      <c r="D262" s="338"/>
      <c r="E262" s="338"/>
      <c r="F262" s="338"/>
      <c r="G262" s="338"/>
      <c r="H262" s="338"/>
      <c r="I262" s="270">
        <f>IF(C262&gt;A_Stammdaten!$B$11,0,SUM(D262,E262,-G262))</f>
        <v>0</v>
      </c>
      <c r="J262" s="338"/>
      <c r="K262" s="338"/>
      <c r="L262" s="338"/>
      <c r="M262" s="99">
        <f t="shared" si="47"/>
        <v>0</v>
      </c>
      <c r="N262" s="271">
        <f>IF(ISBLANK($B262),0,VLOOKUP($B262,Listen!$A$2:$C$45,2,FALSE))</f>
        <v>0</v>
      </c>
      <c r="O262" s="271">
        <f>IF(ISBLANK($B262),0,VLOOKUP($B262,Listen!$A$2:$C$45,3,FALSE))</f>
        <v>0</v>
      </c>
      <c r="P262" s="272">
        <f t="shared" si="45"/>
        <v>0</v>
      </c>
      <c r="Q262" s="272">
        <f t="shared" si="46"/>
        <v>0</v>
      </c>
      <c r="R262" s="272">
        <f t="shared" si="46"/>
        <v>0</v>
      </c>
      <c r="S262" s="272">
        <f t="shared" si="46"/>
        <v>0</v>
      </c>
      <c r="T262" s="272">
        <f t="shared" si="46"/>
        <v>0</v>
      </c>
      <c r="U262" s="272">
        <f t="shared" si="46"/>
        <v>0</v>
      </c>
      <c r="V262" s="272">
        <f t="shared" si="46"/>
        <v>0</v>
      </c>
      <c r="W262" s="100">
        <f t="shared" ref="W262:W325" si="55">Y262+X262</f>
        <v>0</v>
      </c>
      <c r="X262" s="100">
        <f>IF(C262=A_Stammdaten!$B$11,E_SAV!$M262-E_SAV!$Y262,HLOOKUP(A_Stammdaten!$B$11-1,$Z$4:$AF$1005,ROW(C262)-3,FALSE)-$Y262)</f>
        <v>0</v>
      </c>
      <c r="Y262" s="100">
        <f>HLOOKUP(A_Stammdaten!$B$11,$Z$4:$AF$1005,ROW(C262)-3,FALSE)</f>
        <v>0</v>
      </c>
      <c r="Z262" s="100">
        <f t="shared" si="48"/>
        <v>0</v>
      </c>
      <c r="AA262" s="100">
        <f t="shared" si="49"/>
        <v>0</v>
      </c>
      <c r="AB262" s="100">
        <f t="shared" si="50"/>
        <v>0</v>
      </c>
      <c r="AC262" s="100">
        <f t="shared" si="51"/>
        <v>0</v>
      </c>
      <c r="AD262" s="100">
        <f t="shared" si="52"/>
        <v>0</v>
      </c>
      <c r="AE262" s="100">
        <f t="shared" si="53"/>
        <v>0</v>
      </c>
      <c r="AF262" s="100">
        <f t="shared" si="54"/>
        <v>0</v>
      </c>
    </row>
    <row r="263" spans="1:32" x14ac:dyDescent="0.25">
      <c r="A263" s="338"/>
      <c r="B263" s="338"/>
      <c r="C263" s="339"/>
      <c r="D263" s="338"/>
      <c r="E263" s="338"/>
      <c r="F263" s="338"/>
      <c r="G263" s="338"/>
      <c r="H263" s="338"/>
      <c r="I263" s="270">
        <f>IF(C263&gt;A_Stammdaten!$B$11,0,SUM(D263,E263,-G263))</f>
        <v>0</v>
      </c>
      <c r="J263" s="338"/>
      <c r="K263" s="338"/>
      <c r="L263" s="338"/>
      <c r="M263" s="99">
        <f t="shared" si="47"/>
        <v>0</v>
      </c>
      <c r="N263" s="271">
        <f>IF(ISBLANK($B263),0,VLOOKUP($B263,Listen!$A$2:$C$45,2,FALSE))</f>
        <v>0</v>
      </c>
      <c r="O263" s="271">
        <f>IF(ISBLANK($B263),0,VLOOKUP($B263,Listen!$A$2:$C$45,3,FALSE))</f>
        <v>0</v>
      </c>
      <c r="P263" s="272">
        <f t="shared" si="45"/>
        <v>0</v>
      </c>
      <c r="Q263" s="272">
        <f t="shared" si="46"/>
        <v>0</v>
      </c>
      <c r="R263" s="272">
        <f t="shared" si="46"/>
        <v>0</v>
      </c>
      <c r="S263" s="272">
        <f t="shared" si="46"/>
        <v>0</v>
      </c>
      <c r="T263" s="272">
        <f t="shared" si="46"/>
        <v>0</v>
      </c>
      <c r="U263" s="272">
        <f t="shared" si="46"/>
        <v>0</v>
      </c>
      <c r="V263" s="272">
        <f t="shared" si="46"/>
        <v>0</v>
      </c>
      <c r="W263" s="100">
        <f t="shared" si="55"/>
        <v>0</v>
      </c>
      <c r="X263" s="100">
        <f>IF(C263=A_Stammdaten!$B$11,E_SAV!$M263-E_SAV!$Y263,HLOOKUP(A_Stammdaten!$B$11-1,$Z$4:$AF$1005,ROW(C263)-3,FALSE)-$Y263)</f>
        <v>0</v>
      </c>
      <c r="Y263" s="100">
        <f>HLOOKUP(A_Stammdaten!$B$11,$Z$4:$AF$1005,ROW(C263)-3,FALSE)</f>
        <v>0</v>
      </c>
      <c r="Z263" s="100">
        <f t="shared" si="48"/>
        <v>0</v>
      </c>
      <c r="AA263" s="100">
        <f t="shared" si="49"/>
        <v>0</v>
      </c>
      <c r="AB263" s="100">
        <f t="shared" si="50"/>
        <v>0</v>
      </c>
      <c r="AC263" s="100">
        <f t="shared" si="51"/>
        <v>0</v>
      </c>
      <c r="AD263" s="100">
        <f t="shared" si="52"/>
        <v>0</v>
      </c>
      <c r="AE263" s="100">
        <f t="shared" si="53"/>
        <v>0</v>
      </c>
      <c r="AF263" s="100">
        <f t="shared" si="54"/>
        <v>0</v>
      </c>
    </row>
    <row r="264" spans="1:32" x14ac:dyDescent="0.25">
      <c r="A264" s="338"/>
      <c r="B264" s="338"/>
      <c r="C264" s="339"/>
      <c r="D264" s="338"/>
      <c r="E264" s="338"/>
      <c r="F264" s="338"/>
      <c r="G264" s="338"/>
      <c r="H264" s="338"/>
      <c r="I264" s="270">
        <f>IF(C264&gt;A_Stammdaten!$B$11,0,SUM(D264,E264,-G264))</f>
        <v>0</v>
      </c>
      <c r="J264" s="338"/>
      <c r="K264" s="338"/>
      <c r="L264" s="338"/>
      <c r="M264" s="99">
        <f t="shared" si="47"/>
        <v>0</v>
      </c>
      <c r="N264" s="271">
        <f>IF(ISBLANK($B264),0,VLOOKUP($B264,Listen!$A$2:$C$45,2,FALSE))</f>
        <v>0</v>
      </c>
      <c r="O264" s="271">
        <f>IF(ISBLANK($B264),0,VLOOKUP($B264,Listen!$A$2:$C$45,3,FALSE))</f>
        <v>0</v>
      </c>
      <c r="P264" s="272">
        <f t="shared" si="45"/>
        <v>0</v>
      </c>
      <c r="Q264" s="272">
        <f t="shared" si="46"/>
        <v>0</v>
      </c>
      <c r="R264" s="272">
        <f t="shared" si="46"/>
        <v>0</v>
      </c>
      <c r="S264" s="272">
        <f t="shared" si="46"/>
        <v>0</v>
      </c>
      <c r="T264" s="272">
        <f t="shared" si="46"/>
        <v>0</v>
      </c>
      <c r="U264" s="272">
        <f t="shared" si="46"/>
        <v>0</v>
      </c>
      <c r="V264" s="272">
        <f t="shared" si="46"/>
        <v>0</v>
      </c>
      <c r="W264" s="100">
        <f t="shared" si="55"/>
        <v>0</v>
      </c>
      <c r="X264" s="100">
        <f>IF(C264=A_Stammdaten!$B$11,E_SAV!$M264-E_SAV!$Y264,HLOOKUP(A_Stammdaten!$B$11-1,$Z$4:$AF$1005,ROW(C264)-3,FALSE)-$Y264)</f>
        <v>0</v>
      </c>
      <c r="Y264" s="100">
        <f>HLOOKUP(A_Stammdaten!$B$11,$Z$4:$AF$1005,ROW(C264)-3,FALSE)</f>
        <v>0</v>
      </c>
      <c r="Z264" s="100">
        <f t="shared" si="48"/>
        <v>0</v>
      </c>
      <c r="AA264" s="100">
        <f t="shared" si="49"/>
        <v>0</v>
      </c>
      <c r="AB264" s="100">
        <f t="shared" si="50"/>
        <v>0</v>
      </c>
      <c r="AC264" s="100">
        <f t="shared" si="51"/>
        <v>0</v>
      </c>
      <c r="AD264" s="100">
        <f t="shared" si="52"/>
        <v>0</v>
      </c>
      <c r="AE264" s="100">
        <f t="shared" si="53"/>
        <v>0</v>
      </c>
      <c r="AF264" s="100">
        <f t="shared" si="54"/>
        <v>0</v>
      </c>
    </row>
    <row r="265" spans="1:32" x14ac:dyDescent="0.25">
      <c r="A265" s="338"/>
      <c r="B265" s="338"/>
      <c r="C265" s="339"/>
      <c r="D265" s="338"/>
      <c r="E265" s="338"/>
      <c r="F265" s="338"/>
      <c r="G265" s="338"/>
      <c r="H265" s="338"/>
      <c r="I265" s="270">
        <f>IF(C265&gt;A_Stammdaten!$B$11,0,SUM(D265,E265,-G265))</f>
        <v>0</v>
      </c>
      <c r="J265" s="338"/>
      <c r="K265" s="338"/>
      <c r="L265" s="338"/>
      <c r="M265" s="99">
        <f t="shared" si="47"/>
        <v>0</v>
      </c>
      <c r="N265" s="271">
        <f>IF(ISBLANK($B265),0,VLOOKUP($B265,Listen!$A$2:$C$45,2,FALSE))</f>
        <v>0</v>
      </c>
      <c r="O265" s="271">
        <f>IF(ISBLANK($B265),0,VLOOKUP($B265,Listen!$A$2:$C$45,3,FALSE))</f>
        <v>0</v>
      </c>
      <c r="P265" s="272">
        <f t="shared" si="45"/>
        <v>0</v>
      </c>
      <c r="Q265" s="272">
        <f t="shared" si="46"/>
        <v>0</v>
      </c>
      <c r="R265" s="272">
        <f t="shared" si="46"/>
        <v>0</v>
      </c>
      <c r="S265" s="272">
        <f t="shared" si="46"/>
        <v>0</v>
      </c>
      <c r="T265" s="272">
        <f t="shared" si="46"/>
        <v>0</v>
      </c>
      <c r="U265" s="272">
        <f t="shared" si="46"/>
        <v>0</v>
      </c>
      <c r="V265" s="272">
        <f t="shared" si="46"/>
        <v>0</v>
      </c>
      <c r="W265" s="100">
        <f t="shared" si="55"/>
        <v>0</v>
      </c>
      <c r="X265" s="100">
        <f>IF(C265=A_Stammdaten!$B$11,E_SAV!$M265-E_SAV!$Y265,HLOOKUP(A_Stammdaten!$B$11-1,$Z$4:$AF$1005,ROW(C265)-3,FALSE)-$Y265)</f>
        <v>0</v>
      </c>
      <c r="Y265" s="100">
        <f>HLOOKUP(A_Stammdaten!$B$11,$Z$4:$AF$1005,ROW(C265)-3,FALSE)</f>
        <v>0</v>
      </c>
      <c r="Z265" s="100">
        <f t="shared" si="48"/>
        <v>0</v>
      </c>
      <c r="AA265" s="100">
        <f t="shared" si="49"/>
        <v>0</v>
      </c>
      <c r="AB265" s="100">
        <f t="shared" si="50"/>
        <v>0</v>
      </c>
      <c r="AC265" s="100">
        <f t="shared" si="51"/>
        <v>0</v>
      </c>
      <c r="AD265" s="100">
        <f t="shared" si="52"/>
        <v>0</v>
      </c>
      <c r="AE265" s="100">
        <f t="shared" si="53"/>
        <v>0</v>
      </c>
      <c r="AF265" s="100">
        <f t="shared" si="54"/>
        <v>0</v>
      </c>
    </row>
    <row r="266" spans="1:32" x14ac:dyDescent="0.25">
      <c r="A266" s="338"/>
      <c r="B266" s="338"/>
      <c r="C266" s="339"/>
      <c r="D266" s="338"/>
      <c r="E266" s="338"/>
      <c r="F266" s="338"/>
      <c r="G266" s="338"/>
      <c r="H266" s="338"/>
      <c r="I266" s="270">
        <f>IF(C266&gt;A_Stammdaten!$B$11,0,SUM(D266,E266,-G266))</f>
        <v>0</v>
      </c>
      <c r="J266" s="338"/>
      <c r="K266" s="338"/>
      <c r="L266" s="338"/>
      <c r="M266" s="99">
        <f t="shared" si="47"/>
        <v>0</v>
      </c>
      <c r="N266" s="271">
        <f>IF(ISBLANK($B266),0,VLOOKUP($B266,Listen!$A$2:$C$45,2,FALSE))</f>
        <v>0</v>
      </c>
      <c r="O266" s="271">
        <f>IF(ISBLANK($B266),0,VLOOKUP($B266,Listen!$A$2:$C$45,3,FALSE))</f>
        <v>0</v>
      </c>
      <c r="P266" s="272">
        <f t="shared" si="45"/>
        <v>0</v>
      </c>
      <c r="Q266" s="272">
        <f t="shared" si="46"/>
        <v>0</v>
      </c>
      <c r="R266" s="272">
        <f t="shared" si="46"/>
        <v>0</v>
      </c>
      <c r="S266" s="272">
        <f t="shared" si="46"/>
        <v>0</v>
      </c>
      <c r="T266" s="272">
        <f t="shared" si="46"/>
        <v>0</v>
      </c>
      <c r="U266" s="272">
        <f t="shared" si="46"/>
        <v>0</v>
      </c>
      <c r="V266" s="272">
        <f t="shared" si="46"/>
        <v>0</v>
      </c>
      <c r="W266" s="100">
        <f t="shared" si="55"/>
        <v>0</v>
      </c>
      <c r="X266" s="100">
        <f>IF(C266=A_Stammdaten!$B$11,E_SAV!$M266-E_SAV!$Y266,HLOOKUP(A_Stammdaten!$B$11-1,$Z$4:$AF$1005,ROW(C266)-3,FALSE)-$Y266)</f>
        <v>0</v>
      </c>
      <c r="Y266" s="100">
        <f>HLOOKUP(A_Stammdaten!$B$11,$Z$4:$AF$1005,ROW(C266)-3,FALSE)</f>
        <v>0</v>
      </c>
      <c r="Z266" s="100">
        <f t="shared" si="48"/>
        <v>0</v>
      </c>
      <c r="AA266" s="100">
        <f t="shared" si="49"/>
        <v>0</v>
      </c>
      <c r="AB266" s="100">
        <f t="shared" si="50"/>
        <v>0</v>
      </c>
      <c r="AC266" s="100">
        <f t="shared" si="51"/>
        <v>0</v>
      </c>
      <c r="AD266" s="100">
        <f t="shared" si="52"/>
        <v>0</v>
      </c>
      <c r="AE266" s="100">
        <f t="shared" si="53"/>
        <v>0</v>
      </c>
      <c r="AF266" s="100">
        <f t="shared" si="54"/>
        <v>0</v>
      </c>
    </row>
    <row r="267" spans="1:32" x14ac:dyDescent="0.25">
      <c r="A267" s="338"/>
      <c r="B267" s="338"/>
      <c r="C267" s="339"/>
      <c r="D267" s="338"/>
      <c r="E267" s="338"/>
      <c r="F267" s="338"/>
      <c r="G267" s="338"/>
      <c r="H267" s="338"/>
      <c r="I267" s="270">
        <f>IF(C267&gt;A_Stammdaten!$B$11,0,SUM(D267,E267,-G267))</f>
        <v>0</v>
      </c>
      <c r="J267" s="338"/>
      <c r="K267" s="338"/>
      <c r="L267" s="338"/>
      <c r="M267" s="99">
        <f t="shared" si="47"/>
        <v>0</v>
      </c>
      <c r="N267" s="271">
        <f>IF(ISBLANK($B267),0,VLOOKUP($B267,Listen!$A$2:$C$45,2,FALSE))</f>
        <v>0</v>
      </c>
      <c r="O267" s="271">
        <f>IF(ISBLANK($B267),0,VLOOKUP($B267,Listen!$A$2:$C$45,3,FALSE))</f>
        <v>0</v>
      </c>
      <c r="P267" s="272">
        <f t="shared" ref="P267:P330" si="56">$N267</f>
        <v>0</v>
      </c>
      <c r="Q267" s="272">
        <f t="shared" si="46"/>
        <v>0</v>
      </c>
      <c r="R267" s="272">
        <f t="shared" si="46"/>
        <v>0</v>
      </c>
      <c r="S267" s="272">
        <f t="shared" si="46"/>
        <v>0</v>
      </c>
      <c r="T267" s="272">
        <f t="shared" si="46"/>
        <v>0</v>
      </c>
      <c r="U267" s="272">
        <f t="shared" si="46"/>
        <v>0</v>
      </c>
      <c r="V267" s="272">
        <f t="shared" si="46"/>
        <v>0</v>
      </c>
      <c r="W267" s="100">
        <f t="shared" si="55"/>
        <v>0</v>
      </c>
      <c r="X267" s="100">
        <f>IF(C267=A_Stammdaten!$B$11,E_SAV!$M267-E_SAV!$Y267,HLOOKUP(A_Stammdaten!$B$11-1,$Z$4:$AF$1005,ROW(C267)-3,FALSE)-$Y267)</f>
        <v>0</v>
      </c>
      <c r="Y267" s="100">
        <f>HLOOKUP(A_Stammdaten!$B$11,$Z$4:$AF$1005,ROW(C267)-3,FALSE)</f>
        <v>0</v>
      </c>
      <c r="Z267" s="100">
        <f t="shared" si="48"/>
        <v>0</v>
      </c>
      <c r="AA267" s="100">
        <f t="shared" si="49"/>
        <v>0</v>
      </c>
      <c r="AB267" s="100">
        <f t="shared" si="50"/>
        <v>0</v>
      </c>
      <c r="AC267" s="100">
        <f t="shared" si="51"/>
        <v>0</v>
      </c>
      <c r="AD267" s="100">
        <f t="shared" si="52"/>
        <v>0</v>
      </c>
      <c r="AE267" s="100">
        <f t="shared" si="53"/>
        <v>0</v>
      </c>
      <c r="AF267" s="100">
        <f t="shared" si="54"/>
        <v>0</v>
      </c>
    </row>
    <row r="268" spans="1:32" x14ac:dyDescent="0.25">
      <c r="A268" s="338"/>
      <c r="B268" s="338"/>
      <c r="C268" s="339"/>
      <c r="D268" s="338"/>
      <c r="E268" s="338"/>
      <c r="F268" s="338"/>
      <c r="G268" s="338"/>
      <c r="H268" s="338"/>
      <c r="I268" s="270">
        <f>IF(C268&gt;A_Stammdaten!$B$11,0,SUM(D268,E268,-G268))</f>
        <v>0</v>
      </c>
      <c r="J268" s="338"/>
      <c r="K268" s="338"/>
      <c r="L268" s="338"/>
      <c r="M268" s="99">
        <f t="shared" si="47"/>
        <v>0</v>
      </c>
      <c r="N268" s="271">
        <f>IF(ISBLANK($B268),0,VLOOKUP($B268,Listen!$A$2:$C$45,2,FALSE))</f>
        <v>0</v>
      </c>
      <c r="O268" s="271">
        <f>IF(ISBLANK($B268),0,VLOOKUP($B268,Listen!$A$2:$C$45,3,FALSE))</f>
        <v>0</v>
      </c>
      <c r="P268" s="272">
        <f t="shared" si="56"/>
        <v>0</v>
      </c>
      <c r="Q268" s="272">
        <f t="shared" si="46"/>
        <v>0</v>
      </c>
      <c r="R268" s="272">
        <f t="shared" si="46"/>
        <v>0</v>
      </c>
      <c r="S268" s="272">
        <f t="shared" si="46"/>
        <v>0</v>
      </c>
      <c r="T268" s="272">
        <f t="shared" si="46"/>
        <v>0</v>
      </c>
      <c r="U268" s="272">
        <f t="shared" si="46"/>
        <v>0</v>
      </c>
      <c r="V268" s="272">
        <f t="shared" si="46"/>
        <v>0</v>
      </c>
      <c r="W268" s="100">
        <f t="shared" si="55"/>
        <v>0</v>
      </c>
      <c r="X268" s="100">
        <f>IF(C268=A_Stammdaten!$B$11,E_SAV!$M268-E_SAV!$Y268,HLOOKUP(A_Stammdaten!$B$11-1,$Z$4:$AF$1005,ROW(C268)-3,FALSE)-$Y268)</f>
        <v>0</v>
      </c>
      <c r="Y268" s="100">
        <f>HLOOKUP(A_Stammdaten!$B$11,$Z$4:$AF$1005,ROW(C268)-3,FALSE)</f>
        <v>0</v>
      </c>
      <c r="Z268" s="100">
        <f t="shared" si="48"/>
        <v>0</v>
      </c>
      <c r="AA268" s="100">
        <f t="shared" si="49"/>
        <v>0</v>
      </c>
      <c r="AB268" s="100">
        <f t="shared" si="50"/>
        <v>0</v>
      </c>
      <c r="AC268" s="100">
        <f t="shared" si="51"/>
        <v>0</v>
      </c>
      <c r="AD268" s="100">
        <f t="shared" si="52"/>
        <v>0</v>
      </c>
      <c r="AE268" s="100">
        <f t="shared" si="53"/>
        <v>0</v>
      </c>
      <c r="AF268" s="100">
        <f t="shared" si="54"/>
        <v>0</v>
      </c>
    </row>
    <row r="269" spans="1:32" x14ac:dyDescent="0.25">
      <c r="A269" s="338"/>
      <c r="B269" s="338"/>
      <c r="C269" s="339"/>
      <c r="D269" s="338"/>
      <c r="E269" s="338"/>
      <c r="F269" s="338"/>
      <c r="G269" s="338"/>
      <c r="H269" s="338"/>
      <c r="I269" s="270">
        <f>IF(C269&gt;A_Stammdaten!$B$11,0,SUM(D269,E269,-G269))</f>
        <v>0</v>
      </c>
      <c r="J269" s="338"/>
      <c r="K269" s="338"/>
      <c r="L269" s="338"/>
      <c r="M269" s="99">
        <f t="shared" si="47"/>
        <v>0</v>
      </c>
      <c r="N269" s="271">
        <f>IF(ISBLANK($B269),0,VLOOKUP($B269,Listen!$A$2:$C$45,2,FALSE))</f>
        <v>0</v>
      </c>
      <c r="O269" s="271">
        <f>IF(ISBLANK($B269),0,VLOOKUP($B269,Listen!$A$2:$C$45,3,FALSE))</f>
        <v>0</v>
      </c>
      <c r="P269" s="272">
        <f t="shared" si="56"/>
        <v>0</v>
      </c>
      <c r="Q269" s="272">
        <f t="shared" si="46"/>
        <v>0</v>
      </c>
      <c r="R269" s="272">
        <f t="shared" si="46"/>
        <v>0</v>
      </c>
      <c r="S269" s="272">
        <f t="shared" si="46"/>
        <v>0</v>
      </c>
      <c r="T269" s="272">
        <f t="shared" si="46"/>
        <v>0</v>
      </c>
      <c r="U269" s="272">
        <f t="shared" si="46"/>
        <v>0</v>
      </c>
      <c r="V269" s="272">
        <f t="shared" si="46"/>
        <v>0</v>
      </c>
      <c r="W269" s="100">
        <f t="shared" si="55"/>
        <v>0</v>
      </c>
      <c r="X269" s="100">
        <f>IF(C269=A_Stammdaten!$B$11,E_SAV!$M269-E_SAV!$Y269,HLOOKUP(A_Stammdaten!$B$11-1,$Z$4:$AF$1005,ROW(C269)-3,FALSE)-$Y269)</f>
        <v>0</v>
      </c>
      <c r="Y269" s="100">
        <f>HLOOKUP(A_Stammdaten!$B$11,$Z$4:$AF$1005,ROW(C269)-3,FALSE)</f>
        <v>0</v>
      </c>
      <c r="Z269" s="100">
        <f t="shared" si="48"/>
        <v>0</v>
      </c>
      <c r="AA269" s="100">
        <f t="shared" si="49"/>
        <v>0</v>
      </c>
      <c r="AB269" s="100">
        <f t="shared" si="50"/>
        <v>0</v>
      </c>
      <c r="AC269" s="100">
        <f t="shared" si="51"/>
        <v>0</v>
      </c>
      <c r="AD269" s="100">
        <f t="shared" si="52"/>
        <v>0</v>
      </c>
      <c r="AE269" s="100">
        <f t="shared" si="53"/>
        <v>0</v>
      </c>
      <c r="AF269" s="100">
        <f t="shared" si="54"/>
        <v>0</v>
      </c>
    </row>
    <row r="270" spans="1:32" x14ac:dyDescent="0.25">
      <c r="A270" s="338"/>
      <c r="B270" s="338"/>
      <c r="C270" s="339"/>
      <c r="D270" s="338"/>
      <c r="E270" s="338"/>
      <c r="F270" s="338"/>
      <c r="G270" s="338"/>
      <c r="H270" s="338"/>
      <c r="I270" s="270">
        <f>IF(C270&gt;A_Stammdaten!$B$11,0,SUM(D270,E270,-G270))</f>
        <v>0</v>
      </c>
      <c r="J270" s="338"/>
      <c r="K270" s="338"/>
      <c r="L270" s="338"/>
      <c r="M270" s="99">
        <f t="shared" si="47"/>
        <v>0</v>
      </c>
      <c r="N270" s="271">
        <f>IF(ISBLANK($B270),0,VLOOKUP($B270,Listen!$A$2:$C$45,2,FALSE))</f>
        <v>0</v>
      </c>
      <c r="O270" s="271">
        <f>IF(ISBLANK($B270),0,VLOOKUP($B270,Listen!$A$2:$C$45,3,FALSE))</f>
        <v>0</v>
      </c>
      <c r="P270" s="272">
        <f t="shared" si="56"/>
        <v>0</v>
      </c>
      <c r="Q270" s="272">
        <f t="shared" si="46"/>
        <v>0</v>
      </c>
      <c r="R270" s="272">
        <f t="shared" si="46"/>
        <v>0</v>
      </c>
      <c r="S270" s="272">
        <f t="shared" si="46"/>
        <v>0</v>
      </c>
      <c r="T270" s="272">
        <f t="shared" si="46"/>
        <v>0</v>
      </c>
      <c r="U270" s="272">
        <f t="shared" si="46"/>
        <v>0</v>
      </c>
      <c r="V270" s="272">
        <f t="shared" si="46"/>
        <v>0</v>
      </c>
      <c r="W270" s="100">
        <f t="shared" si="55"/>
        <v>0</v>
      </c>
      <c r="X270" s="100">
        <f>IF(C270=A_Stammdaten!$B$11,E_SAV!$M270-E_SAV!$Y270,HLOOKUP(A_Stammdaten!$B$11-1,$Z$4:$AF$1005,ROW(C270)-3,FALSE)-$Y270)</f>
        <v>0</v>
      </c>
      <c r="Y270" s="100">
        <f>HLOOKUP(A_Stammdaten!$B$11,$Z$4:$AF$1005,ROW(C270)-3,FALSE)</f>
        <v>0</v>
      </c>
      <c r="Z270" s="100">
        <f t="shared" si="48"/>
        <v>0</v>
      </c>
      <c r="AA270" s="100">
        <f t="shared" si="49"/>
        <v>0</v>
      </c>
      <c r="AB270" s="100">
        <f t="shared" si="50"/>
        <v>0</v>
      </c>
      <c r="AC270" s="100">
        <f t="shared" si="51"/>
        <v>0</v>
      </c>
      <c r="AD270" s="100">
        <f t="shared" si="52"/>
        <v>0</v>
      </c>
      <c r="AE270" s="100">
        <f t="shared" si="53"/>
        <v>0</v>
      </c>
      <c r="AF270" s="100">
        <f t="shared" si="54"/>
        <v>0</v>
      </c>
    </row>
    <row r="271" spans="1:32" x14ac:dyDescent="0.25">
      <c r="A271" s="338"/>
      <c r="B271" s="338"/>
      <c r="C271" s="339"/>
      <c r="D271" s="338"/>
      <c r="E271" s="338"/>
      <c r="F271" s="338"/>
      <c r="G271" s="338"/>
      <c r="H271" s="338"/>
      <c r="I271" s="270">
        <f>IF(C271&gt;A_Stammdaten!$B$11,0,SUM(D271,E271,-G271))</f>
        <v>0</v>
      </c>
      <c r="J271" s="338"/>
      <c r="K271" s="338"/>
      <c r="L271" s="338"/>
      <c r="M271" s="99">
        <f t="shared" si="47"/>
        <v>0</v>
      </c>
      <c r="N271" s="271">
        <f>IF(ISBLANK($B271),0,VLOOKUP($B271,Listen!$A$2:$C$45,2,FALSE))</f>
        <v>0</v>
      </c>
      <c r="O271" s="271">
        <f>IF(ISBLANK($B271),0,VLOOKUP($B271,Listen!$A$2:$C$45,3,FALSE))</f>
        <v>0</v>
      </c>
      <c r="P271" s="272">
        <f t="shared" si="56"/>
        <v>0</v>
      </c>
      <c r="Q271" s="272">
        <f t="shared" si="46"/>
        <v>0</v>
      </c>
      <c r="R271" s="272">
        <f t="shared" si="46"/>
        <v>0</v>
      </c>
      <c r="S271" s="272">
        <f t="shared" si="46"/>
        <v>0</v>
      </c>
      <c r="T271" s="272">
        <f t="shared" si="46"/>
        <v>0</v>
      </c>
      <c r="U271" s="272">
        <f t="shared" si="46"/>
        <v>0</v>
      </c>
      <c r="V271" s="272">
        <f t="shared" si="46"/>
        <v>0</v>
      </c>
      <c r="W271" s="100">
        <f t="shared" si="55"/>
        <v>0</v>
      </c>
      <c r="X271" s="100">
        <f>IF(C271=A_Stammdaten!$B$11,E_SAV!$M271-E_SAV!$Y271,HLOOKUP(A_Stammdaten!$B$11-1,$Z$4:$AF$1005,ROW(C271)-3,FALSE)-$Y271)</f>
        <v>0</v>
      </c>
      <c r="Y271" s="100">
        <f>HLOOKUP(A_Stammdaten!$B$11,$Z$4:$AF$1005,ROW(C271)-3,FALSE)</f>
        <v>0</v>
      </c>
      <c r="Z271" s="100">
        <f t="shared" si="48"/>
        <v>0</v>
      </c>
      <c r="AA271" s="100">
        <f t="shared" si="49"/>
        <v>0</v>
      </c>
      <c r="AB271" s="100">
        <f t="shared" si="50"/>
        <v>0</v>
      </c>
      <c r="AC271" s="100">
        <f t="shared" si="51"/>
        <v>0</v>
      </c>
      <c r="AD271" s="100">
        <f t="shared" si="52"/>
        <v>0</v>
      </c>
      <c r="AE271" s="100">
        <f t="shared" si="53"/>
        <v>0</v>
      </c>
      <c r="AF271" s="100">
        <f t="shared" si="54"/>
        <v>0</v>
      </c>
    </row>
    <row r="272" spans="1:32" x14ac:dyDescent="0.25">
      <c r="A272" s="338"/>
      <c r="B272" s="338"/>
      <c r="C272" s="339"/>
      <c r="D272" s="338"/>
      <c r="E272" s="338"/>
      <c r="F272" s="338"/>
      <c r="G272" s="338"/>
      <c r="H272" s="338"/>
      <c r="I272" s="270">
        <f>IF(C272&gt;A_Stammdaten!$B$11,0,SUM(D272,E272,-G272))</f>
        <v>0</v>
      </c>
      <c r="J272" s="338"/>
      <c r="K272" s="338"/>
      <c r="L272" s="338"/>
      <c r="M272" s="99">
        <f t="shared" si="47"/>
        <v>0</v>
      </c>
      <c r="N272" s="271">
        <f>IF(ISBLANK($B272),0,VLOOKUP($B272,Listen!$A$2:$C$45,2,FALSE))</f>
        <v>0</v>
      </c>
      <c r="O272" s="271">
        <f>IF(ISBLANK($B272),0,VLOOKUP($B272,Listen!$A$2:$C$45,3,FALSE))</f>
        <v>0</v>
      </c>
      <c r="P272" s="272">
        <f t="shared" si="56"/>
        <v>0</v>
      </c>
      <c r="Q272" s="272">
        <f t="shared" si="46"/>
        <v>0</v>
      </c>
      <c r="R272" s="272">
        <f t="shared" si="46"/>
        <v>0</v>
      </c>
      <c r="S272" s="272">
        <f t="shared" si="46"/>
        <v>0</v>
      </c>
      <c r="T272" s="272">
        <f t="shared" si="46"/>
        <v>0</v>
      </c>
      <c r="U272" s="272">
        <f t="shared" si="46"/>
        <v>0</v>
      </c>
      <c r="V272" s="272">
        <f t="shared" si="46"/>
        <v>0</v>
      </c>
      <c r="W272" s="100">
        <f t="shared" si="55"/>
        <v>0</v>
      </c>
      <c r="X272" s="100">
        <f>IF(C272=A_Stammdaten!$B$11,E_SAV!$M272-E_SAV!$Y272,HLOOKUP(A_Stammdaten!$B$11-1,$Z$4:$AF$1005,ROW(C272)-3,FALSE)-$Y272)</f>
        <v>0</v>
      </c>
      <c r="Y272" s="100">
        <f>HLOOKUP(A_Stammdaten!$B$11,$Z$4:$AF$1005,ROW(C272)-3,FALSE)</f>
        <v>0</v>
      </c>
      <c r="Z272" s="100">
        <f t="shared" si="48"/>
        <v>0</v>
      </c>
      <c r="AA272" s="100">
        <f t="shared" si="49"/>
        <v>0</v>
      </c>
      <c r="AB272" s="100">
        <f t="shared" si="50"/>
        <v>0</v>
      </c>
      <c r="AC272" s="100">
        <f t="shared" si="51"/>
        <v>0</v>
      </c>
      <c r="AD272" s="100">
        <f t="shared" si="52"/>
        <v>0</v>
      </c>
      <c r="AE272" s="100">
        <f t="shared" si="53"/>
        <v>0</v>
      </c>
      <c r="AF272" s="100">
        <f t="shared" si="54"/>
        <v>0</v>
      </c>
    </row>
    <row r="273" spans="1:32" x14ac:dyDescent="0.25">
      <c r="A273" s="338"/>
      <c r="B273" s="338"/>
      <c r="C273" s="339"/>
      <c r="D273" s="338"/>
      <c r="E273" s="338"/>
      <c r="F273" s="338"/>
      <c r="G273" s="338"/>
      <c r="H273" s="338"/>
      <c r="I273" s="270">
        <f>IF(C273&gt;A_Stammdaten!$B$11,0,SUM(D273,E273,-G273))</f>
        <v>0</v>
      </c>
      <c r="J273" s="338"/>
      <c r="K273" s="338"/>
      <c r="L273" s="338"/>
      <c r="M273" s="99">
        <f t="shared" si="47"/>
        <v>0</v>
      </c>
      <c r="N273" s="271">
        <f>IF(ISBLANK($B273),0,VLOOKUP($B273,Listen!$A$2:$C$45,2,FALSE))</f>
        <v>0</v>
      </c>
      <c r="O273" s="271">
        <f>IF(ISBLANK($B273),0,VLOOKUP($B273,Listen!$A$2:$C$45,3,FALSE))</f>
        <v>0</v>
      </c>
      <c r="P273" s="272">
        <f t="shared" si="56"/>
        <v>0</v>
      </c>
      <c r="Q273" s="272">
        <f t="shared" si="46"/>
        <v>0</v>
      </c>
      <c r="R273" s="272">
        <f t="shared" si="46"/>
        <v>0</v>
      </c>
      <c r="S273" s="272">
        <f t="shared" si="46"/>
        <v>0</v>
      </c>
      <c r="T273" s="272">
        <f t="shared" si="46"/>
        <v>0</v>
      </c>
      <c r="U273" s="272">
        <f t="shared" si="46"/>
        <v>0</v>
      </c>
      <c r="V273" s="272">
        <f t="shared" si="46"/>
        <v>0</v>
      </c>
      <c r="W273" s="100">
        <f t="shared" si="55"/>
        <v>0</v>
      </c>
      <c r="X273" s="100">
        <f>IF(C273=A_Stammdaten!$B$11,E_SAV!$M273-E_SAV!$Y273,HLOOKUP(A_Stammdaten!$B$11-1,$Z$4:$AF$1005,ROW(C273)-3,FALSE)-$Y273)</f>
        <v>0</v>
      </c>
      <c r="Y273" s="100">
        <f>HLOOKUP(A_Stammdaten!$B$11,$Z$4:$AF$1005,ROW(C273)-3,FALSE)</f>
        <v>0</v>
      </c>
      <c r="Z273" s="100">
        <f t="shared" si="48"/>
        <v>0</v>
      </c>
      <c r="AA273" s="100">
        <f t="shared" si="49"/>
        <v>0</v>
      </c>
      <c r="AB273" s="100">
        <f t="shared" si="50"/>
        <v>0</v>
      </c>
      <c r="AC273" s="100">
        <f t="shared" si="51"/>
        <v>0</v>
      </c>
      <c r="AD273" s="100">
        <f t="shared" si="52"/>
        <v>0</v>
      </c>
      <c r="AE273" s="100">
        <f t="shared" si="53"/>
        <v>0</v>
      </c>
      <c r="AF273" s="100">
        <f t="shared" si="54"/>
        <v>0</v>
      </c>
    </row>
    <row r="274" spans="1:32" x14ac:dyDescent="0.25">
      <c r="A274" s="338"/>
      <c r="B274" s="338"/>
      <c r="C274" s="339"/>
      <c r="D274" s="338"/>
      <c r="E274" s="338"/>
      <c r="F274" s="338"/>
      <c r="G274" s="338"/>
      <c r="H274" s="338"/>
      <c r="I274" s="270">
        <f>IF(C274&gt;A_Stammdaten!$B$11,0,SUM(D274,E274,-G274))</f>
        <v>0</v>
      </c>
      <c r="J274" s="338"/>
      <c r="K274" s="338"/>
      <c r="L274" s="338"/>
      <c r="M274" s="99">
        <f t="shared" si="47"/>
        <v>0</v>
      </c>
      <c r="N274" s="271">
        <f>IF(ISBLANK($B274),0,VLOOKUP($B274,Listen!$A$2:$C$45,2,FALSE))</f>
        <v>0</v>
      </c>
      <c r="O274" s="271">
        <f>IF(ISBLANK($B274),0,VLOOKUP($B274,Listen!$A$2:$C$45,3,FALSE))</f>
        <v>0</v>
      </c>
      <c r="P274" s="272">
        <f t="shared" si="56"/>
        <v>0</v>
      </c>
      <c r="Q274" s="272">
        <f t="shared" si="46"/>
        <v>0</v>
      </c>
      <c r="R274" s="272">
        <f t="shared" si="46"/>
        <v>0</v>
      </c>
      <c r="S274" s="272">
        <f t="shared" si="46"/>
        <v>0</v>
      </c>
      <c r="T274" s="272">
        <f t="shared" si="46"/>
        <v>0</v>
      </c>
      <c r="U274" s="272">
        <f t="shared" si="46"/>
        <v>0</v>
      </c>
      <c r="V274" s="272">
        <f t="shared" si="46"/>
        <v>0</v>
      </c>
      <c r="W274" s="100">
        <f t="shared" si="55"/>
        <v>0</v>
      </c>
      <c r="X274" s="100">
        <f>IF(C274=A_Stammdaten!$B$11,E_SAV!$M274-E_SAV!$Y274,HLOOKUP(A_Stammdaten!$B$11-1,$Z$4:$AF$1005,ROW(C274)-3,FALSE)-$Y274)</f>
        <v>0</v>
      </c>
      <c r="Y274" s="100">
        <f>HLOOKUP(A_Stammdaten!$B$11,$Z$4:$AF$1005,ROW(C274)-3,FALSE)</f>
        <v>0</v>
      </c>
      <c r="Z274" s="100">
        <f t="shared" si="48"/>
        <v>0</v>
      </c>
      <c r="AA274" s="100">
        <f t="shared" si="49"/>
        <v>0</v>
      </c>
      <c r="AB274" s="100">
        <f t="shared" si="50"/>
        <v>0</v>
      </c>
      <c r="AC274" s="100">
        <f t="shared" si="51"/>
        <v>0</v>
      </c>
      <c r="AD274" s="100">
        <f t="shared" si="52"/>
        <v>0</v>
      </c>
      <c r="AE274" s="100">
        <f t="shared" si="53"/>
        <v>0</v>
      </c>
      <c r="AF274" s="100">
        <f t="shared" si="54"/>
        <v>0</v>
      </c>
    </row>
    <row r="275" spans="1:32" x14ac:dyDescent="0.25">
      <c r="A275" s="338"/>
      <c r="B275" s="338"/>
      <c r="C275" s="339"/>
      <c r="D275" s="338"/>
      <c r="E275" s="338"/>
      <c r="F275" s="338"/>
      <c r="G275" s="338"/>
      <c r="H275" s="338"/>
      <c r="I275" s="270">
        <f>IF(C275&gt;A_Stammdaten!$B$11,0,SUM(D275,E275,-G275))</f>
        <v>0</v>
      </c>
      <c r="J275" s="338"/>
      <c r="K275" s="338"/>
      <c r="L275" s="338"/>
      <c r="M275" s="99">
        <f t="shared" si="47"/>
        <v>0</v>
      </c>
      <c r="N275" s="271">
        <f>IF(ISBLANK($B275),0,VLOOKUP($B275,Listen!$A$2:$C$45,2,FALSE))</f>
        <v>0</v>
      </c>
      <c r="O275" s="271">
        <f>IF(ISBLANK($B275),0,VLOOKUP($B275,Listen!$A$2:$C$45,3,FALSE))</f>
        <v>0</v>
      </c>
      <c r="P275" s="272">
        <f t="shared" si="56"/>
        <v>0</v>
      </c>
      <c r="Q275" s="272">
        <f t="shared" si="46"/>
        <v>0</v>
      </c>
      <c r="R275" s="272">
        <f t="shared" si="46"/>
        <v>0</v>
      </c>
      <c r="S275" s="272">
        <f t="shared" si="46"/>
        <v>0</v>
      </c>
      <c r="T275" s="272">
        <f t="shared" si="46"/>
        <v>0</v>
      </c>
      <c r="U275" s="272">
        <f t="shared" si="46"/>
        <v>0</v>
      </c>
      <c r="V275" s="272">
        <f t="shared" si="46"/>
        <v>0</v>
      </c>
      <c r="W275" s="100">
        <f t="shared" si="55"/>
        <v>0</v>
      </c>
      <c r="X275" s="100">
        <f>IF(C275=A_Stammdaten!$B$11,E_SAV!$M275-E_SAV!$Y275,HLOOKUP(A_Stammdaten!$B$11-1,$Z$4:$AF$1005,ROW(C275)-3,FALSE)-$Y275)</f>
        <v>0</v>
      </c>
      <c r="Y275" s="100">
        <f>HLOOKUP(A_Stammdaten!$B$11,$Z$4:$AF$1005,ROW(C275)-3,FALSE)</f>
        <v>0</v>
      </c>
      <c r="Z275" s="100">
        <f t="shared" si="48"/>
        <v>0</v>
      </c>
      <c r="AA275" s="100">
        <f t="shared" si="49"/>
        <v>0</v>
      </c>
      <c r="AB275" s="100">
        <f t="shared" si="50"/>
        <v>0</v>
      </c>
      <c r="AC275" s="100">
        <f t="shared" si="51"/>
        <v>0</v>
      </c>
      <c r="AD275" s="100">
        <f t="shared" si="52"/>
        <v>0</v>
      </c>
      <c r="AE275" s="100">
        <f t="shared" si="53"/>
        <v>0</v>
      </c>
      <c r="AF275" s="100">
        <f t="shared" si="54"/>
        <v>0</v>
      </c>
    </row>
    <row r="276" spans="1:32" x14ac:dyDescent="0.25">
      <c r="A276" s="338"/>
      <c r="B276" s="338"/>
      <c r="C276" s="339"/>
      <c r="D276" s="338"/>
      <c r="E276" s="338"/>
      <c r="F276" s="338"/>
      <c r="G276" s="338"/>
      <c r="H276" s="338"/>
      <c r="I276" s="270">
        <f>IF(C276&gt;A_Stammdaten!$B$11,0,SUM(D276,E276,-G276))</f>
        <v>0</v>
      </c>
      <c r="J276" s="338"/>
      <c r="K276" s="338"/>
      <c r="L276" s="338"/>
      <c r="M276" s="99">
        <f t="shared" si="47"/>
        <v>0</v>
      </c>
      <c r="N276" s="271">
        <f>IF(ISBLANK($B276),0,VLOOKUP($B276,Listen!$A$2:$C$45,2,FALSE))</f>
        <v>0</v>
      </c>
      <c r="O276" s="271">
        <f>IF(ISBLANK($B276),0,VLOOKUP($B276,Listen!$A$2:$C$45,3,FALSE))</f>
        <v>0</v>
      </c>
      <c r="P276" s="272">
        <f t="shared" si="56"/>
        <v>0</v>
      </c>
      <c r="Q276" s="272">
        <f t="shared" si="46"/>
        <v>0</v>
      </c>
      <c r="R276" s="272">
        <f t="shared" si="46"/>
        <v>0</v>
      </c>
      <c r="S276" s="272">
        <f t="shared" si="46"/>
        <v>0</v>
      </c>
      <c r="T276" s="272">
        <f t="shared" si="46"/>
        <v>0</v>
      </c>
      <c r="U276" s="272">
        <f t="shared" si="46"/>
        <v>0</v>
      </c>
      <c r="V276" s="272">
        <f t="shared" si="46"/>
        <v>0</v>
      </c>
      <c r="W276" s="100">
        <f t="shared" si="55"/>
        <v>0</v>
      </c>
      <c r="X276" s="100">
        <f>IF(C276=A_Stammdaten!$B$11,E_SAV!$M276-E_SAV!$Y276,HLOOKUP(A_Stammdaten!$B$11-1,$Z$4:$AF$1005,ROW(C276)-3,FALSE)-$Y276)</f>
        <v>0</v>
      </c>
      <c r="Y276" s="100">
        <f>HLOOKUP(A_Stammdaten!$B$11,$Z$4:$AF$1005,ROW(C276)-3,FALSE)</f>
        <v>0</v>
      </c>
      <c r="Z276" s="100">
        <f t="shared" si="48"/>
        <v>0</v>
      </c>
      <c r="AA276" s="100">
        <f t="shared" si="49"/>
        <v>0</v>
      </c>
      <c r="AB276" s="100">
        <f t="shared" si="50"/>
        <v>0</v>
      </c>
      <c r="AC276" s="100">
        <f t="shared" si="51"/>
        <v>0</v>
      </c>
      <c r="AD276" s="100">
        <f t="shared" si="52"/>
        <v>0</v>
      </c>
      <c r="AE276" s="100">
        <f t="shared" si="53"/>
        <v>0</v>
      </c>
      <c r="AF276" s="100">
        <f t="shared" si="54"/>
        <v>0</v>
      </c>
    </row>
    <row r="277" spans="1:32" x14ac:dyDescent="0.25">
      <c r="A277" s="338"/>
      <c r="B277" s="338"/>
      <c r="C277" s="339"/>
      <c r="D277" s="338"/>
      <c r="E277" s="338"/>
      <c r="F277" s="338"/>
      <c r="G277" s="338"/>
      <c r="H277" s="338"/>
      <c r="I277" s="270">
        <f>IF(C277&gt;A_Stammdaten!$B$11,0,SUM(D277,E277,-G277))</f>
        <v>0</v>
      </c>
      <c r="J277" s="338"/>
      <c r="K277" s="338"/>
      <c r="L277" s="338"/>
      <c r="M277" s="99">
        <f t="shared" si="47"/>
        <v>0</v>
      </c>
      <c r="N277" s="271">
        <f>IF(ISBLANK($B277),0,VLOOKUP($B277,Listen!$A$2:$C$45,2,FALSE))</f>
        <v>0</v>
      </c>
      <c r="O277" s="271">
        <f>IF(ISBLANK($B277),0,VLOOKUP($B277,Listen!$A$2:$C$45,3,FALSE))</f>
        <v>0</v>
      </c>
      <c r="P277" s="272">
        <f t="shared" si="56"/>
        <v>0</v>
      </c>
      <c r="Q277" s="272">
        <f t="shared" si="46"/>
        <v>0</v>
      </c>
      <c r="R277" s="272">
        <f t="shared" si="46"/>
        <v>0</v>
      </c>
      <c r="S277" s="272">
        <f t="shared" si="46"/>
        <v>0</v>
      </c>
      <c r="T277" s="272">
        <f t="shared" si="46"/>
        <v>0</v>
      </c>
      <c r="U277" s="272">
        <f t="shared" si="46"/>
        <v>0</v>
      </c>
      <c r="V277" s="272">
        <f t="shared" si="46"/>
        <v>0</v>
      </c>
      <c r="W277" s="100">
        <f t="shared" si="55"/>
        <v>0</v>
      </c>
      <c r="X277" s="100">
        <f>IF(C277=A_Stammdaten!$B$11,E_SAV!$M277-E_SAV!$Y277,HLOOKUP(A_Stammdaten!$B$11-1,$Z$4:$AF$1005,ROW(C277)-3,FALSE)-$Y277)</f>
        <v>0</v>
      </c>
      <c r="Y277" s="100">
        <f>HLOOKUP(A_Stammdaten!$B$11,$Z$4:$AF$1005,ROW(C277)-3,FALSE)</f>
        <v>0</v>
      </c>
      <c r="Z277" s="100">
        <f t="shared" si="48"/>
        <v>0</v>
      </c>
      <c r="AA277" s="100">
        <f t="shared" si="49"/>
        <v>0</v>
      </c>
      <c r="AB277" s="100">
        <f t="shared" si="50"/>
        <v>0</v>
      </c>
      <c r="AC277" s="100">
        <f t="shared" si="51"/>
        <v>0</v>
      </c>
      <c r="AD277" s="100">
        <f t="shared" si="52"/>
        <v>0</v>
      </c>
      <c r="AE277" s="100">
        <f t="shared" si="53"/>
        <v>0</v>
      </c>
      <c r="AF277" s="100">
        <f t="shared" si="54"/>
        <v>0</v>
      </c>
    </row>
    <row r="278" spans="1:32" x14ac:dyDescent="0.25">
      <c r="A278" s="338"/>
      <c r="B278" s="338"/>
      <c r="C278" s="339"/>
      <c r="D278" s="338"/>
      <c r="E278" s="338"/>
      <c r="F278" s="338"/>
      <c r="G278" s="338"/>
      <c r="H278" s="338"/>
      <c r="I278" s="270">
        <f>IF(C278&gt;A_Stammdaten!$B$11,0,SUM(D278,E278,-G278))</f>
        <v>0</v>
      </c>
      <c r="J278" s="338"/>
      <c r="K278" s="338"/>
      <c r="L278" s="338"/>
      <c r="M278" s="99">
        <f t="shared" si="47"/>
        <v>0</v>
      </c>
      <c r="N278" s="271">
        <f>IF(ISBLANK($B278),0,VLOOKUP($B278,Listen!$A$2:$C$45,2,FALSE))</f>
        <v>0</v>
      </c>
      <c r="O278" s="271">
        <f>IF(ISBLANK($B278),0,VLOOKUP($B278,Listen!$A$2:$C$45,3,FALSE))</f>
        <v>0</v>
      </c>
      <c r="P278" s="272">
        <f t="shared" si="56"/>
        <v>0</v>
      </c>
      <c r="Q278" s="272">
        <f t="shared" si="46"/>
        <v>0</v>
      </c>
      <c r="R278" s="272">
        <f t="shared" si="46"/>
        <v>0</v>
      </c>
      <c r="S278" s="272">
        <f t="shared" si="46"/>
        <v>0</v>
      </c>
      <c r="T278" s="272">
        <f t="shared" si="46"/>
        <v>0</v>
      </c>
      <c r="U278" s="272">
        <f t="shared" si="46"/>
        <v>0</v>
      </c>
      <c r="V278" s="272">
        <f t="shared" si="46"/>
        <v>0</v>
      </c>
      <c r="W278" s="100">
        <f t="shared" si="55"/>
        <v>0</v>
      </c>
      <c r="X278" s="100">
        <f>IF(C278=A_Stammdaten!$B$11,E_SAV!$M278-E_SAV!$Y278,HLOOKUP(A_Stammdaten!$B$11-1,$Z$4:$AF$1005,ROW(C278)-3,FALSE)-$Y278)</f>
        <v>0</v>
      </c>
      <c r="Y278" s="100">
        <f>HLOOKUP(A_Stammdaten!$B$11,$Z$4:$AF$1005,ROW(C278)-3,FALSE)</f>
        <v>0</v>
      </c>
      <c r="Z278" s="100">
        <f t="shared" si="48"/>
        <v>0</v>
      </c>
      <c r="AA278" s="100">
        <f t="shared" si="49"/>
        <v>0</v>
      </c>
      <c r="AB278" s="100">
        <f t="shared" si="50"/>
        <v>0</v>
      </c>
      <c r="AC278" s="100">
        <f t="shared" si="51"/>
        <v>0</v>
      </c>
      <c r="AD278" s="100">
        <f t="shared" si="52"/>
        <v>0</v>
      </c>
      <c r="AE278" s="100">
        <f t="shared" si="53"/>
        <v>0</v>
      </c>
      <c r="AF278" s="100">
        <f t="shared" si="54"/>
        <v>0</v>
      </c>
    </row>
    <row r="279" spans="1:32" x14ac:dyDescent="0.25">
      <c r="A279" s="338"/>
      <c r="B279" s="338"/>
      <c r="C279" s="339"/>
      <c r="D279" s="338"/>
      <c r="E279" s="338"/>
      <c r="F279" s="338"/>
      <c r="G279" s="338"/>
      <c r="H279" s="338"/>
      <c r="I279" s="270">
        <f>IF(C279&gt;A_Stammdaten!$B$11,0,SUM(D279,E279,-G279))</f>
        <v>0</v>
      </c>
      <c r="J279" s="338"/>
      <c r="K279" s="338"/>
      <c r="L279" s="338"/>
      <c r="M279" s="99">
        <f t="shared" si="47"/>
        <v>0</v>
      </c>
      <c r="N279" s="271">
        <f>IF(ISBLANK($B279),0,VLOOKUP($B279,Listen!$A$2:$C$45,2,FALSE))</f>
        <v>0</v>
      </c>
      <c r="O279" s="271">
        <f>IF(ISBLANK($B279),0,VLOOKUP($B279,Listen!$A$2:$C$45,3,FALSE))</f>
        <v>0</v>
      </c>
      <c r="P279" s="272">
        <f t="shared" si="56"/>
        <v>0</v>
      </c>
      <c r="Q279" s="272">
        <f t="shared" si="46"/>
        <v>0</v>
      </c>
      <c r="R279" s="272">
        <f t="shared" si="46"/>
        <v>0</v>
      </c>
      <c r="S279" s="272">
        <f t="shared" si="46"/>
        <v>0</v>
      </c>
      <c r="T279" s="272">
        <f t="shared" si="46"/>
        <v>0</v>
      </c>
      <c r="U279" s="272">
        <f t="shared" si="46"/>
        <v>0</v>
      </c>
      <c r="V279" s="272">
        <f t="shared" si="46"/>
        <v>0</v>
      </c>
      <c r="W279" s="100">
        <f t="shared" si="55"/>
        <v>0</v>
      </c>
      <c r="X279" s="100">
        <f>IF(C279=A_Stammdaten!$B$11,E_SAV!$M279-E_SAV!$Y279,HLOOKUP(A_Stammdaten!$B$11-1,$Z$4:$AF$1005,ROW(C279)-3,FALSE)-$Y279)</f>
        <v>0</v>
      </c>
      <c r="Y279" s="100">
        <f>HLOOKUP(A_Stammdaten!$B$11,$Z$4:$AF$1005,ROW(C279)-3,FALSE)</f>
        <v>0</v>
      </c>
      <c r="Z279" s="100">
        <f t="shared" si="48"/>
        <v>0</v>
      </c>
      <c r="AA279" s="100">
        <f t="shared" si="49"/>
        <v>0</v>
      </c>
      <c r="AB279" s="100">
        <f t="shared" si="50"/>
        <v>0</v>
      </c>
      <c r="AC279" s="100">
        <f t="shared" si="51"/>
        <v>0</v>
      </c>
      <c r="AD279" s="100">
        <f t="shared" si="52"/>
        <v>0</v>
      </c>
      <c r="AE279" s="100">
        <f t="shared" si="53"/>
        <v>0</v>
      </c>
      <c r="AF279" s="100">
        <f t="shared" si="54"/>
        <v>0</v>
      </c>
    </row>
    <row r="280" spans="1:32" x14ac:dyDescent="0.25">
      <c r="A280" s="338"/>
      <c r="B280" s="338"/>
      <c r="C280" s="339"/>
      <c r="D280" s="338"/>
      <c r="E280" s="338"/>
      <c r="F280" s="338"/>
      <c r="G280" s="338"/>
      <c r="H280" s="338"/>
      <c r="I280" s="270">
        <f>IF(C280&gt;A_Stammdaten!$B$11,0,SUM(D280,E280,-G280))</f>
        <v>0</v>
      </c>
      <c r="J280" s="338"/>
      <c r="K280" s="338"/>
      <c r="L280" s="338"/>
      <c r="M280" s="99">
        <f t="shared" si="47"/>
        <v>0</v>
      </c>
      <c r="N280" s="271">
        <f>IF(ISBLANK($B280),0,VLOOKUP($B280,Listen!$A$2:$C$45,2,FALSE))</f>
        <v>0</v>
      </c>
      <c r="O280" s="271">
        <f>IF(ISBLANK($B280),0,VLOOKUP($B280,Listen!$A$2:$C$45,3,FALSE))</f>
        <v>0</v>
      </c>
      <c r="P280" s="272">
        <f t="shared" si="56"/>
        <v>0</v>
      </c>
      <c r="Q280" s="272">
        <f t="shared" si="46"/>
        <v>0</v>
      </c>
      <c r="R280" s="272">
        <f t="shared" si="46"/>
        <v>0</v>
      </c>
      <c r="S280" s="272">
        <f t="shared" si="46"/>
        <v>0</v>
      </c>
      <c r="T280" s="272">
        <f t="shared" si="46"/>
        <v>0</v>
      </c>
      <c r="U280" s="272">
        <f t="shared" si="46"/>
        <v>0</v>
      </c>
      <c r="V280" s="272">
        <f t="shared" si="46"/>
        <v>0</v>
      </c>
      <c r="W280" s="100">
        <f t="shared" si="55"/>
        <v>0</v>
      </c>
      <c r="X280" s="100">
        <f>IF(C280=A_Stammdaten!$B$11,E_SAV!$M280-E_SAV!$Y280,HLOOKUP(A_Stammdaten!$B$11-1,$Z$4:$AF$1005,ROW(C280)-3,FALSE)-$Y280)</f>
        <v>0</v>
      </c>
      <c r="Y280" s="100">
        <f>HLOOKUP(A_Stammdaten!$B$11,$Z$4:$AF$1005,ROW(C280)-3,FALSE)</f>
        <v>0</v>
      </c>
      <c r="Z280" s="100">
        <f t="shared" si="48"/>
        <v>0</v>
      </c>
      <c r="AA280" s="100">
        <f t="shared" si="49"/>
        <v>0</v>
      </c>
      <c r="AB280" s="100">
        <f t="shared" si="50"/>
        <v>0</v>
      </c>
      <c r="AC280" s="100">
        <f t="shared" si="51"/>
        <v>0</v>
      </c>
      <c r="AD280" s="100">
        <f t="shared" si="52"/>
        <v>0</v>
      </c>
      <c r="AE280" s="100">
        <f t="shared" si="53"/>
        <v>0</v>
      </c>
      <c r="AF280" s="100">
        <f t="shared" si="54"/>
        <v>0</v>
      </c>
    </row>
    <row r="281" spans="1:32" x14ac:dyDescent="0.25">
      <c r="A281" s="338"/>
      <c r="B281" s="338"/>
      <c r="C281" s="339"/>
      <c r="D281" s="338"/>
      <c r="E281" s="338"/>
      <c r="F281" s="338"/>
      <c r="G281" s="338"/>
      <c r="H281" s="338"/>
      <c r="I281" s="270">
        <f>IF(C281&gt;A_Stammdaten!$B$11,0,SUM(D281,E281,-G281))</f>
        <v>0</v>
      </c>
      <c r="J281" s="338"/>
      <c r="K281" s="338"/>
      <c r="L281" s="338"/>
      <c r="M281" s="99">
        <f t="shared" si="47"/>
        <v>0</v>
      </c>
      <c r="N281" s="271">
        <f>IF(ISBLANK($B281),0,VLOOKUP($B281,Listen!$A$2:$C$45,2,FALSE))</f>
        <v>0</v>
      </c>
      <c r="O281" s="271">
        <f>IF(ISBLANK($B281),0,VLOOKUP($B281,Listen!$A$2:$C$45,3,FALSE))</f>
        <v>0</v>
      </c>
      <c r="P281" s="272">
        <f t="shared" si="56"/>
        <v>0</v>
      </c>
      <c r="Q281" s="272">
        <f t="shared" si="46"/>
        <v>0</v>
      </c>
      <c r="R281" s="272">
        <f t="shared" si="46"/>
        <v>0</v>
      </c>
      <c r="S281" s="272">
        <f t="shared" si="46"/>
        <v>0</v>
      </c>
      <c r="T281" s="272">
        <f t="shared" si="46"/>
        <v>0</v>
      </c>
      <c r="U281" s="272">
        <f t="shared" si="46"/>
        <v>0</v>
      </c>
      <c r="V281" s="272">
        <f t="shared" si="46"/>
        <v>0</v>
      </c>
      <c r="W281" s="100">
        <f t="shared" si="55"/>
        <v>0</v>
      </c>
      <c r="X281" s="100">
        <f>IF(C281=A_Stammdaten!$B$11,E_SAV!$M281-E_SAV!$Y281,HLOOKUP(A_Stammdaten!$B$11-1,$Z$4:$AF$1005,ROW(C281)-3,FALSE)-$Y281)</f>
        <v>0</v>
      </c>
      <c r="Y281" s="100">
        <f>HLOOKUP(A_Stammdaten!$B$11,$Z$4:$AF$1005,ROW(C281)-3,FALSE)</f>
        <v>0</v>
      </c>
      <c r="Z281" s="100">
        <f t="shared" si="48"/>
        <v>0</v>
      </c>
      <c r="AA281" s="100">
        <f t="shared" si="49"/>
        <v>0</v>
      </c>
      <c r="AB281" s="100">
        <f t="shared" si="50"/>
        <v>0</v>
      </c>
      <c r="AC281" s="100">
        <f t="shared" si="51"/>
        <v>0</v>
      </c>
      <c r="AD281" s="100">
        <f t="shared" si="52"/>
        <v>0</v>
      </c>
      <c r="AE281" s="100">
        <f t="shared" si="53"/>
        <v>0</v>
      </c>
      <c r="AF281" s="100">
        <f t="shared" si="54"/>
        <v>0</v>
      </c>
    </row>
    <row r="282" spans="1:32" x14ac:dyDescent="0.25">
      <c r="A282" s="338"/>
      <c r="B282" s="338"/>
      <c r="C282" s="339"/>
      <c r="D282" s="338"/>
      <c r="E282" s="338"/>
      <c r="F282" s="338"/>
      <c r="G282" s="338"/>
      <c r="H282" s="338"/>
      <c r="I282" s="270">
        <f>IF(C282&gt;A_Stammdaten!$B$11,0,SUM(D282,E282,-G282))</f>
        <v>0</v>
      </c>
      <c r="J282" s="338"/>
      <c r="K282" s="338"/>
      <c r="L282" s="338"/>
      <c r="M282" s="99">
        <f t="shared" si="47"/>
        <v>0</v>
      </c>
      <c r="N282" s="271">
        <f>IF(ISBLANK($B282),0,VLOOKUP($B282,Listen!$A$2:$C$45,2,FALSE))</f>
        <v>0</v>
      </c>
      <c r="O282" s="271">
        <f>IF(ISBLANK($B282),0,VLOOKUP($B282,Listen!$A$2:$C$45,3,FALSE))</f>
        <v>0</v>
      </c>
      <c r="P282" s="272">
        <f t="shared" si="56"/>
        <v>0</v>
      </c>
      <c r="Q282" s="272">
        <f t="shared" si="46"/>
        <v>0</v>
      </c>
      <c r="R282" s="272">
        <f t="shared" si="46"/>
        <v>0</v>
      </c>
      <c r="S282" s="272">
        <f t="shared" si="46"/>
        <v>0</v>
      </c>
      <c r="T282" s="272">
        <f t="shared" si="46"/>
        <v>0</v>
      </c>
      <c r="U282" s="272">
        <f t="shared" si="46"/>
        <v>0</v>
      </c>
      <c r="V282" s="272">
        <f t="shared" si="46"/>
        <v>0</v>
      </c>
      <c r="W282" s="100">
        <f t="shared" si="55"/>
        <v>0</v>
      </c>
      <c r="X282" s="100">
        <f>IF(C282=A_Stammdaten!$B$11,E_SAV!$M282-E_SAV!$Y282,HLOOKUP(A_Stammdaten!$B$11-1,$Z$4:$AF$1005,ROW(C282)-3,FALSE)-$Y282)</f>
        <v>0</v>
      </c>
      <c r="Y282" s="100">
        <f>HLOOKUP(A_Stammdaten!$B$11,$Z$4:$AF$1005,ROW(C282)-3,FALSE)</f>
        <v>0</v>
      </c>
      <c r="Z282" s="100">
        <f t="shared" si="48"/>
        <v>0</v>
      </c>
      <c r="AA282" s="100">
        <f t="shared" si="49"/>
        <v>0</v>
      </c>
      <c r="AB282" s="100">
        <f t="shared" si="50"/>
        <v>0</v>
      </c>
      <c r="AC282" s="100">
        <f t="shared" si="51"/>
        <v>0</v>
      </c>
      <c r="AD282" s="100">
        <f t="shared" si="52"/>
        <v>0</v>
      </c>
      <c r="AE282" s="100">
        <f t="shared" si="53"/>
        <v>0</v>
      </c>
      <c r="AF282" s="100">
        <f t="shared" si="54"/>
        <v>0</v>
      </c>
    </row>
    <row r="283" spans="1:32" x14ac:dyDescent="0.25">
      <c r="A283" s="338"/>
      <c r="B283" s="338"/>
      <c r="C283" s="339"/>
      <c r="D283" s="338"/>
      <c r="E283" s="338"/>
      <c r="F283" s="338"/>
      <c r="G283" s="338"/>
      <c r="H283" s="338"/>
      <c r="I283" s="270">
        <f>IF(C283&gt;A_Stammdaten!$B$11,0,SUM(D283,E283,-G283))</f>
        <v>0</v>
      </c>
      <c r="J283" s="338"/>
      <c r="K283" s="338"/>
      <c r="L283" s="338"/>
      <c r="M283" s="99">
        <f t="shared" si="47"/>
        <v>0</v>
      </c>
      <c r="N283" s="271">
        <f>IF(ISBLANK($B283),0,VLOOKUP($B283,Listen!$A$2:$C$45,2,FALSE))</f>
        <v>0</v>
      </c>
      <c r="O283" s="271">
        <f>IF(ISBLANK($B283),0,VLOOKUP($B283,Listen!$A$2:$C$45,3,FALSE))</f>
        <v>0</v>
      </c>
      <c r="P283" s="272">
        <f t="shared" si="56"/>
        <v>0</v>
      </c>
      <c r="Q283" s="272">
        <f t="shared" si="46"/>
        <v>0</v>
      </c>
      <c r="R283" s="272">
        <f t="shared" si="46"/>
        <v>0</v>
      </c>
      <c r="S283" s="272">
        <f t="shared" si="46"/>
        <v>0</v>
      </c>
      <c r="T283" s="272">
        <f t="shared" si="46"/>
        <v>0</v>
      </c>
      <c r="U283" s="272">
        <f t="shared" si="46"/>
        <v>0</v>
      </c>
      <c r="V283" s="272">
        <f t="shared" si="46"/>
        <v>0</v>
      </c>
      <c r="W283" s="100">
        <f t="shared" si="55"/>
        <v>0</v>
      </c>
      <c r="X283" s="100">
        <f>IF(C283=A_Stammdaten!$B$11,E_SAV!$M283-E_SAV!$Y283,HLOOKUP(A_Stammdaten!$B$11-1,$Z$4:$AF$1005,ROW(C283)-3,FALSE)-$Y283)</f>
        <v>0</v>
      </c>
      <c r="Y283" s="100">
        <f>HLOOKUP(A_Stammdaten!$B$11,$Z$4:$AF$1005,ROW(C283)-3,FALSE)</f>
        <v>0</v>
      </c>
      <c r="Z283" s="100">
        <f t="shared" si="48"/>
        <v>0</v>
      </c>
      <c r="AA283" s="100">
        <f t="shared" si="49"/>
        <v>0</v>
      </c>
      <c r="AB283" s="100">
        <f t="shared" si="50"/>
        <v>0</v>
      </c>
      <c r="AC283" s="100">
        <f t="shared" si="51"/>
        <v>0</v>
      </c>
      <c r="AD283" s="100">
        <f t="shared" si="52"/>
        <v>0</v>
      </c>
      <c r="AE283" s="100">
        <f t="shared" si="53"/>
        <v>0</v>
      </c>
      <c r="AF283" s="100">
        <f t="shared" si="54"/>
        <v>0</v>
      </c>
    </row>
    <row r="284" spans="1:32" x14ac:dyDescent="0.25">
      <c r="A284" s="338"/>
      <c r="B284" s="338"/>
      <c r="C284" s="339"/>
      <c r="D284" s="338"/>
      <c r="E284" s="338"/>
      <c r="F284" s="338"/>
      <c r="G284" s="338"/>
      <c r="H284" s="338"/>
      <c r="I284" s="270">
        <f>IF(C284&gt;A_Stammdaten!$B$11,0,SUM(D284,E284,-G284))</f>
        <v>0</v>
      </c>
      <c r="J284" s="338"/>
      <c r="K284" s="338"/>
      <c r="L284" s="338"/>
      <c r="M284" s="99">
        <f t="shared" si="47"/>
        <v>0</v>
      </c>
      <c r="N284" s="271">
        <f>IF(ISBLANK($B284),0,VLOOKUP($B284,Listen!$A$2:$C$45,2,FALSE))</f>
        <v>0</v>
      </c>
      <c r="O284" s="271">
        <f>IF(ISBLANK($B284),0,VLOOKUP($B284,Listen!$A$2:$C$45,3,FALSE))</f>
        <v>0</v>
      </c>
      <c r="P284" s="272">
        <f t="shared" si="56"/>
        <v>0</v>
      </c>
      <c r="Q284" s="272">
        <f t="shared" si="46"/>
        <v>0</v>
      </c>
      <c r="R284" s="272">
        <f t="shared" si="46"/>
        <v>0</v>
      </c>
      <c r="S284" s="272">
        <f t="shared" si="46"/>
        <v>0</v>
      </c>
      <c r="T284" s="272">
        <f t="shared" si="46"/>
        <v>0</v>
      </c>
      <c r="U284" s="272">
        <f t="shared" si="46"/>
        <v>0</v>
      </c>
      <c r="V284" s="272">
        <f t="shared" si="46"/>
        <v>0</v>
      </c>
      <c r="W284" s="100">
        <f t="shared" si="55"/>
        <v>0</v>
      </c>
      <c r="X284" s="100">
        <f>IF(C284=A_Stammdaten!$B$11,E_SAV!$M284-E_SAV!$Y284,HLOOKUP(A_Stammdaten!$B$11-1,$Z$4:$AF$1005,ROW(C284)-3,FALSE)-$Y284)</f>
        <v>0</v>
      </c>
      <c r="Y284" s="100">
        <f>HLOOKUP(A_Stammdaten!$B$11,$Z$4:$AF$1005,ROW(C284)-3,FALSE)</f>
        <v>0</v>
      </c>
      <c r="Z284" s="100">
        <f t="shared" si="48"/>
        <v>0</v>
      </c>
      <c r="AA284" s="100">
        <f t="shared" si="49"/>
        <v>0</v>
      </c>
      <c r="AB284" s="100">
        <f t="shared" si="50"/>
        <v>0</v>
      </c>
      <c r="AC284" s="100">
        <f t="shared" si="51"/>
        <v>0</v>
      </c>
      <c r="AD284" s="100">
        <f t="shared" si="52"/>
        <v>0</v>
      </c>
      <c r="AE284" s="100">
        <f t="shared" si="53"/>
        <v>0</v>
      </c>
      <c r="AF284" s="100">
        <f t="shared" si="54"/>
        <v>0</v>
      </c>
    </row>
    <row r="285" spans="1:32" x14ac:dyDescent="0.25">
      <c r="A285" s="338"/>
      <c r="B285" s="338"/>
      <c r="C285" s="339"/>
      <c r="D285" s="338"/>
      <c r="E285" s="338"/>
      <c r="F285" s="338"/>
      <c r="G285" s="338"/>
      <c r="H285" s="338"/>
      <c r="I285" s="270">
        <f>IF(C285&gt;A_Stammdaten!$B$11,0,SUM(D285,E285,-G285))</f>
        <v>0</v>
      </c>
      <c r="J285" s="338"/>
      <c r="K285" s="338"/>
      <c r="L285" s="338"/>
      <c r="M285" s="99">
        <f t="shared" si="47"/>
        <v>0</v>
      </c>
      <c r="N285" s="271">
        <f>IF(ISBLANK($B285),0,VLOOKUP($B285,Listen!$A$2:$C$45,2,FALSE))</f>
        <v>0</v>
      </c>
      <c r="O285" s="271">
        <f>IF(ISBLANK($B285),0,VLOOKUP($B285,Listen!$A$2:$C$45,3,FALSE))</f>
        <v>0</v>
      </c>
      <c r="P285" s="272">
        <f t="shared" si="56"/>
        <v>0</v>
      </c>
      <c r="Q285" s="272">
        <f t="shared" si="46"/>
        <v>0</v>
      </c>
      <c r="R285" s="272">
        <f t="shared" si="46"/>
        <v>0</v>
      </c>
      <c r="S285" s="272">
        <f t="shared" si="46"/>
        <v>0</v>
      </c>
      <c r="T285" s="272">
        <f t="shared" si="46"/>
        <v>0</v>
      </c>
      <c r="U285" s="272">
        <f t="shared" si="46"/>
        <v>0</v>
      </c>
      <c r="V285" s="272">
        <f t="shared" si="46"/>
        <v>0</v>
      </c>
      <c r="W285" s="100">
        <f t="shared" si="55"/>
        <v>0</v>
      </c>
      <c r="X285" s="100">
        <f>IF(C285=A_Stammdaten!$B$11,E_SAV!$M285-E_SAV!$Y285,HLOOKUP(A_Stammdaten!$B$11-1,$Z$4:$AF$1005,ROW(C285)-3,FALSE)-$Y285)</f>
        <v>0</v>
      </c>
      <c r="Y285" s="100">
        <f>HLOOKUP(A_Stammdaten!$B$11,$Z$4:$AF$1005,ROW(C285)-3,FALSE)</f>
        <v>0</v>
      </c>
      <c r="Z285" s="100">
        <f t="shared" si="48"/>
        <v>0</v>
      </c>
      <c r="AA285" s="100">
        <f t="shared" si="49"/>
        <v>0</v>
      </c>
      <c r="AB285" s="100">
        <f t="shared" si="50"/>
        <v>0</v>
      </c>
      <c r="AC285" s="100">
        <f t="shared" si="51"/>
        <v>0</v>
      </c>
      <c r="AD285" s="100">
        <f t="shared" si="52"/>
        <v>0</v>
      </c>
      <c r="AE285" s="100">
        <f t="shared" si="53"/>
        <v>0</v>
      </c>
      <c r="AF285" s="100">
        <f t="shared" si="54"/>
        <v>0</v>
      </c>
    </row>
    <row r="286" spans="1:32" x14ac:dyDescent="0.25">
      <c r="A286" s="338"/>
      <c r="B286" s="338"/>
      <c r="C286" s="339"/>
      <c r="D286" s="338"/>
      <c r="E286" s="338"/>
      <c r="F286" s="338"/>
      <c r="G286" s="338"/>
      <c r="H286" s="338"/>
      <c r="I286" s="270">
        <f>IF(C286&gt;A_Stammdaten!$B$11,0,SUM(D286,E286,-G286))</f>
        <v>0</v>
      </c>
      <c r="J286" s="338"/>
      <c r="K286" s="338"/>
      <c r="L286" s="338"/>
      <c r="M286" s="99">
        <f t="shared" si="47"/>
        <v>0</v>
      </c>
      <c r="N286" s="271">
        <f>IF(ISBLANK($B286),0,VLOOKUP($B286,Listen!$A$2:$C$45,2,FALSE))</f>
        <v>0</v>
      </c>
      <c r="O286" s="271">
        <f>IF(ISBLANK($B286),0,VLOOKUP($B286,Listen!$A$2:$C$45,3,FALSE))</f>
        <v>0</v>
      </c>
      <c r="P286" s="272">
        <f t="shared" si="56"/>
        <v>0</v>
      </c>
      <c r="Q286" s="272">
        <f t="shared" si="46"/>
        <v>0</v>
      </c>
      <c r="R286" s="272">
        <f t="shared" si="46"/>
        <v>0</v>
      </c>
      <c r="S286" s="272">
        <f t="shared" si="46"/>
        <v>0</v>
      </c>
      <c r="T286" s="272">
        <f t="shared" si="46"/>
        <v>0</v>
      </c>
      <c r="U286" s="272">
        <f t="shared" si="46"/>
        <v>0</v>
      </c>
      <c r="V286" s="272">
        <f t="shared" ref="Q286:V329" si="57">$N286</f>
        <v>0</v>
      </c>
      <c r="W286" s="100">
        <f t="shared" si="55"/>
        <v>0</v>
      </c>
      <c r="X286" s="100">
        <f>IF(C286=A_Stammdaten!$B$11,E_SAV!$M286-E_SAV!$Y286,HLOOKUP(A_Stammdaten!$B$11-1,$Z$4:$AF$1005,ROW(C286)-3,FALSE)-$Y286)</f>
        <v>0</v>
      </c>
      <c r="Y286" s="100">
        <f>HLOOKUP(A_Stammdaten!$B$11,$Z$4:$AF$1005,ROW(C286)-3,FALSE)</f>
        <v>0</v>
      </c>
      <c r="Z286" s="100">
        <f t="shared" si="48"/>
        <v>0</v>
      </c>
      <c r="AA286" s="100">
        <f t="shared" si="49"/>
        <v>0</v>
      </c>
      <c r="AB286" s="100">
        <f t="shared" si="50"/>
        <v>0</v>
      </c>
      <c r="AC286" s="100">
        <f t="shared" si="51"/>
        <v>0</v>
      </c>
      <c r="AD286" s="100">
        <f t="shared" si="52"/>
        <v>0</v>
      </c>
      <c r="AE286" s="100">
        <f t="shared" si="53"/>
        <v>0</v>
      </c>
      <c r="AF286" s="100">
        <f t="shared" si="54"/>
        <v>0</v>
      </c>
    </row>
    <row r="287" spans="1:32" x14ac:dyDescent="0.25">
      <c r="A287" s="338"/>
      <c r="B287" s="338"/>
      <c r="C287" s="339"/>
      <c r="D287" s="338"/>
      <c r="E287" s="338"/>
      <c r="F287" s="338"/>
      <c r="G287" s="338"/>
      <c r="H287" s="338"/>
      <c r="I287" s="270">
        <f>IF(C287&gt;A_Stammdaten!$B$11,0,SUM(D287,E287,-G287))</f>
        <v>0</v>
      </c>
      <c r="J287" s="338"/>
      <c r="K287" s="338"/>
      <c r="L287" s="338"/>
      <c r="M287" s="99">
        <f t="shared" si="47"/>
        <v>0</v>
      </c>
      <c r="N287" s="271">
        <f>IF(ISBLANK($B287),0,VLOOKUP($B287,Listen!$A$2:$C$45,2,FALSE))</f>
        <v>0</v>
      </c>
      <c r="O287" s="271">
        <f>IF(ISBLANK($B287),0,VLOOKUP($B287,Listen!$A$2:$C$45,3,FALSE))</f>
        <v>0</v>
      </c>
      <c r="P287" s="272">
        <f t="shared" si="56"/>
        <v>0</v>
      </c>
      <c r="Q287" s="272">
        <f t="shared" si="57"/>
        <v>0</v>
      </c>
      <c r="R287" s="272">
        <f t="shared" si="57"/>
        <v>0</v>
      </c>
      <c r="S287" s="272">
        <f t="shared" si="57"/>
        <v>0</v>
      </c>
      <c r="T287" s="272">
        <f t="shared" si="57"/>
        <v>0</v>
      </c>
      <c r="U287" s="272">
        <f t="shared" si="57"/>
        <v>0</v>
      </c>
      <c r="V287" s="272">
        <f t="shared" si="57"/>
        <v>0</v>
      </c>
      <c r="W287" s="100">
        <f t="shared" si="55"/>
        <v>0</v>
      </c>
      <c r="X287" s="100">
        <f>IF(C287=A_Stammdaten!$B$11,E_SAV!$M287-E_SAV!$Y287,HLOOKUP(A_Stammdaten!$B$11-1,$Z$4:$AF$1005,ROW(C287)-3,FALSE)-$Y287)</f>
        <v>0</v>
      </c>
      <c r="Y287" s="100">
        <f>HLOOKUP(A_Stammdaten!$B$11,$Z$4:$AF$1005,ROW(C287)-3,FALSE)</f>
        <v>0</v>
      </c>
      <c r="Z287" s="100">
        <f t="shared" si="48"/>
        <v>0</v>
      </c>
      <c r="AA287" s="100">
        <f t="shared" si="49"/>
        <v>0</v>
      </c>
      <c r="AB287" s="100">
        <f t="shared" si="50"/>
        <v>0</v>
      </c>
      <c r="AC287" s="100">
        <f t="shared" si="51"/>
        <v>0</v>
      </c>
      <c r="AD287" s="100">
        <f t="shared" si="52"/>
        <v>0</v>
      </c>
      <c r="AE287" s="100">
        <f t="shared" si="53"/>
        <v>0</v>
      </c>
      <c r="AF287" s="100">
        <f t="shared" si="54"/>
        <v>0</v>
      </c>
    </row>
    <row r="288" spans="1:32" x14ac:dyDescent="0.25">
      <c r="A288" s="338"/>
      <c r="B288" s="338"/>
      <c r="C288" s="339"/>
      <c r="D288" s="338"/>
      <c r="E288" s="338"/>
      <c r="F288" s="338"/>
      <c r="G288" s="338"/>
      <c r="H288" s="338"/>
      <c r="I288" s="270">
        <f>IF(C288&gt;A_Stammdaten!$B$11,0,SUM(D288,E288,-G288))</f>
        <v>0</v>
      </c>
      <c r="J288" s="338"/>
      <c r="K288" s="338"/>
      <c r="L288" s="338"/>
      <c r="M288" s="99">
        <f t="shared" si="47"/>
        <v>0</v>
      </c>
      <c r="N288" s="271">
        <f>IF(ISBLANK($B288),0,VLOOKUP($B288,Listen!$A$2:$C$45,2,FALSE))</f>
        <v>0</v>
      </c>
      <c r="O288" s="271">
        <f>IF(ISBLANK($B288),0,VLOOKUP($B288,Listen!$A$2:$C$45,3,FALSE))</f>
        <v>0</v>
      </c>
      <c r="P288" s="272">
        <f t="shared" si="56"/>
        <v>0</v>
      </c>
      <c r="Q288" s="272">
        <f t="shared" si="57"/>
        <v>0</v>
      </c>
      <c r="R288" s="272">
        <f t="shared" si="57"/>
        <v>0</v>
      </c>
      <c r="S288" s="272">
        <f t="shared" si="57"/>
        <v>0</v>
      </c>
      <c r="T288" s="272">
        <f t="shared" si="57"/>
        <v>0</v>
      </c>
      <c r="U288" s="272">
        <f t="shared" si="57"/>
        <v>0</v>
      </c>
      <c r="V288" s="272">
        <f t="shared" si="57"/>
        <v>0</v>
      </c>
      <c r="W288" s="100">
        <f t="shared" si="55"/>
        <v>0</v>
      </c>
      <c r="X288" s="100">
        <f>IF(C288=A_Stammdaten!$B$11,E_SAV!$M288-E_SAV!$Y288,HLOOKUP(A_Stammdaten!$B$11-1,$Z$4:$AF$1005,ROW(C288)-3,FALSE)-$Y288)</f>
        <v>0</v>
      </c>
      <c r="Y288" s="100">
        <f>HLOOKUP(A_Stammdaten!$B$11,$Z$4:$AF$1005,ROW(C288)-3,FALSE)</f>
        <v>0</v>
      </c>
      <c r="Z288" s="100">
        <f t="shared" si="48"/>
        <v>0</v>
      </c>
      <c r="AA288" s="100">
        <f t="shared" si="49"/>
        <v>0</v>
      </c>
      <c r="AB288" s="100">
        <f t="shared" si="50"/>
        <v>0</v>
      </c>
      <c r="AC288" s="100">
        <f t="shared" si="51"/>
        <v>0</v>
      </c>
      <c r="AD288" s="100">
        <f t="shared" si="52"/>
        <v>0</v>
      </c>
      <c r="AE288" s="100">
        <f t="shared" si="53"/>
        <v>0</v>
      </c>
      <c r="AF288" s="100">
        <f t="shared" si="54"/>
        <v>0</v>
      </c>
    </row>
    <row r="289" spans="1:32" x14ac:dyDescent="0.25">
      <c r="A289" s="338"/>
      <c r="B289" s="338"/>
      <c r="C289" s="339"/>
      <c r="D289" s="338"/>
      <c r="E289" s="338"/>
      <c r="F289" s="338"/>
      <c r="G289" s="338"/>
      <c r="H289" s="338"/>
      <c r="I289" s="270">
        <f>IF(C289&gt;A_Stammdaten!$B$11,0,SUM(D289,E289,-G289))</f>
        <v>0</v>
      </c>
      <c r="J289" s="338"/>
      <c r="K289" s="338"/>
      <c r="L289" s="338"/>
      <c r="M289" s="99">
        <f t="shared" si="47"/>
        <v>0</v>
      </c>
      <c r="N289" s="271">
        <f>IF(ISBLANK($B289),0,VLOOKUP($B289,Listen!$A$2:$C$45,2,FALSE))</f>
        <v>0</v>
      </c>
      <c r="O289" s="271">
        <f>IF(ISBLANK($B289),0,VLOOKUP($B289,Listen!$A$2:$C$45,3,FALSE))</f>
        <v>0</v>
      </c>
      <c r="P289" s="272">
        <f t="shared" si="56"/>
        <v>0</v>
      </c>
      <c r="Q289" s="272">
        <f t="shared" si="57"/>
        <v>0</v>
      </c>
      <c r="R289" s="272">
        <f t="shared" si="57"/>
        <v>0</v>
      </c>
      <c r="S289" s="272">
        <f t="shared" si="57"/>
        <v>0</v>
      </c>
      <c r="T289" s="272">
        <f t="shared" si="57"/>
        <v>0</v>
      </c>
      <c r="U289" s="272">
        <f t="shared" si="57"/>
        <v>0</v>
      </c>
      <c r="V289" s="272">
        <f t="shared" si="57"/>
        <v>0</v>
      </c>
      <c r="W289" s="100">
        <f t="shared" si="55"/>
        <v>0</v>
      </c>
      <c r="X289" s="100">
        <f>IF(C289=A_Stammdaten!$B$11,E_SAV!$M289-E_SAV!$Y289,HLOOKUP(A_Stammdaten!$B$11-1,$Z$4:$AF$1005,ROW(C289)-3,FALSE)-$Y289)</f>
        <v>0</v>
      </c>
      <c r="Y289" s="100">
        <f>HLOOKUP(A_Stammdaten!$B$11,$Z$4:$AF$1005,ROW(C289)-3,FALSE)</f>
        <v>0</v>
      </c>
      <c r="Z289" s="100">
        <f t="shared" si="48"/>
        <v>0</v>
      </c>
      <c r="AA289" s="100">
        <f t="shared" si="49"/>
        <v>0</v>
      </c>
      <c r="AB289" s="100">
        <f t="shared" si="50"/>
        <v>0</v>
      </c>
      <c r="AC289" s="100">
        <f t="shared" si="51"/>
        <v>0</v>
      </c>
      <c r="AD289" s="100">
        <f t="shared" si="52"/>
        <v>0</v>
      </c>
      <c r="AE289" s="100">
        <f t="shared" si="53"/>
        <v>0</v>
      </c>
      <c r="AF289" s="100">
        <f t="shared" si="54"/>
        <v>0</v>
      </c>
    </row>
    <row r="290" spans="1:32" x14ac:dyDescent="0.25">
      <c r="A290" s="338"/>
      <c r="B290" s="338"/>
      <c r="C290" s="339"/>
      <c r="D290" s="338"/>
      <c r="E290" s="338"/>
      <c r="F290" s="338"/>
      <c r="G290" s="338"/>
      <c r="H290" s="338"/>
      <c r="I290" s="270">
        <f>IF(C290&gt;A_Stammdaten!$B$11,0,SUM(D290,E290,-G290))</f>
        <v>0</v>
      </c>
      <c r="J290" s="338"/>
      <c r="K290" s="338"/>
      <c r="L290" s="338"/>
      <c r="M290" s="99">
        <f t="shared" si="47"/>
        <v>0</v>
      </c>
      <c r="N290" s="271">
        <f>IF(ISBLANK($B290),0,VLOOKUP($B290,Listen!$A$2:$C$45,2,FALSE))</f>
        <v>0</v>
      </c>
      <c r="O290" s="271">
        <f>IF(ISBLANK($B290),0,VLOOKUP($B290,Listen!$A$2:$C$45,3,FALSE))</f>
        <v>0</v>
      </c>
      <c r="P290" s="272">
        <f t="shared" si="56"/>
        <v>0</v>
      </c>
      <c r="Q290" s="272">
        <f t="shared" si="57"/>
        <v>0</v>
      </c>
      <c r="R290" s="272">
        <f t="shared" si="57"/>
        <v>0</v>
      </c>
      <c r="S290" s="272">
        <f t="shared" si="57"/>
        <v>0</v>
      </c>
      <c r="T290" s="272">
        <f t="shared" si="57"/>
        <v>0</v>
      </c>
      <c r="U290" s="272">
        <f t="shared" si="57"/>
        <v>0</v>
      </c>
      <c r="V290" s="272">
        <f t="shared" si="57"/>
        <v>0</v>
      </c>
      <c r="W290" s="100">
        <f t="shared" si="55"/>
        <v>0</v>
      </c>
      <c r="X290" s="100">
        <f>IF(C290=A_Stammdaten!$B$11,E_SAV!$M290-E_SAV!$Y290,HLOOKUP(A_Stammdaten!$B$11-1,$Z$4:$AF$1005,ROW(C290)-3,FALSE)-$Y290)</f>
        <v>0</v>
      </c>
      <c r="Y290" s="100">
        <f>HLOOKUP(A_Stammdaten!$B$11,$Z$4:$AF$1005,ROW(C290)-3,FALSE)</f>
        <v>0</v>
      </c>
      <c r="Z290" s="100">
        <f t="shared" si="48"/>
        <v>0</v>
      </c>
      <c r="AA290" s="100">
        <f t="shared" si="49"/>
        <v>0</v>
      </c>
      <c r="AB290" s="100">
        <f t="shared" si="50"/>
        <v>0</v>
      </c>
      <c r="AC290" s="100">
        <f t="shared" si="51"/>
        <v>0</v>
      </c>
      <c r="AD290" s="100">
        <f t="shared" si="52"/>
        <v>0</v>
      </c>
      <c r="AE290" s="100">
        <f t="shared" si="53"/>
        <v>0</v>
      </c>
      <c r="AF290" s="100">
        <f t="shared" si="54"/>
        <v>0</v>
      </c>
    </row>
    <row r="291" spans="1:32" x14ac:dyDescent="0.25">
      <c r="A291" s="338"/>
      <c r="B291" s="338"/>
      <c r="C291" s="339"/>
      <c r="D291" s="338"/>
      <c r="E291" s="338"/>
      <c r="F291" s="338"/>
      <c r="G291" s="338"/>
      <c r="H291" s="338"/>
      <c r="I291" s="270">
        <f>IF(C291&gt;A_Stammdaten!$B$11,0,SUM(D291,E291,-G291))</f>
        <v>0</v>
      </c>
      <c r="J291" s="338"/>
      <c r="K291" s="338"/>
      <c r="L291" s="338"/>
      <c r="M291" s="99">
        <f t="shared" si="47"/>
        <v>0</v>
      </c>
      <c r="N291" s="271">
        <f>IF(ISBLANK($B291),0,VLOOKUP($B291,Listen!$A$2:$C$45,2,FALSE))</f>
        <v>0</v>
      </c>
      <c r="O291" s="271">
        <f>IF(ISBLANK($B291),0,VLOOKUP($B291,Listen!$A$2:$C$45,3,FALSE))</f>
        <v>0</v>
      </c>
      <c r="P291" s="272">
        <f t="shared" si="56"/>
        <v>0</v>
      </c>
      <c r="Q291" s="272">
        <f t="shared" si="57"/>
        <v>0</v>
      </c>
      <c r="R291" s="272">
        <f t="shared" si="57"/>
        <v>0</v>
      </c>
      <c r="S291" s="272">
        <f t="shared" si="57"/>
        <v>0</v>
      </c>
      <c r="T291" s="272">
        <f t="shared" si="57"/>
        <v>0</v>
      </c>
      <c r="U291" s="272">
        <f t="shared" si="57"/>
        <v>0</v>
      </c>
      <c r="V291" s="272">
        <f t="shared" si="57"/>
        <v>0</v>
      </c>
      <c r="W291" s="100">
        <f t="shared" si="55"/>
        <v>0</v>
      </c>
      <c r="X291" s="100">
        <f>IF(C291=A_Stammdaten!$B$11,E_SAV!$M291-E_SAV!$Y291,HLOOKUP(A_Stammdaten!$B$11-1,$Z$4:$AF$1005,ROW(C291)-3,FALSE)-$Y291)</f>
        <v>0</v>
      </c>
      <c r="Y291" s="100">
        <f>HLOOKUP(A_Stammdaten!$B$11,$Z$4:$AF$1005,ROW(C291)-3,FALSE)</f>
        <v>0</v>
      </c>
      <c r="Z291" s="100">
        <f t="shared" si="48"/>
        <v>0</v>
      </c>
      <c r="AA291" s="100">
        <f t="shared" si="49"/>
        <v>0</v>
      </c>
      <c r="AB291" s="100">
        <f t="shared" si="50"/>
        <v>0</v>
      </c>
      <c r="AC291" s="100">
        <f t="shared" si="51"/>
        <v>0</v>
      </c>
      <c r="AD291" s="100">
        <f t="shared" si="52"/>
        <v>0</v>
      </c>
      <c r="AE291" s="100">
        <f t="shared" si="53"/>
        <v>0</v>
      </c>
      <c r="AF291" s="100">
        <f t="shared" si="54"/>
        <v>0</v>
      </c>
    </row>
    <row r="292" spans="1:32" x14ac:dyDescent="0.25">
      <c r="A292" s="338"/>
      <c r="B292" s="338"/>
      <c r="C292" s="339"/>
      <c r="D292" s="338"/>
      <c r="E292" s="338"/>
      <c r="F292" s="338"/>
      <c r="G292" s="338"/>
      <c r="H292" s="338"/>
      <c r="I292" s="270">
        <f>IF(C292&gt;A_Stammdaten!$B$11,0,SUM(D292,E292,-G292))</f>
        <v>0</v>
      </c>
      <c r="J292" s="338"/>
      <c r="K292" s="338"/>
      <c r="L292" s="338"/>
      <c r="M292" s="99">
        <f t="shared" si="47"/>
        <v>0</v>
      </c>
      <c r="N292" s="271">
        <f>IF(ISBLANK($B292),0,VLOOKUP($B292,Listen!$A$2:$C$45,2,FALSE))</f>
        <v>0</v>
      </c>
      <c r="O292" s="271">
        <f>IF(ISBLANK($B292),0,VLOOKUP($B292,Listen!$A$2:$C$45,3,FALSE))</f>
        <v>0</v>
      </c>
      <c r="P292" s="272">
        <f t="shared" si="56"/>
        <v>0</v>
      </c>
      <c r="Q292" s="272">
        <f t="shared" si="57"/>
        <v>0</v>
      </c>
      <c r="R292" s="272">
        <f t="shared" si="57"/>
        <v>0</v>
      </c>
      <c r="S292" s="272">
        <f t="shared" si="57"/>
        <v>0</v>
      </c>
      <c r="T292" s="272">
        <f t="shared" si="57"/>
        <v>0</v>
      </c>
      <c r="U292" s="272">
        <f t="shared" si="57"/>
        <v>0</v>
      </c>
      <c r="V292" s="272">
        <f t="shared" si="57"/>
        <v>0</v>
      </c>
      <c r="W292" s="100">
        <f t="shared" si="55"/>
        <v>0</v>
      </c>
      <c r="X292" s="100">
        <f>IF(C292=A_Stammdaten!$B$11,E_SAV!$M292-E_SAV!$Y292,HLOOKUP(A_Stammdaten!$B$11-1,$Z$4:$AF$1005,ROW(C292)-3,FALSE)-$Y292)</f>
        <v>0</v>
      </c>
      <c r="Y292" s="100">
        <f>HLOOKUP(A_Stammdaten!$B$11,$Z$4:$AF$1005,ROW(C292)-3,FALSE)</f>
        <v>0</v>
      </c>
      <c r="Z292" s="100">
        <f t="shared" si="48"/>
        <v>0</v>
      </c>
      <c r="AA292" s="100">
        <f t="shared" si="49"/>
        <v>0</v>
      </c>
      <c r="AB292" s="100">
        <f t="shared" si="50"/>
        <v>0</v>
      </c>
      <c r="AC292" s="100">
        <f t="shared" si="51"/>
        <v>0</v>
      </c>
      <c r="AD292" s="100">
        <f t="shared" si="52"/>
        <v>0</v>
      </c>
      <c r="AE292" s="100">
        <f t="shared" si="53"/>
        <v>0</v>
      </c>
      <c r="AF292" s="100">
        <f t="shared" si="54"/>
        <v>0</v>
      </c>
    </row>
    <row r="293" spans="1:32" x14ac:dyDescent="0.25">
      <c r="A293" s="338"/>
      <c r="B293" s="338"/>
      <c r="C293" s="339"/>
      <c r="D293" s="338"/>
      <c r="E293" s="338"/>
      <c r="F293" s="338"/>
      <c r="G293" s="338"/>
      <c r="H293" s="338"/>
      <c r="I293" s="270">
        <f>IF(C293&gt;A_Stammdaten!$B$11,0,SUM(D293,E293,-G293))</f>
        <v>0</v>
      </c>
      <c r="J293" s="338"/>
      <c r="K293" s="338"/>
      <c r="L293" s="338"/>
      <c r="M293" s="99">
        <f t="shared" si="47"/>
        <v>0</v>
      </c>
      <c r="N293" s="271">
        <f>IF(ISBLANK($B293),0,VLOOKUP($B293,Listen!$A$2:$C$45,2,FALSE))</f>
        <v>0</v>
      </c>
      <c r="O293" s="271">
        <f>IF(ISBLANK($B293),0,VLOOKUP($B293,Listen!$A$2:$C$45,3,FALSE))</f>
        <v>0</v>
      </c>
      <c r="P293" s="272">
        <f t="shared" si="56"/>
        <v>0</v>
      </c>
      <c r="Q293" s="272">
        <f t="shared" si="57"/>
        <v>0</v>
      </c>
      <c r="R293" s="272">
        <f t="shared" si="57"/>
        <v>0</v>
      </c>
      <c r="S293" s="272">
        <f t="shared" si="57"/>
        <v>0</v>
      </c>
      <c r="T293" s="272">
        <f t="shared" si="57"/>
        <v>0</v>
      </c>
      <c r="U293" s="272">
        <f t="shared" si="57"/>
        <v>0</v>
      </c>
      <c r="V293" s="272">
        <f t="shared" si="57"/>
        <v>0</v>
      </c>
      <c r="W293" s="100">
        <f t="shared" si="55"/>
        <v>0</v>
      </c>
      <c r="X293" s="100">
        <f>IF(C293=A_Stammdaten!$B$11,E_SAV!$M293-E_SAV!$Y293,HLOOKUP(A_Stammdaten!$B$11-1,$Z$4:$AF$1005,ROW(C293)-3,FALSE)-$Y293)</f>
        <v>0</v>
      </c>
      <c r="Y293" s="100">
        <f>HLOOKUP(A_Stammdaten!$B$11,$Z$4:$AF$1005,ROW(C293)-3,FALSE)</f>
        <v>0</v>
      </c>
      <c r="Z293" s="100">
        <f t="shared" si="48"/>
        <v>0</v>
      </c>
      <c r="AA293" s="100">
        <f t="shared" si="49"/>
        <v>0</v>
      </c>
      <c r="AB293" s="100">
        <f t="shared" si="50"/>
        <v>0</v>
      </c>
      <c r="AC293" s="100">
        <f t="shared" si="51"/>
        <v>0</v>
      </c>
      <c r="AD293" s="100">
        <f t="shared" si="52"/>
        <v>0</v>
      </c>
      <c r="AE293" s="100">
        <f t="shared" si="53"/>
        <v>0</v>
      </c>
      <c r="AF293" s="100">
        <f t="shared" si="54"/>
        <v>0</v>
      </c>
    </row>
    <row r="294" spans="1:32" x14ac:dyDescent="0.25">
      <c r="A294" s="338"/>
      <c r="B294" s="338"/>
      <c r="C294" s="339"/>
      <c r="D294" s="338"/>
      <c r="E294" s="338"/>
      <c r="F294" s="338"/>
      <c r="G294" s="338"/>
      <c r="H294" s="338"/>
      <c r="I294" s="270">
        <f>IF(C294&gt;A_Stammdaten!$B$11,0,SUM(D294,E294,-G294))</f>
        <v>0</v>
      </c>
      <c r="J294" s="338"/>
      <c r="K294" s="338"/>
      <c r="L294" s="338"/>
      <c r="M294" s="99">
        <f t="shared" si="47"/>
        <v>0</v>
      </c>
      <c r="N294" s="271">
        <f>IF(ISBLANK($B294),0,VLOOKUP($B294,Listen!$A$2:$C$45,2,FALSE))</f>
        <v>0</v>
      </c>
      <c r="O294" s="271">
        <f>IF(ISBLANK($B294),0,VLOOKUP($B294,Listen!$A$2:$C$45,3,FALSE))</f>
        <v>0</v>
      </c>
      <c r="P294" s="272">
        <f t="shared" si="56"/>
        <v>0</v>
      </c>
      <c r="Q294" s="272">
        <f t="shared" si="57"/>
        <v>0</v>
      </c>
      <c r="R294" s="272">
        <f t="shared" si="57"/>
        <v>0</v>
      </c>
      <c r="S294" s="272">
        <f t="shared" si="57"/>
        <v>0</v>
      </c>
      <c r="T294" s="272">
        <f t="shared" si="57"/>
        <v>0</v>
      </c>
      <c r="U294" s="272">
        <f t="shared" si="57"/>
        <v>0</v>
      </c>
      <c r="V294" s="272">
        <f t="shared" si="57"/>
        <v>0</v>
      </c>
      <c r="W294" s="100">
        <f t="shared" si="55"/>
        <v>0</v>
      </c>
      <c r="X294" s="100">
        <f>IF(C294=A_Stammdaten!$B$11,E_SAV!$M294-E_SAV!$Y294,HLOOKUP(A_Stammdaten!$B$11-1,$Z$4:$AF$1005,ROW(C294)-3,FALSE)-$Y294)</f>
        <v>0</v>
      </c>
      <c r="Y294" s="100">
        <f>HLOOKUP(A_Stammdaten!$B$11,$Z$4:$AF$1005,ROW(C294)-3,FALSE)</f>
        <v>0</v>
      </c>
      <c r="Z294" s="100">
        <f t="shared" si="48"/>
        <v>0</v>
      </c>
      <c r="AA294" s="100">
        <f t="shared" si="49"/>
        <v>0</v>
      </c>
      <c r="AB294" s="100">
        <f t="shared" si="50"/>
        <v>0</v>
      </c>
      <c r="AC294" s="100">
        <f t="shared" si="51"/>
        <v>0</v>
      </c>
      <c r="AD294" s="100">
        <f t="shared" si="52"/>
        <v>0</v>
      </c>
      <c r="AE294" s="100">
        <f t="shared" si="53"/>
        <v>0</v>
      </c>
      <c r="AF294" s="100">
        <f t="shared" si="54"/>
        <v>0</v>
      </c>
    </row>
    <row r="295" spans="1:32" x14ac:dyDescent="0.25">
      <c r="A295" s="338"/>
      <c r="B295" s="338"/>
      <c r="C295" s="339"/>
      <c r="D295" s="338"/>
      <c r="E295" s="338"/>
      <c r="F295" s="338"/>
      <c r="G295" s="338"/>
      <c r="H295" s="338"/>
      <c r="I295" s="270">
        <f>IF(C295&gt;A_Stammdaten!$B$11,0,SUM(D295,E295,-G295))</f>
        <v>0</v>
      </c>
      <c r="J295" s="338"/>
      <c r="K295" s="338"/>
      <c r="L295" s="338"/>
      <c r="M295" s="99">
        <f t="shared" si="47"/>
        <v>0</v>
      </c>
      <c r="N295" s="271">
        <f>IF(ISBLANK($B295),0,VLOOKUP($B295,Listen!$A$2:$C$45,2,FALSE))</f>
        <v>0</v>
      </c>
      <c r="O295" s="271">
        <f>IF(ISBLANK($B295),0,VLOOKUP($B295,Listen!$A$2:$C$45,3,FALSE))</f>
        <v>0</v>
      </c>
      <c r="P295" s="272">
        <f t="shared" si="56"/>
        <v>0</v>
      </c>
      <c r="Q295" s="272">
        <f t="shared" si="57"/>
        <v>0</v>
      </c>
      <c r="R295" s="272">
        <f t="shared" si="57"/>
        <v>0</v>
      </c>
      <c r="S295" s="272">
        <f t="shared" si="57"/>
        <v>0</v>
      </c>
      <c r="T295" s="272">
        <f t="shared" si="57"/>
        <v>0</v>
      </c>
      <c r="U295" s="272">
        <f t="shared" si="57"/>
        <v>0</v>
      </c>
      <c r="V295" s="272">
        <f t="shared" si="57"/>
        <v>0</v>
      </c>
      <c r="W295" s="100">
        <f t="shared" si="55"/>
        <v>0</v>
      </c>
      <c r="X295" s="100">
        <f>IF(C295=A_Stammdaten!$B$11,E_SAV!$M295-E_SAV!$Y295,HLOOKUP(A_Stammdaten!$B$11-1,$Z$4:$AF$1005,ROW(C295)-3,FALSE)-$Y295)</f>
        <v>0</v>
      </c>
      <c r="Y295" s="100">
        <f>HLOOKUP(A_Stammdaten!$B$11,$Z$4:$AF$1005,ROW(C295)-3,FALSE)</f>
        <v>0</v>
      </c>
      <c r="Z295" s="100">
        <f t="shared" si="48"/>
        <v>0</v>
      </c>
      <c r="AA295" s="100">
        <f t="shared" si="49"/>
        <v>0</v>
      </c>
      <c r="AB295" s="100">
        <f t="shared" si="50"/>
        <v>0</v>
      </c>
      <c r="AC295" s="100">
        <f t="shared" si="51"/>
        <v>0</v>
      </c>
      <c r="AD295" s="100">
        <f t="shared" si="52"/>
        <v>0</v>
      </c>
      <c r="AE295" s="100">
        <f t="shared" si="53"/>
        <v>0</v>
      </c>
      <c r="AF295" s="100">
        <f t="shared" si="54"/>
        <v>0</v>
      </c>
    </row>
    <row r="296" spans="1:32" x14ac:dyDescent="0.25">
      <c r="A296" s="338"/>
      <c r="B296" s="338"/>
      <c r="C296" s="339"/>
      <c r="D296" s="338"/>
      <c r="E296" s="338"/>
      <c r="F296" s="338"/>
      <c r="G296" s="338"/>
      <c r="H296" s="338"/>
      <c r="I296" s="270">
        <f>IF(C296&gt;A_Stammdaten!$B$11,0,SUM(D296,E296,-G296))</f>
        <v>0</v>
      </c>
      <c r="J296" s="338"/>
      <c r="K296" s="338"/>
      <c r="L296" s="338"/>
      <c r="M296" s="99">
        <f t="shared" si="47"/>
        <v>0</v>
      </c>
      <c r="N296" s="271">
        <f>IF(ISBLANK($B296),0,VLOOKUP($B296,Listen!$A$2:$C$45,2,FALSE))</f>
        <v>0</v>
      </c>
      <c r="O296" s="271">
        <f>IF(ISBLANK($B296),0,VLOOKUP($B296,Listen!$A$2:$C$45,3,FALSE))</f>
        <v>0</v>
      </c>
      <c r="P296" s="272">
        <f t="shared" si="56"/>
        <v>0</v>
      </c>
      <c r="Q296" s="272">
        <f t="shared" si="57"/>
        <v>0</v>
      </c>
      <c r="R296" s="272">
        <f t="shared" si="57"/>
        <v>0</v>
      </c>
      <c r="S296" s="272">
        <f t="shared" si="57"/>
        <v>0</v>
      </c>
      <c r="T296" s="272">
        <f t="shared" si="57"/>
        <v>0</v>
      </c>
      <c r="U296" s="272">
        <f t="shared" si="57"/>
        <v>0</v>
      </c>
      <c r="V296" s="272">
        <f t="shared" si="57"/>
        <v>0</v>
      </c>
      <c r="W296" s="100">
        <f t="shared" si="55"/>
        <v>0</v>
      </c>
      <c r="X296" s="100">
        <f>IF(C296=A_Stammdaten!$B$11,E_SAV!$M296-E_SAV!$Y296,HLOOKUP(A_Stammdaten!$B$11-1,$Z$4:$AF$1005,ROW(C296)-3,FALSE)-$Y296)</f>
        <v>0</v>
      </c>
      <c r="Y296" s="100">
        <f>HLOOKUP(A_Stammdaten!$B$11,$Z$4:$AF$1005,ROW(C296)-3,FALSE)</f>
        <v>0</v>
      </c>
      <c r="Z296" s="100">
        <f t="shared" si="48"/>
        <v>0</v>
      </c>
      <c r="AA296" s="100">
        <f t="shared" si="49"/>
        <v>0</v>
      </c>
      <c r="AB296" s="100">
        <f t="shared" si="50"/>
        <v>0</v>
      </c>
      <c r="AC296" s="100">
        <f t="shared" si="51"/>
        <v>0</v>
      </c>
      <c r="AD296" s="100">
        <f t="shared" si="52"/>
        <v>0</v>
      </c>
      <c r="AE296" s="100">
        <f t="shared" si="53"/>
        <v>0</v>
      </c>
      <c r="AF296" s="100">
        <f t="shared" si="54"/>
        <v>0</v>
      </c>
    </row>
    <row r="297" spans="1:32" x14ac:dyDescent="0.25">
      <c r="A297" s="338"/>
      <c r="B297" s="338"/>
      <c r="C297" s="339"/>
      <c r="D297" s="338"/>
      <c r="E297" s="338"/>
      <c r="F297" s="338"/>
      <c r="G297" s="338"/>
      <c r="H297" s="338"/>
      <c r="I297" s="270">
        <f>IF(C297&gt;A_Stammdaten!$B$11,0,SUM(D297,E297,-G297))</f>
        <v>0</v>
      </c>
      <c r="J297" s="338"/>
      <c r="K297" s="338"/>
      <c r="L297" s="338"/>
      <c r="M297" s="99">
        <f t="shared" si="47"/>
        <v>0</v>
      </c>
      <c r="N297" s="271">
        <f>IF(ISBLANK($B297),0,VLOOKUP($B297,Listen!$A$2:$C$45,2,FALSE))</f>
        <v>0</v>
      </c>
      <c r="O297" s="271">
        <f>IF(ISBLANK($B297),0,VLOOKUP($B297,Listen!$A$2:$C$45,3,FALSE))</f>
        <v>0</v>
      </c>
      <c r="P297" s="272">
        <f t="shared" si="56"/>
        <v>0</v>
      </c>
      <c r="Q297" s="272">
        <f t="shared" si="57"/>
        <v>0</v>
      </c>
      <c r="R297" s="272">
        <f t="shared" si="57"/>
        <v>0</v>
      </c>
      <c r="S297" s="272">
        <f t="shared" si="57"/>
        <v>0</v>
      </c>
      <c r="T297" s="272">
        <f t="shared" si="57"/>
        <v>0</v>
      </c>
      <c r="U297" s="272">
        <f t="shared" si="57"/>
        <v>0</v>
      </c>
      <c r="V297" s="272">
        <f t="shared" si="57"/>
        <v>0</v>
      </c>
      <c r="W297" s="100">
        <f t="shared" si="55"/>
        <v>0</v>
      </c>
      <c r="X297" s="100">
        <f>IF(C297=A_Stammdaten!$B$11,E_SAV!$M297-E_SAV!$Y297,HLOOKUP(A_Stammdaten!$B$11-1,$Z$4:$AF$1005,ROW(C297)-3,FALSE)-$Y297)</f>
        <v>0</v>
      </c>
      <c r="Y297" s="100">
        <f>HLOOKUP(A_Stammdaten!$B$11,$Z$4:$AF$1005,ROW(C297)-3,FALSE)</f>
        <v>0</v>
      </c>
      <c r="Z297" s="100">
        <f t="shared" si="48"/>
        <v>0</v>
      </c>
      <c r="AA297" s="100">
        <f t="shared" si="49"/>
        <v>0</v>
      </c>
      <c r="AB297" s="100">
        <f t="shared" si="50"/>
        <v>0</v>
      </c>
      <c r="AC297" s="100">
        <f t="shared" si="51"/>
        <v>0</v>
      </c>
      <c r="AD297" s="100">
        <f t="shared" si="52"/>
        <v>0</v>
      </c>
      <c r="AE297" s="100">
        <f t="shared" si="53"/>
        <v>0</v>
      </c>
      <c r="AF297" s="100">
        <f t="shared" si="54"/>
        <v>0</v>
      </c>
    </row>
    <row r="298" spans="1:32" x14ac:dyDescent="0.25">
      <c r="A298" s="338"/>
      <c r="B298" s="338"/>
      <c r="C298" s="339"/>
      <c r="D298" s="338"/>
      <c r="E298" s="338"/>
      <c r="F298" s="338"/>
      <c r="G298" s="338"/>
      <c r="H298" s="338"/>
      <c r="I298" s="270">
        <f>IF(C298&gt;A_Stammdaten!$B$11,0,SUM(D298,E298,-G298))</f>
        <v>0</v>
      </c>
      <c r="J298" s="338"/>
      <c r="K298" s="338"/>
      <c r="L298" s="338"/>
      <c r="M298" s="99">
        <f t="shared" si="47"/>
        <v>0</v>
      </c>
      <c r="N298" s="271">
        <f>IF(ISBLANK($B298),0,VLOOKUP($B298,Listen!$A$2:$C$45,2,FALSE))</f>
        <v>0</v>
      </c>
      <c r="O298" s="271">
        <f>IF(ISBLANK($B298),0,VLOOKUP($B298,Listen!$A$2:$C$45,3,FALSE))</f>
        <v>0</v>
      </c>
      <c r="P298" s="272">
        <f t="shared" si="56"/>
        <v>0</v>
      </c>
      <c r="Q298" s="272">
        <f t="shared" si="57"/>
        <v>0</v>
      </c>
      <c r="R298" s="272">
        <f t="shared" si="57"/>
        <v>0</v>
      </c>
      <c r="S298" s="272">
        <f t="shared" si="57"/>
        <v>0</v>
      </c>
      <c r="T298" s="272">
        <f t="shared" si="57"/>
        <v>0</v>
      </c>
      <c r="U298" s="272">
        <f t="shared" si="57"/>
        <v>0</v>
      </c>
      <c r="V298" s="272">
        <f t="shared" si="57"/>
        <v>0</v>
      </c>
      <c r="W298" s="100">
        <f t="shared" si="55"/>
        <v>0</v>
      </c>
      <c r="X298" s="100">
        <f>IF(C298=A_Stammdaten!$B$11,E_SAV!$M298-E_SAV!$Y298,HLOOKUP(A_Stammdaten!$B$11-1,$Z$4:$AF$1005,ROW(C298)-3,FALSE)-$Y298)</f>
        <v>0</v>
      </c>
      <c r="Y298" s="100">
        <f>HLOOKUP(A_Stammdaten!$B$11,$Z$4:$AF$1005,ROW(C298)-3,FALSE)</f>
        <v>0</v>
      </c>
      <c r="Z298" s="100">
        <f t="shared" si="48"/>
        <v>0</v>
      </c>
      <c r="AA298" s="100">
        <f t="shared" si="49"/>
        <v>0</v>
      </c>
      <c r="AB298" s="100">
        <f t="shared" si="50"/>
        <v>0</v>
      </c>
      <c r="AC298" s="100">
        <f t="shared" si="51"/>
        <v>0</v>
      </c>
      <c r="AD298" s="100">
        <f t="shared" si="52"/>
        <v>0</v>
      </c>
      <c r="AE298" s="100">
        <f t="shared" si="53"/>
        <v>0</v>
      </c>
      <c r="AF298" s="100">
        <f t="shared" si="54"/>
        <v>0</v>
      </c>
    </row>
    <row r="299" spans="1:32" x14ac:dyDescent="0.25">
      <c r="A299" s="338"/>
      <c r="B299" s="338"/>
      <c r="C299" s="339"/>
      <c r="D299" s="338"/>
      <c r="E299" s="338"/>
      <c r="F299" s="338"/>
      <c r="G299" s="338"/>
      <c r="H299" s="338"/>
      <c r="I299" s="270">
        <f>IF(C299&gt;A_Stammdaten!$B$11,0,SUM(D299,E299,-G299))</f>
        <v>0</v>
      </c>
      <c r="J299" s="338"/>
      <c r="K299" s="338"/>
      <c r="L299" s="338"/>
      <c r="M299" s="99">
        <f t="shared" si="47"/>
        <v>0</v>
      </c>
      <c r="N299" s="271">
        <f>IF(ISBLANK($B299),0,VLOOKUP($B299,Listen!$A$2:$C$45,2,FALSE))</f>
        <v>0</v>
      </c>
      <c r="O299" s="271">
        <f>IF(ISBLANK($B299),0,VLOOKUP($B299,Listen!$A$2:$C$45,3,FALSE))</f>
        <v>0</v>
      </c>
      <c r="P299" s="272">
        <f t="shared" si="56"/>
        <v>0</v>
      </c>
      <c r="Q299" s="272">
        <f t="shared" si="57"/>
        <v>0</v>
      </c>
      <c r="R299" s="272">
        <f t="shared" si="57"/>
        <v>0</v>
      </c>
      <c r="S299" s="272">
        <f t="shared" si="57"/>
        <v>0</v>
      </c>
      <c r="T299" s="272">
        <f t="shared" si="57"/>
        <v>0</v>
      </c>
      <c r="U299" s="272">
        <f t="shared" si="57"/>
        <v>0</v>
      </c>
      <c r="V299" s="272">
        <f t="shared" si="57"/>
        <v>0</v>
      </c>
      <c r="W299" s="100">
        <f t="shared" si="55"/>
        <v>0</v>
      </c>
      <c r="X299" s="100">
        <f>IF(C299=A_Stammdaten!$B$11,E_SAV!$M299-E_SAV!$Y299,HLOOKUP(A_Stammdaten!$B$11-1,$Z$4:$AF$1005,ROW(C299)-3,FALSE)-$Y299)</f>
        <v>0</v>
      </c>
      <c r="Y299" s="100">
        <f>HLOOKUP(A_Stammdaten!$B$11,$Z$4:$AF$1005,ROW(C299)-3,FALSE)</f>
        <v>0</v>
      </c>
      <c r="Z299" s="100">
        <f t="shared" si="48"/>
        <v>0</v>
      </c>
      <c r="AA299" s="100">
        <f t="shared" si="49"/>
        <v>0</v>
      </c>
      <c r="AB299" s="100">
        <f t="shared" si="50"/>
        <v>0</v>
      </c>
      <c r="AC299" s="100">
        <f t="shared" si="51"/>
        <v>0</v>
      </c>
      <c r="AD299" s="100">
        <f t="shared" si="52"/>
        <v>0</v>
      </c>
      <c r="AE299" s="100">
        <f t="shared" si="53"/>
        <v>0</v>
      </c>
      <c r="AF299" s="100">
        <f t="shared" si="54"/>
        <v>0</v>
      </c>
    </row>
    <row r="300" spans="1:32" x14ac:dyDescent="0.25">
      <c r="A300" s="338"/>
      <c r="B300" s="338"/>
      <c r="C300" s="339"/>
      <c r="D300" s="338"/>
      <c r="E300" s="338"/>
      <c r="F300" s="338"/>
      <c r="G300" s="338"/>
      <c r="H300" s="338"/>
      <c r="I300" s="270">
        <f>IF(C300&gt;A_Stammdaten!$B$11,0,SUM(D300,E300,-G300))</f>
        <v>0</v>
      </c>
      <c r="J300" s="338"/>
      <c r="K300" s="338"/>
      <c r="L300" s="338"/>
      <c r="M300" s="99">
        <f t="shared" si="47"/>
        <v>0</v>
      </c>
      <c r="N300" s="271">
        <f>IF(ISBLANK($B300),0,VLOOKUP($B300,Listen!$A$2:$C$45,2,FALSE))</f>
        <v>0</v>
      </c>
      <c r="O300" s="271">
        <f>IF(ISBLANK($B300),0,VLOOKUP($B300,Listen!$A$2:$C$45,3,FALSE))</f>
        <v>0</v>
      </c>
      <c r="P300" s="272">
        <f t="shared" si="56"/>
        <v>0</v>
      </c>
      <c r="Q300" s="272">
        <f t="shared" si="57"/>
        <v>0</v>
      </c>
      <c r="R300" s="272">
        <f t="shared" si="57"/>
        <v>0</v>
      </c>
      <c r="S300" s="272">
        <f t="shared" si="57"/>
        <v>0</v>
      </c>
      <c r="T300" s="272">
        <f t="shared" si="57"/>
        <v>0</v>
      </c>
      <c r="U300" s="272">
        <f t="shared" si="57"/>
        <v>0</v>
      </c>
      <c r="V300" s="272">
        <f t="shared" si="57"/>
        <v>0</v>
      </c>
      <c r="W300" s="100">
        <f t="shared" si="55"/>
        <v>0</v>
      </c>
      <c r="X300" s="100">
        <f>IF(C300=A_Stammdaten!$B$11,E_SAV!$M300-E_SAV!$Y300,HLOOKUP(A_Stammdaten!$B$11-1,$Z$4:$AF$1005,ROW(C300)-3,FALSE)-$Y300)</f>
        <v>0</v>
      </c>
      <c r="Y300" s="100">
        <f>HLOOKUP(A_Stammdaten!$B$11,$Z$4:$AF$1005,ROW(C300)-3,FALSE)</f>
        <v>0</v>
      </c>
      <c r="Z300" s="100">
        <f t="shared" si="48"/>
        <v>0</v>
      </c>
      <c r="AA300" s="100">
        <f t="shared" si="49"/>
        <v>0</v>
      </c>
      <c r="AB300" s="100">
        <f t="shared" si="50"/>
        <v>0</v>
      </c>
      <c r="AC300" s="100">
        <f t="shared" si="51"/>
        <v>0</v>
      </c>
      <c r="AD300" s="100">
        <f t="shared" si="52"/>
        <v>0</v>
      </c>
      <c r="AE300" s="100">
        <f t="shared" si="53"/>
        <v>0</v>
      </c>
      <c r="AF300" s="100">
        <f t="shared" si="54"/>
        <v>0</v>
      </c>
    </row>
    <row r="301" spans="1:32" x14ac:dyDescent="0.25">
      <c r="A301" s="338"/>
      <c r="B301" s="338"/>
      <c r="C301" s="339"/>
      <c r="D301" s="338"/>
      <c r="E301" s="338"/>
      <c r="F301" s="338"/>
      <c r="G301" s="338"/>
      <c r="H301" s="338"/>
      <c r="I301" s="270">
        <f>IF(C301&gt;A_Stammdaten!$B$11,0,SUM(D301,E301,-G301))</f>
        <v>0</v>
      </c>
      <c r="J301" s="338"/>
      <c r="K301" s="338"/>
      <c r="L301" s="338"/>
      <c r="M301" s="99">
        <f t="shared" si="47"/>
        <v>0</v>
      </c>
      <c r="N301" s="271">
        <f>IF(ISBLANK($B301),0,VLOOKUP($B301,Listen!$A$2:$C$45,2,FALSE))</f>
        <v>0</v>
      </c>
      <c r="O301" s="271">
        <f>IF(ISBLANK($B301),0,VLOOKUP($B301,Listen!$A$2:$C$45,3,FALSE))</f>
        <v>0</v>
      </c>
      <c r="P301" s="272">
        <f t="shared" si="56"/>
        <v>0</v>
      </c>
      <c r="Q301" s="272">
        <f t="shared" si="57"/>
        <v>0</v>
      </c>
      <c r="R301" s="272">
        <f t="shared" si="57"/>
        <v>0</v>
      </c>
      <c r="S301" s="272">
        <f t="shared" si="57"/>
        <v>0</v>
      </c>
      <c r="T301" s="272">
        <f t="shared" si="57"/>
        <v>0</v>
      </c>
      <c r="U301" s="272">
        <f t="shared" si="57"/>
        <v>0</v>
      </c>
      <c r="V301" s="272">
        <f t="shared" si="57"/>
        <v>0</v>
      </c>
      <c r="W301" s="100">
        <f t="shared" si="55"/>
        <v>0</v>
      </c>
      <c r="X301" s="100">
        <f>IF(C301=A_Stammdaten!$B$11,E_SAV!$M301-E_SAV!$Y301,HLOOKUP(A_Stammdaten!$B$11-1,$Z$4:$AF$1005,ROW(C301)-3,FALSE)-$Y301)</f>
        <v>0</v>
      </c>
      <c r="Y301" s="100">
        <f>HLOOKUP(A_Stammdaten!$B$11,$Z$4:$AF$1005,ROW(C301)-3,FALSE)</f>
        <v>0</v>
      </c>
      <c r="Z301" s="100">
        <f t="shared" si="48"/>
        <v>0</v>
      </c>
      <c r="AA301" s="100">
        <f t="shared" si="49"/>
        <v>0</v>
      </c>
      <c r="AB301" s="100">
        <f t="shared" si="50"/>
        <v>0</v>
      </c>
      <c r="AC301" s="100">
        <f t="shared" si="51"/>
        <v>0</v>
      </c>
      <c r="AD301" s="100">
        <f t="shared" si="52"/>
        <v>0</v>
      </c>
      <c r="AE301" s="100">
        <f t="shared" si="53"/>
        <v>0</v>
      </c>
      <c r="AF301" s="100">
        <f t="shared" si="54"/>
        <v>0</v>
      </c>
    </row>
    <row r="302" spans="1:32" x14ac:dyDescent="0.25">
      <c r="A302" s="338"/>
      <c r="B302" s="338"/>
      <c r="C302" s="339"/>
      <c r="D302" s="338"/>
      <c r="E302" s="338"/>
      <c r="F302" s="338"/>
      <c r="G302" s="338"/>
      <c r="H302" s="338"/>
      <c r="I302" s="270">
        <f>IF(C302&gt;A_Stammdaten!$B$11,0,SUM(D302,E302,-G302))</f>
        <v>0</v>
      </c>
      <c r="J302" s="338"/>
      <c r="K302" s="338"/>
      <c r="L302" s="338"/>
      <c r="M302" s="99">
        <f t="shared" si="47"/>
        <v>0</v>
      </c>
      <c r="N302" s="271">
        <f>IF(ISBLANK($B302),0,VLOOKUP($B302,Listen!$A$2:$C$45,2,FALSE))</f>
        <v>0</v>
      </c>
      <c r="O302" s="271">
        <f>IF(ISBLANK($B302),0,VLOOKUP($B302,Listen!$A$2:$C$45,3,FALSE))</f>
        <v>0</v>
      </c>
      <c r="P302" s="272">
        <f t="shared" si="56"/>
        <v>0</v>
      </c>
      <c r="Q302" s="272">
        <f t="shared" si="57"/>
        <v>0</v>
      </c>
      <c r="R302" s="272">
        <f t="shared" si="57"/>
        <v>0</v>
      </c>
      <c r="S302" s="272">
        <f t="shared" si="57"/>
        <v>0</v>
      </c>
      <c r="T302" s="272">
        <f t="shared" si="57"/>
        <v>0</v>
      </c>
      <c r="U302" s="272">
        <f t="shared" si="57"/>
        <v>0</v>
      </c>
      <c r="V302" s="272">
        <f t="shared" si="57"/>
        <v>0</v>
      </c>
      <c r="W302" s="100">
        <f t="shared" si="55"/>
        <v>0</v>
      </c>
      <c r="X302" s="100">
        <f>IF(C302=A_Stammdaten!$B$11,E_SAV!$M302-E_SAV!$Y302,HLOOKUP(A_Stammdaten!$B$11-1,$Z$4:$AF$1005,ROW(C302)-3,FALSE)-$Y302)</f>
        <v>0</v>
      </c>
      <c r="Y302" s="100">
        <f>HLOOKUP(A_Stammdaten!$B$11,$Z$4:$AF$1005,ROW(C302)-3,FALSE)</f>
        <v>0</v>
      </c>
      <c r="Z302" s="100">
        <f t="shared" si="48"/>
        <v>0</v>
      </c>
      <c r="AA302" s="100">
        <f t="shared" si="49"/>
        <v>0</v>
      </c>
      <c r="AB302" s="100">
        <f t="shared" si="50"/>
        <v>0</v>
      </c>
      <c r="AC302" s="100">
        <f t="shared" si="51"/>
        <v>0</v>
      </c>
      <c r="AD302" s="100">
        <f t="shared" si="52"/>
        <v>0</v>
      </c>
      <c r="AE302" s="100">
        <f t="shared" si="53"/>
        <v>0</v>
      </c>
      <c r="AF302" s="100">
        <f t="shared" si="54"/>
        <v>0</v>
      </c>
    </row>
    <row r="303" spans="1:32" x14ac:dyDescent="0.25">
      <c r="A303" s="338"/>
      <c r="B303" s="338"/>
      <c r="C303" s="339"/>
      <c r="D303" s="338"/>
      <c r="E303" s="338"/>
      <c r="F303" s="338"/>
      <c r="G303" s="338"/>
      <c r="H303" s="338"/>
      <c r="I303" s="270">
        <f>IF(C303&gt;A_Stammdaten!$B$11,0,SUM(D303,E303,-G303))</f>
        <v>0</v>
      </c>
      <c r="J303" s="338"/>
      <c r="K303" s="338"/>
      <c r="L303" s="338"/>
      <c r="M303" s="99">
        <f t="shared" si="47"/>
        <v>0</v>
      </c>
      <c r="N303" s="271">
        <f>IF(ISBLANK($B303),0,VLOOKUP($B303,Listen!$A$2:$C$45,2,FALSE))</f>
        <v>0</v>
      </c>
      <c r="O303" s="271">
        <f>IF(ISBLANK($B303),0,VLOOKUP($B303,Listen!$A$2:$C$45,3,FALSE))</f>
        <v>0</v>
      </c>
      <c r="P303" s="272">
        <f t="shared" si="56"/>
        <v>0</v>
      </c>
      <c r="Q303" s="272">
        <f t="shared" si="57"/>
        <v>0</v>
      </c>
      <c r="R303" s="272">
        <f t="shared" si="57"/>
        <v>0</v>
      </c>
      <c r="S303" s="272">
        <f t="shared" si="57"/>
        <v>0</v>
      </c>
      <c r="T303" s="272">
        <f t="shared" si="57"/>
        <v>0</v>
      </c>
      <c r="U303" s="272">
        <f t="shared" si="57"/>
        <v>0</v>
      </c>
      <c r="V303" s="272">
        <f t="shared" si="57"/>
        <v>0</v>
      </c>
      <c r="W303" s="100">
        <f t="shared" si="55"/>
        <v>0</v>
      </c>
      <c r="X303" s="100">
        <f>IF(C303=A_Stammdaten!$B$11,E_SAV!$M303-E_SAV!$Y303,HLOOKUP(A_Stammdaten!$B$11-1,$Z$4:$AF$1005,ROW(C303)-3,FALSE)-$Y303)</f>
        <v>0</v>
      </c>
      <c r="Y303" s="100">
        <f>HLOOKUP(A_Stammdaten!$B$11,$Z$4:$AF$1005,ROW(C303)-3,FALSE)</f>
        <v>0</v>
      </c>
      <c r="Z303" s="100">
        <f t="shared" si="48"/>
        <v>0</v>
      </c>
      <c r="AA303" s="100">
        <f t="shared" si="49"/>
        <v>0</v>
      </c>
      <c r="AB303" s="100">
        <f t="shared" si="50"/>
        <v>0</v>
      </c>
      <c r="AC303" s="100">
        <f t="shared" si="51"/>
        <v>0</v>
      </c>
      <c r="AD303" s="100">
        <f t="shared" si="52"/>
        <v>0</v>
      </c>
      <c r="AE303" s="100">
        <f t="shared" si="53"/>
        <v>0</v>
      </c>
      <c r="AF303" s="100">
        <f t="shared" si="54"/>
        <v>0</v>
      </c>
    </row>
    <row r="304" spans="1:32" x14ac:dyDescent="0.25">
      <c r="A304" s="338"/>
      <c r="B304" s="338"/>
      <c r="C304" s="339"/>
      <c r="D304" s="338"/>
      <c r="E304" s="338"/>
      <c r="F304" s="338"/>
      <c r="G304" s="338"/>
      <c r="H304" s="338"/>
      <c r="I304" s="270">
        <f>IF(C304&gt;A_Stammdaten!$B$11,0,SUM(D304,E304,-G304))</f>
        <v>0</v>
      </c>
      <c r="J304" s="338"/>
      <c r="K304" s="338"/>
      <c r="L304" s="338"/>
      <c r="M304" s="99">
        <f t="shared" si="47"/>
        <v>0</v>
      </c>
      <c r="N304" s="271">
        <f>IF(ISBLANK($B304),0,VLOOKUP($B304,Listen!$A$2:$C$45,2,FALSE))</f>
        <v>0</v>
      </c>
      <c r="O304" s="271">
        <f>IF(ISBLANK($B304),0,VLOOKUP($B304,Listen!$A$2:$C$45,3,FALSE))</f>
        <v>0</v>
      </c>
      <c r="P304" s="272">
        <f t="shared" si="56"/>
        <v>0</v>
      </c>
      <c r="Q304" s="272">
        <f t="shared" si="57"/>
        <v>0</v>
      </c>
      <c r="R304" s="272">
        <f t="shared" si="57"/>
        <v>0</v>
      </c>
      <c r="S304" s="272">
        <f t="shared" si="57"/>
        <v>0</v>
      </c>
      <c r="T304" s="272">
        <f t="shared" si="57"/>
        <v>0</v>
      </c>
      <c r="U304" s="272">
        <f t="shared" si="57"/>
        <v>0</v>
      </c>
      <c r="V304" s="272">
        <f t="shared" si="57"/>
        <v>0</v>
      </c>
      <c r="W304" s="100">
        <f t="shared" si="55"/>
        <v>0</v>
      </c>
      <c r="X304" s="100">
        <f>IF(C304=A_Stammdaten!$B$11,E_SAV!$M304-E_SAV!$Y304,HLOOKUP(A_Stammdaten!$B$11-1,$Z$4:$AF$1005,ROW(C304)-3,FALSE)-$Y304)</f>
        <v>0</v>
      </c>
      <c r="Y304" s="100">
        <f>HLOOKUP(A_Stammdaten!$B$11,$Z$4:$AF$1005,ROW(C304)-3,FALSE)</f>
        <v>0</v>
      </c>
      <c r="Z304" s="100">
        <f t="shared" si="48"/>
        <v>0</v>
      </c>
      <c r="AA304" s="100">
        <f t="shared" si="49"/>
        <v>0</v>
      </c>
      <c r="AB304" s="100">
        <f t="shared" si="50"/>
        <v>0</v>
      </c>
      <c r="AC304" s="100">
        <f t="shared" si="51"/>
        <v>0</v>
      </c>
      <c r="AD304" s="100">
        <f t="shared" si="52"/>
        <v>0</v>
      </c>
      <c r="AE304" s="100">
        <f t="shared" si="53"/>
        <v>0</v>
      </c>
      <c r="AF304" s="100">
        <f t="shared" si="54"/>
        <v>0</v>
      </c>
    </row>
    <row r="305" spans="1:32" x14ac:dyDescent="0.25">
      <c r="A305" s="338"/>
      <c r="B305" s="338"/>
      <c r="C305" s="339"/>
      <c r="D305" s="338"/>
      <c r="E305" s="338"/>
      <c r="F305" s="338"/>
      <c r="G305" s="338"/>
      <c r="H305" s="338"/>
      <c r="I305" s="270">
        <f>IF(C305&gt;A_Stammdaten!$B$11,0,SUM(D305,E305,-G305))</f>
        <v>0</v>
      </c>
      <c r="J305" s="338"/>
      <c r="K305" s="338"/>
      <c r="L305" s="338"/>
      <c r="M305" s="99">
        <f t="shared" si="47"/>
        <v>0</v>
      </c>
      <c r="N305" s="271">
        <f>IF(ISBLANK($B305),0,VLOOKUP($B305,Listen!$A$2:$C$45,2,FALSE))</f>
        <v>0</v>
      </c>
      <c r="O305" s="271">
        <f>IF(ISBLANK($B305),0,VLOOKUP($B305,Listen!$A$2:$C$45,3,FALSE))</f>
        <v>0</v>
      </c>
      <c r="P305" s="272">
        <f t="shared" si="56"/>
        <v>0</v>
      </c>
      <c r="Q305" s="272">
        <f t="shared" si="57"/>
        <v>0</v>
      </c>
      <c r="R305" s="272">
        <f t="shared" si="57"/>
        <v>0</v>
      </c>
      <c r="S305" s="272">
        <f t="shared" si="57"/>
        <v>0</v>
      </c>
      <c r="T305" s="272">
        <f t="shared" si="57"/>
        <v>0</v>
      </c>
      <c r="U305" s="272">
        <f t="shared" si="57"/>
        <v>0</v>
      </c>
      <c r="V305" s="272">
        <f t="shared" si="57"/>
        <v>0</v>
      </c>
      <c r="W305" s="100">
        <f t="shared" si="55"/>
        <v>0</v>
      </c>
      <c r="X305" s="100">
        <f>IF(C305=A_Stammdaten!$B$11,E_SAV!$M305-E_SAV!$Y305,HLOOKUP(A_Stammdaten!$B$11-1,$Z$4:$AF$1005,ROW(C305)-3,FALSE)-$Y305)</f>
        <v>0</v>
      </c>
      <c r="Y305" s="100">
        <f>HLOOKUP(A_Stammdaten!$B$11,$Z$4:$AF$1005,ROW(C305)-3,FALSE)</f>
        <v>0</v>
      </c>
      <c r="Z305" s="100">
        <f t="shared" si="48"/>
        <v>0</v>
      </c>
      <c r="AA305" s="100">
        <f t="shared" si="49"/>
        <v>0</v>
      </c>
      <c r="AB305" s="100">
        <f t="shared" si="50"/>
        <v>0</v>
      </c>
      <c r="AC305" s="100">
        <f t="shared" si="51"/>
        <v>0</v>
      </c>
      <c r="AD305" s="100">
        <f t="shared" si="52"/>
        <v>0</v>
      </c>
      <c r="AE305" s="100">
        <f t="shared" si="53"/>
        <v>0</v>
      </c>
      <c r="AF305" s="100">
        <f t="shared" si="54"/>
        <v>0</v>
      </c>
    </row>
    <row r="306" spans="1:32" x14ac:dyDescent="0.25">
      <c r="A306" s="338"/>
      <c r="B306" s="338"/>
      <c r="C306" s="339"/>
      <c r="D306" s="338"/>
      <c r="E306" s="338"/>
      <c r="F306" s="338"/>
      <c r="G306" s="338"/>
      <c r="H306" s="338"/>
      <c r="I306" s="270">
        <f>IF(C306&gt;A_Stammdaten!$B$11,0,SUM(D306,E306,-G306))</f>
        <v>0</v>
      </c>
      <c r="J306" s="338"/>
      <c r="K306" s="338"/>
      <c r="L306" s="338"/>
      <c r="M306" s="99">
        <f t="shared" si="47"/>
        <v>0</v>
      </c>
      <c r="N306" s="271">
        <f>IF(ISBLANK($B306),0,VLOOKUP($B306,Listen!$A$2:$C$45,2,FALSE))</f>
        <v>0</v>
      </c>
      <c r="O306" s="271">
        <f>IF(ISBLANK($B306),0,VLOOKUP($B306,Listen!$A$2:$C$45,3,FALSE))</f>
        <v>0</v>
      </c>
      <c r="P306" s="272">
        <f t="shared" si="56"/>
        <v>0</v>
      </c>
      <c r="Q306" s="272">
        <f t="shared" si="57"/>
        <v>0</v>
      </c>
      <c r="R306" s="272">
        <f t="shared" si="57"/>
        <v>0</v>
      </c>
      <c r="S306" s="272">
        <f t="shared" si="57"/>
        <v>0</v>
      </c>
      <c r="T306" s="272">
        <f t="shared" si="57"/>
        <v>0</v>
      </c>
      <c r="U306" s="272">
        <f t="shared" si="57"/>
        <v>0</v>
      </c>
      <c r="V306" s="272">
        <f t="shared" si="57"/>
        <v>0</v>
      </c>
      <c r="W306" s="100">
        <f t="shared" si="55"/>
        <v>0</v>
      </c>
      <c r="X306" s="100">
        <f>IF(C306=A_Stammdaten!$B$11,E_SAV!$M306-E_SAV!$Y306,HLOOKUP(A_Stammdaten!$B$11-1,$Z$4:$AF$1005,ROW(C306)-3,FALSE)-$Y306)</f>
        <v>0</v>
      </c>
      <c r="Y306" s="100">
        <f>HLOOKUP(A_Stammdaten!$B$11,$Z$4:$AF$1005,ROW(C306)-3,FALSE)</f>
        <v>0</v>
      </c>
      <c r="Z306" s="100">
        <f t="shared" si="48"/>
        <v>0</v>
      </c>
      <c r="AA306" s="100">
        <f t="shared" si="49"/>
        <v>0</v>
      </c>
      <c r="AB306" s="100">
        <f t="shared" si="50"/>
        <v>0</v>
      </c>
      <c r="AC306" s="100">
        <f t="shared" si="51"/>
        <v>0</v>
      </c>
      <c r="AD306" s="100">
        <f t="shared" si="52"/>
        <v>0</v>
      </c>
      <c r="AE306" s="100">
        <f t="shared" si="53"/>
        <v>0</v>
      </c>
      <c r="AF306" s="100">
        <f t="shared" si="54"/>
        <v>0</v>
      </c>
    </row>
    <row r="307" spans="1:32" x14ac:dyDescent="0.25">
      <c r="A307" s="338"/>
      <c r="B307" s="338"/>
      <c r="C307" s="339"/>
      <c r="D307" s="338"/>
      <c r="E307" s="338"/>
      <c r="F307" s="338"/>
      <c r="G307" s="338"/>
      <c r="H307" s="338"/>
      <c r="I307" s="270">
        <f>IF(C307&gt;A_Stammdaten!$B$11,0,SUM(D307,E307,-G307))</f>
        <v>0</v>
      </c>
      <c r="J307" s="338"/>
      <c r="K307" s="338"/>
      <c r="L307" s="338"/>
      <c r="M307" s="99">
        <f t="shared" si="47"/>
        <v>0</v>
      </c>
      <c r="N307" s="271">
        <f>IF(ISBLANK($B307),0,VLOOKUP($B307,Listen!$A$2:$C$45,2,FALSE))</f>
        <v>0</v>
      </c>
      <c r="O307" s="271">
        <f>IF(ISBLANK($B307),0,VLOOKUP($B307,Listen!$A$2:$C$45,3,FALSE))</f>
        <v>0</v>
      </c>
      <c r="P307" s="272">
        <f t="shared" si="56"/>
        <v>0</v>
      </c>
      <c r="Q307" s="272">
        <f t="shared" si="57"/>
        <v>0</v>
      </c>
      <c r="R307" s="272">
        <f t="shared" si="57"/>
        <v>0</v>
      </c>
      <c r="S307" s="272">
        <f t="shared" si="57"/>
        <v>0</v>
      </c>
      <c r="T307" s="272">
        <f t="shared" si="57"/>
        <v>0</v>
      </c>
      <c r="U307" s="272">
        <f t="shared" si="57"/>
        <v>0</v>
      </c>
      <c r="V307" s="272">
        <f t="shared" si="57"/>
        <v>0</v>
      </c>
      <c r="W307" s="100">
        <f t="shared" si="55"/>
        <v>0</v>
      </c>
      <c r="X307" s="100">
        <f>IF(C307=A_Stammdaten!$B$11,E_SAV!$M307-E_SAV!$Y307,HLOOKUP(A_Stammdaten!$B$11-1,$Z$4:$AF$1005,ROW(C307)-3,FALSE)-$Y307)</f>
        <v>0</v>
      </c>
      <c r="Y307" s="100">
        <f>HLOOKUP(A_Stammdaten!$B$11,$Z$4:$AF$1005,ROW(C307)-3,FALSE)</f>
        <v>0</v>
      </c>
      <c r="Z307" s="100">
        <f t="shared" si="48"/>
        <v>0</v>
      </c>
      <c r="AA307" s="100">
        <f t="shared" si="49"/>
        <v>0</v>
      </c>
      <c r="AB307" s="100">
        <f t="shared" si="50"/>
        <v>0</v>
      </c>
      <c r="AC307" s="100">
        <f t="shared" si="51"/>
        <v>0</v>
      </c>
      <c r="AD307" s="100">
        <f t="shared" si="52"/>
        <v>0</v>
      </c>
      <c r="AE307" s="100">
        <f t="shared" si="53"/>
        <v>0</v>
      </c>
      <c r="AF307" s="100">
        <f t="shared" si="54"/>
        <v>0</v>
      </c>
    </row>
    <row r="308" spans="1:32" x14ac:dyDescent="0.25">
      <c r="A308" s="338"/>
      <c r="B308" s="338"/>
      <c r="C308" s="339"/>
      <c r="D308" s="338"/>
      <c r="E308" s="338"/>
      <c r="F308" s="338"/>
      <c r="G308" s="338"/>
      <c r="H308" s="338"/>
      <c r="I308" s="270">
        <f>IF(C308&gt;A_Stammdaten!$B$11,0,SUM(D308,E308,-G308))</f>
        <v>0</v>
      </c>
      <c r="J308" s="338"/>
      <c r="K308" s="338"/>
      <c r="L308" s="338"/>
      <c r="M308" s="99">
        <f t="shared" si="47"/>
        <v>0</v>
      </c>
      <c r="N308" s="271">
        <f>IF(ISBLANK($B308),0,VLOOKUP($B308,Listen!$A$2:$C$45,2,FALSE))</f>
        <v>0</v>
      </c>
      <c r="O308" s="271">
        <f>IF(ISBLANK($B308),0,VLOOKUP($B308,Listen!$A$2:$C$45,3,FALSE))</f>
        <v>0</v>
      </c>
      <c r="P308" s="272">
        <f t="shared" si="56"/>
        <v>0</v>
      </c>
      <c r="Q308" s="272">
        <f t="shared" si="57"/>
        <v>0</v>
      </c>
      <c r="R308" s="272">
        <f t="shared" si="57"/>
        <v>0</v>
      </c>
      <c r="S308" s="272">
        <f t="shared" si="57"/>
        <v>0</v>
      </c>
      <c r="T308" s="272">
        <f t="shared" si="57"/>
        <v>0</v>
      </c>
      <c r="U308" s="272">
        <f t="shared" si="57"/>
        <v>0</v>
      </c>
      <c r="V308" s="272">
        <f t="shared" si="57"/>
        <v>0</v>
      </c>
      <c r="W308" s="100">
        <f t="shared" si="55"/>
        <v>0</v>
      </c>
      <c r="X308" s="100">
        <f>IF(C308=A_Stammdaten!$B$11,E_SAV!$M308-E_SAV!$Y308,HLOOKUP(A_Stammdaten!$B$11-1,$Z$4:$AF$1005,ROW(C308)-3,FALSE)-$Y308)</f>
        <v>0</v>
      </c>
      <c r="Y308" s="100">
        <f>HLOOKUP(A_Stammdaten!$B$11,$Z$4:$AF$1005,ROW(C308)-3,FALSE)</f>
        <v>0</v>
      </c>
      <c r="Z308" s="100">
        <f t="shared" si="48"/>
        <v>0</v>
      </c>
      <c r="AA308" s="100">
        <f t="shared" si="49"/>
        <v>0</v>
      </c>
      <c r="AB308" s="100">
        <f t="shared" si="50"/>
        <v>0</v>
      </c>
      <c r="AC308" s="100">
        <f t="shared" si="51"/>
        <v>0</v>
      </c>
      <c r="AD308" s="100">
        <f t="shared" si="52"/>
        <v>0</v>
      </c>
      <c r="AE308" s="100">
        <f t="shared" si="53"/>
        <v>0</v>
      </c>
      <c r="AF308" s="100">
        <f t="shared" si="54"/>
        <v>0</v>
      </c>
    </row>
    <row r="309" spans="1:32" x14ac:dyDescent="0.25">
      <c r="A309" s="338"/>
      <c r="B309" s="338"/>
      <c r="C309" s="339"/>
      <c r="D309" s="338"/>
      <c r="E309" s="338"/>
      <c r="F309" s="338"/>
      <c r="G309" s="338"/>
      <c r="H309" s="338"/>
      <c r="I309" s="270">
        <f>IF(C309&gt;A_Stammdaten!$B$11,0,SUM(D309,E309,-G309))</f>
        <v>0</v>
      </c>
      <c r="J309" s="338"/>
      <c r="K309" s="338"/>
      <c r="L309" s="338"/>
      <c r="M309" s="99">
        <f t="shared" si="47"/>
        <v>0</v>
      </c>
      <c r="N309" s="271">
        <f>IF(ISBLANK($B309),0,VLOOKUP($B309,Listen!$A$2:$C$45,2,FALSE))</f>
        <v>0</v>
      </c>
      <c r="O309" s="271">
        <f>IF(ISBLANK($B309),0,VLOOKUP($B309,Listen!$A$2:$C$45,3,FALSE))</f>
        <v>0</v>
      </c>
      <c r="P309" s="272">
        <f t="shared" si="56"/>
        <v>0</v>
      </c>
      <c r="Q309" s="272">
        <f t="shared" si="57"/>
        <v>0</v>
      </c>
      <c r="R309" s="272">
        <f t="shared" si="57"/>
        <v>0</v>
      </c>
      <c r="S309" s="272">
        <f t="shared" si="57"/>
        <v>0</v>
      </c>
      <c r="T309" s="272">
        <f t="shared" si="57"/>
        <v>0</v>
      </c>
      <c r="U309" s="272">
        <f t="shared" si="57"/>
        <v>0</v>
      </c>
      <c r="V309" s="272">
        <f t="shared" si="57"/>
        <v>0</v>
      </c>
      <c r="W309" s="100">
        <f t="shared" si="55"/>
        <v>0</v>
      </c>
      <c r="X309" s="100">
        <f>IF(C309=A_Stammdaten!$B$11,E_SAV!$M309-E_SAV!$Y309,HLOOKUP(A_Stammdaten!$B$11-1,$Z$4:$AF$1005,ROW(C309)-3,FALSE)-$Y309)</f>
        <v>0</v>
      </c>
      <c r="Y309" s="100">
        <f>HLOOKUP(A_Stammdaten!$B$11,$Z$4:$AF$1005,ROW(C309)-3,FALSE)</f>
        <v>0</v>
      </c>
      <c r="Z309" s="100">
        <f t="shared" si="48"/>
        <v>0</v>
      </c>
      <c r="AA309" s="100">
        <f t="shared" si="49"/>
        <v>0</v>
      </c>
      <c r="AB309" s="100">
        <f t="shared" si="50"/>
        <v>0</v>
      </c>
      <c r="AC309" s="100">
        <f t="shared" si="51"/>
        <v>0</v>
      </c>
      <c r="AD309" s="100">
        <f t="shared" si="52"/>
        <v>0</v>
      </c>
      <c r="AE309" s="100">
        <f t="shared" si="53"/>
        <v>0</v>
      </c>
      <c r="AF309" s="100">
        <f t="shared" si="54"/>
        <v>0</v>
      </c>
    </row>
    <row r="310" spans="1:32" x14ac:dyDescent="0.25">
      <c r="A310" s="338"/>
      <c r="B310" s="338"/>
      <c r="C310" s="339"/>
      <c r="D310" s="338"/>
      <c r="E310" s="338"/>
      <c r="F310" s="338"/>
      <c r="G310" s="338"/>
      <c r="H310" s="338"/>
      <c r="I310" s="270">
        <f>IF(C310&gt;A_Stammdaten!$B$11,0,SUM(D310,E310,-G310))</f>
        <v>0</v>
      </c>
      <c r="J310" s="338"/>
      <c r="K310" s="338"/>
      <c r="L310" s="338"/>
      <c r="M310" s="99">
        <f t="shared" si="47"/>
        <v>0</v>
      </c>
      <c r="N310" s="271">
        <f>IF(ISBLANK($B310),0,VLOOKUP($B310,Listen!$A$2:$C$45,2,FALSE))</f>
        <v>0</v>
      </c>
      <c r="O310" s="271">
        <f>IF(ISBLANK($B310),0,VLOOKUP($B310,Listen!$A$2:$C$45,3,FALSE))</f>
        <v>0</v>
      </c>
      <c r="P310" s="272">
        <f t="shared" si="56"/>
        <v>0</v>
      </c>
      <c r="Q310" s="272">
        <f t="shared" si="57"/>
        <v>0</v>
      </c>
      <c r="R310" s="272">
        <f t="shared" si="57"/>
        <v>0</v>
      </c>
      <c r="S310" s="272">
        <f t="shared" si="57"/>
        <v>0</v>
      </c>
      <c r="T310" s="272">
        <f t="shared" si="57"/>
        <v>0</v>
      </c>
      <c r="U310" s="272">
        <f t="shared" si="57"/>
        <v>0</v>
      </c>
      <c r="V310" s="272">
        <f t="shared" si="57"/>
        <v>0</v>
      </c>
      <c r="W310" s="100">
        <f t="shared" si="55"/>
        <v>0</v>
      </c>
      <c r="X310" s="100">
        <f>IF(C310=A_Stammdaten!$B$11,E_SAV!$M310-E_SAV!$Y310,HLOOKUP(A_Stammdaten!$B$11-1,$Z$4:$AF$1005,ROW(C310)-3,FALSE)-$Y310)</f>
        <v>0</v>
      </c>
      <c r="Y310" s="100">
        <f>HLOOKUP(A_Stammdaten!$B$11,$Z$4:$AF$1005,ROW(C310)-3,FALSE)</f>
        <v>0</v>
      </c>
      <c r="Z310" s="100">
        <f t="shared" si="48"/>
        <v>0</v>
      </c>
      <c r="AA310" s="100">
        <f t="shared" si="49"/>
        <v>0</v>
      </c>
      <c r="AB310" s="100">
        <f t="shared" si="50"/>
        <v>0</v>
      </c>
      <c r="AC310" s="100">
        <f t="shared" si="51"/>
        <v>0</v>
      </c>
      <c r="AD310" s="100">
        <f t="shared" si="52"/>
        <v>0</v>
      </c>
      <c r="AE310" s="100">
        <f t="shared" si="53"/>
        <v>0</v>
      </c>
      <c r="AF310" s="100">
        <f t="shared" si="54"/>
        <v>0</v>
      </c>
    </row>
    <row r="311" spans="1:32" x14ac:dyDescent="0.25">
      <c r="A311" s="338"/>
      <c r="B311" s="338"/>
      <c r="C311" s="339"/>
      <c r="D311" s="338"/>
      <c r="E311" s="338"/>
      <c r="F311" s="338"/>
      <c r="G311" s="338"/>
      <c r="H311" s="338"/>
      <c r="I311" s="270">
        <f>IF(C311&gt;A_Stammdaten!$B$11,0,SUM(D311,E311,-G311))</f>
        <v>0</v>
      </c>
      <c r="J311" s="338"/>
      <c r="K311" s="338"/>
      <c r="L311" s="338"/>
      <c r="M311" s="99">
        <f t="shared" si="47"/>
        <v>0</v>
      </c>
      <c r="N311" s="271">
        <f>IF(ISBLANK($B311),0,VLOOKUP($B311,Listen!$A$2:$C$45,2,FALSE))</f>
        <v>0</v>
      </c>
      <c r="O311" s="271">
        <f>IF(ISBLANK($B311),0,VLOOKUP($B311,Listen!$A$2:$C$45,3,FALSE))</f>
        <v>0</v>
      </c>
      <c r="P311" s="272">
        <f t="shared" si="56"/>
        <v>0</v>
      </c>
      <c r="Q311" s="272">
        <f t="shared" si="57"/>
        <v>0</v>
      </c>
      <c r="R311" s="272">
        <f t="shared" si="57"/>
        <v>0</v>
      </c>
      <c r="S311" s="272">
        <f t="shared" si="57"/>
        <v>0</v>
      </c>
      <c r="T311" s="272">
        <f t="shared" si="57"/>
        <v>0</v>
      </c>
      <c r="U311" s="272">
        <f t="shared" si="57"/>
        <v>0</v>
      </c>
      <c r="V311" s="272">
        <f t="shared" si="57"/>
        <v>0</v>
      </c>
      <c r="W311" s="100">
        <f t="shared" si="55"/>
        <v>0</v>
      </c>
      <c r="X311" s="100">
        <f>IF(C311=A_Stammdaten!$B$11,E_SAV!$M311-E_SAV!$Y311,HLOOKUP(A_Stammdaten!$B$11-1,$Z$4:$AF$1005,ROW(C311)-3,FALSE)-$Y311)</f>
        <v>0</v>
      </c>
      <c r="Y311" s="100">
        <f>HLOOKUP(A_Stammdaten!$B$11,$Z$4:$AF$1005,ROW(C311)-3,FALSE)</f>
        <v>0</v>
      </c>
      <c r="Z311" s="100">
        <f t="shared" si="48"/>
        <v>0</v>
      </c>
      <c r="AA311" s="100">
        <f t="shared" si="49"/>
        <v>0</v>
      </c>
      <c r="AB311" s="100">
        <f t="shared" si="50"/>
        <v>0</v>
      </c>
      <c r="AC311" s="100">
        <f t="shared" si="51"/>
        <v>0</v>
      </c>
      <c r="AD311" s="100">
        <f t="shared" si="52"/>
        <v>0</v>
      </c>
      <c r="AE311" s="100">
        <f t="shared" si="53"/>
        <v>0</v>
      </c>
      <c r="AF311" s="100">
        <f t="shared" si="54"/>
        <v>0</v>
      </c>
    </row>
    <row r="312" spans="1:32" x14ac:dyDescent="0.25">
      <c r="A312" s="338"/>
      <c r="B312" s="338"/>
      <c r="C312" s="339"/>
      <c r="D312" s="338"/>
      <c r="E312" s="338"/>
      <c r="F312" s="338"/>
      <c r="G312" s="338"/>
      <c r="H312" s="338"/>
      <c r="I312" s="270">
        <f>IF(C312&gt;A_Stammdaten!$B$11,0,SUM(D312,E312,-G312))</f>
        <v>0</v>
      </c>
      <c r="J312" s="338"/>
      <c r="K312" s="338"/>
      <c r="L312" s="338"/>
      <c r="M312" s="99">
        <f t="shared" si="47"/>
        <v>0</v>
      </c>
      <c r="N312" s="271">
        <f>IF(ISBLANK($B312),0,VLOOKUP($B312,Listen!$A$2:$C$45,2,FALSE))</f>
        <v>0</v>
      </c>
      <c r="O312" s="271">
        <f>IF(ISBLANK($B312),0,VLOOKUP($B312,Listen!$A$2:$C$45,3,FALSE))</f>
        <v>0</v>
      </c>
      <c r="P312" s="272">
        <f t="shared" si="56"/>
        <v>0</v>
      </c>
      <c r="Q312" s="272">
        <f t="shared" si="57"/>
        <v>0</v>
      </c>
      <c r="R312" s="272">
        <f t="shared" si="57"/>
        <v>0</v>
      </c>
      <c r="S312" s="272">
        <f t="shared" si="57"/>
        <v>0</v>
      </c>
      <c r="T312" s="272">
        <f t="shared" si="57"/>
        <v>0</v>
      </c>
      <c r="U312" s="272">
        <f t="shared" si="57"/>
        <v>0</v>
      </c>
      <c r="V312" s="272">
        <f t="shared" si="57"/>
        <v>0</v>
      </c>
      <c r="W312" s="100">
        <f t="shared" si="55"/>
        <v>0</v>
      </c>
      <c r="X312" s="100">
        <f>IF(C312=A_Stammdaten!$B$11,E_SAV!$M312-E_SAV!$Y312,HLOOKUP(A_Stammdaten!$B$11-1,$Z$4:$AF$1005,ROW(C312)-3,FALSE)-$Y312)</f>
        <v>0</v>
      </c>
      <c r="Y312" s="100">
        <f>HLOOKUP(A_Stammdaten!$B$11,$Z$4:$AF$1005,ROW(C312)-3,FALSE)</f>
        <v>0</v>
      </c>
      <c r="Z312" s="100">
        <f t="shared" si="48"/>
        <v>0</v>
      </c>
      <c r="AA312" s="100">
        <f t="shared" si="49"/>
        <v>0</v>
      </c>
      <c r="AB312" s="100">
        <f t="shared" si="50"/>
        <v>0</v>
      </c>
      <c r="AC312" s="100">
        <f t="shared" si="51"/>
        <v>0</v>
      </c>
      <c r="AD312" s="100">
        <f t="shared" si="52"/>
        <v>0</v>
      </c>
      <c r="AE312" s="100">
        <f t="shared" si="53"/>
        <v>0</v>
      </c>
      <c r="AF312" s="100">
        <f t="shared" si="54"/>
        <v>0</v>
      </c>
    </row>
    <row r="313" spans="1:32" x14ac:dyDescent="0.25">
      <c r="A313" s="338"/>
      <c r="B313" s="338"/>
      <c r="C313" s="339"/>
      <c r="D313" s="338"/>
      <c r="E313" s="338"/>
      <c r="F313" s="338"/>
      <c r="G313" s="338"/>
      <c r="H313" s="338"/>
      <c r="I313" s="270">
        <f>IF(C313&gt;A_Stammdaten!$B$11,0,SUM(D313,E313,-G313))</f>
        <v>0</v>
      </c>
      <c r="J313" s="338"/>
      <c r="K313" s="338"/>
      <c r="L313" s="338"/>
      <c r="M313" s="99">
        <f t="shared" si="47"/>
        <v>0</v>
      </c>
      <c r="N313" s="271">
        <f>IF(ISBLANK($B313),0,VLOOKUP($B313,Listen!$A$2:$C$45,2,FALSE))</f>
        <v>0</v>
      </c>
      <c r="O313" s="271">
        <f>IF(ISBLANK($B313),0,VLOOKUP($B313,Listen!$A$2:$C$45,3,FALSE))</f>
        <v>0</v>
      </c>
      <c r="P313" s="272">
        <f t="shared" si="56"/>
        <v>0</v>
      </c>
      <c r="Q313" s="272">
        <f t="shared" si="57"/>
        <v>0</v>
      </c>
      <c r="R313" s="272">
        <f t="shared" si="57"/>
        <v>0</v>
      </c>
      <c r="S313" s="272">
        <f t="shared" si="57"/>
        <v>0</v>
      </c>
      <c r="T313" s="272">
        <f t="shared" si="57"/>
        <v>0</v>
      </c>
      <c r="U313" s="272">
        <f t="shared" si="57"/>
        <v>0</v>
      </c>
      <c r="V313" s="272">
        <f t="shared" si="57"/>
        <v>0</v>
      </c>
      <c r="W313" s="100">
        <f t="shared" si="55"/>
        <v>0</v>
      </c>
      <c r="X313" s="100">
        <f>IF(C313=A_Stammdaten!$B$11,E_SAV!$M313-E_SAV!$Y313,HLOOKUP(A_Stammdaten!$B$11-1,$Z$4:$AF$1005,ROW(C313)-3,FALSE)-$Y313)</f>
        <v>0</v>
      </c>
      <c r="Y313" s="100">
        <f>HLOOKUP(A_Stammdaten!$B$11,$Z$4:$AF$1005,ROW(C313)-3,FALSE)</f>
        <v>0</v>
      </c>
      <c r="Z313" s="100">
        <f t="shared" si="48"/>
        <v>0</v>
      </c>
      <c r="AA313" s="100">
        <f t="shared" si="49"/>
        <v>0</v>
      </c>
      <c r="AB313" s="100">
        <f t="shared" si="50"/>
        <v>0</v>
      </c>
      <c r="AC313" s="100">
        <f t="shared" si="51"/>
        <v>0</v>
      </c>
      <c r="AD313" s="100">
        <f t="shared" si="52"/>
        <v>0</v>
      </c>
      <c r="AE313" s="100">
        <f t="shared" si="53"/>
        <v>0</v>
      </c>
      <c r="AF313" s="100">
        <f t="shared" si="54"/>
        <v>0</v>
      </c>
    </row>
    <row r="314" spans="1:32" x14ac:dyDescent="0.25">
      <c r="A314" s="338"/>
      <c r="B314" s="338"/>
      <c r="C314" s="339"/>
      <c r="D314" s="338"/>
      <c r="E314" s="338"/>
      <c r="F314" s="338"/>
      <c r="G314" s="338"/>
      <c r="H314" s="338"/>
      <c r="I314" s="270">
        <f>IF(C314&gt;A_Stammdaten!$B$11,0,SUM(D314,E314,-G314))</f>
        <v>0</v>
      </c>
      <c r="J314" s="338"/>
      <c r="K314" s="338"/>
      <c r="L314" s="338"/>
      <c r="M314" s="99">
        <f t="shared" si="47"/>
        <v>0</v>
      </c>
      <c r="N314" s="271">
        <f>IF(ISBLANK($B314),0,VLOOKUP($B314,Listen!$A$2:$C$45,2,FALSE))</f>
        <v>0</v>
      </c>
      <c r="O314" s="271">
        <f>IF(ISBLANK($B314),0,VLOOKUP($B314,Listen!$A$2:$C$45,3,FALSE))</f>
        <v>0</v>
      </c>
      <c r="P314" s="272">
        <f t="shared" si="56"/>
        <v>0</v>
      </c>
      <c r="Q314" s="272">
        <f t="shared" si="57"/>
        <v>0</v>
      </c>
      <c r="R314" s="272">
        <f t="shared" si="57"/>
        <v>0</v>
      </c>
      <c r="S314" s="272">
        <f t="shared" si="57"/>
        <v>0</v>
      </c>
      <c r="T314" s="272">
        <f t="shared" si="57"/>
        <v>0</v>
      </c>
      <c r="U314" s="272">
        <f t="shared" si="57"/>
        <v>0</v>
      </c>
      <c r="V314" s="272">
        <f t="shared" si="57"/>
        <v>0</v>
      </c>
      <c r="W314" s="100">
        <f t="shared" si="55"/>
        <v>0</v>
      </c>
      <c r="X314" s="100">
        <f>IF(C314=A_Stammdaten!$B$11,E_SAV!$M314-E_SAV!$Y314,HLOOKUP(A_Stammdaten!$B$11-1,$Z$4:$AF$1005,ROW(C314)-3,FALSE)-$Y314)</f>
        <v>0</v>
      </c>
      <c r="Y314" s="100">
        <f>HLOOKUP(A_Stammdaten!$B$11,$Z$4:$AF$1005,ROW(C314)-3,FALSE)</f>
        <v>0</v>
      </c>
      <c r="Z314" s="100">
        <f t="shared" si="48"/>
        <v>0</v>
      </c>
      <c r="AA314" s="100">
        <f t="shared" si="49"/>
        <v>0</v>
      </c>
      <c r="AB314" s="100">
        <f t="shared" si="50"/>
        <v>0</v>
      </c>
      <c r="AC314" s="100">
        <f t="shared" si="51"/>
        <v>0</v>
      </c>
      <c r="AD314" s="100">
        <f t="shared" si="52"/>
        <v>0</v>
      </c>
      <c r="AE314" s="100">
        <f t="shared" si="53"/>
        <v>0</v>
      </c>
      <c r="AF314" s="100">
        <f t="shared" si="54"/>
        <v>0</v>
      </c>
    </row>
    <row r="315" spans="1:32" x14ac:dyDescent="0.25">
      <c r="A315" s="338"/>
      <c r="B315" s="338"/>
      <c r="C315" s="339"/>
      <c r="D315" s="338"/>
      <c r="E315" s="338"/>
      <c r="F315" s="338"/>
      <c r="G315" s="338"/>
      <c r="H315" s="338"/>
      <c r="I315" s="270">
        <f>IF(C315&gt;A_Stammdaten!$B$11,0,SUM(D315,E315,-G315))</f>
        <v>0</v>
      </c>
      <c r="J315" s="338"/>
      <c r="K315" s="338"/>
      <c r="L315" s="338"/>
      <c r="M315" s="99">
        <f t="shared" si="47"/>
        <v>0</v>
      </c>
      <c r="N315" s="271">
        <f>IF(ISBLANK($B315),0,VLOOKUP($B315,Listen!$A$2:$C$45,2,FALSE))</f>
        <v>0</v>
      </c>
      <c r="O315" s="271">
        <f>IF(ISBLANK($B315),0,VLOOKUP($B315,Listen!$A$2:$C$45,3,FALSE))</f>
        <v>0</v>
      </c>
      <c r="P315" s="272">
        <f t="shared" si="56"/>
        <v>0</v>
      </c>
      <c r="Q315" s="272">
        <f t="shared" si="57"/>
        <v>0</v>
      </c>
      <c r="R315" s="272">
        <f t="shared" si="57"/>
        <v>0</v>
      </c>
      <c r="S315" s="272">
        <f t="shared" si="57"/>
        <v>0</v>
      </c>
      <c r="T315" s="272">
        <f t="shared" si="57"/>
        <v>0</v>
      </c>
      <c r="U315" s="272">
        <f t="shared" si="57"/>
        <v>0</v>
      </c>
      <c r="V315" s="272">
        <f t="shared" si="57"/>
        <v>0</v>
      </c>
      <c r="W315" s="100">
        <f t="shared" si="55"/>
        <v>0</v>
      </c>
      <c r="X315" s="100">
        <f>IF(C315=A_Stammdaten!$B$11,E_SAV!$M315-E_SAV!$Y315,HLOOKUP(A_Stammdaten!$B$11-1,$Z$4:$AF$1005,ROW(C315)-3,FALSE)-$Y315)</f>
        <v>0</v>
      </c>
      <c r="Y315" s="100">
        <f>HLOOKUP(A_Stammdaten!$B$11,$Z$4:$AF$1005,ROW(C315)-3,FALSE)</f>
        <v>0</v>
      </c>
      <c r="Z315" s="100">
        <f t="shared" si="48"/>
        <v>0</v>
      </c>
      <c r="AA315" s="100">
        <f t="shared" si="49"/>
        <v>0</v>
      </c>
      <c r="AB315" s="100">
        <f t="shared" si="50"/>
        <v>0</v>
      </c>
      <c r="AC315" s="100">
        <f t="shared" si="51"/>
        <v>0</v>
      </c>
      <c r="AD315" s="100">
        <f t="shared" si="52"/>
        <v>0</v>
      </c>
      <c r="AE315" s="100">
        <f t="shared" si="53"/>
        <v>0</v>
      </c>
      <c r="AF315" s="100">
        <f t="shared" si="54"/>
        <v>0</v>
      </c>
    </row>
    <row r="316" spans="1:32" x14ac:dyDescent="0.25">
      <c r="A316" s="338"/>
      <c r="B316" s="338"/>
      <c r="C316" s="339"/>
      <c r="D316" s="338"/>
      <c r="E316" s="338"/>
      <c r="F316" s="338"/>
      <c r="G316" s="338"/>
      <c r="H316" s="338"/>
      <c r="I316" s="270">
        <f>IF(C316&gt;A_Stammdaten!$B$11,0,SUM(D316,E316,-G316))</f>
        <v>0</v>
      </c>
      <c r="J316" s="338"/>
      <c r="K316" s="338"/>
      <c r="L316" s="338"/>
      <c r="M316" s="99">
        <f t="shared" si="47"/>
        <v>0</v>
      </c>
      <c r="N316" s="271">
        <f>IF(ISBLANK($B316),0,VLOOKUP($B316,Listen!$A$2:$C$45,2,FALSE))</f>
        <v>0</v>
      </c>
      <c r="O316" s="271">
        <f>IF(ISBLANK($B316),0,VLOOKUP($B316,Listen!$A$2:$C$45,3,FALSE))</f>
        <v>0</v>
      </c>
      <c r="P316" s="272">
        <f t="shared" si="56"/>
        <v>0</v>
      </c>
      <c r="Q316" s="272">
        <f t="shared" si="57"/>
        <v>0</v>
      </c>
      <c r="R316" s="272">
        <f t="shared" si="57"/>
        <v>0</v>
      </c>
      <c r="S316" s="272">
        <f t="shared" si="57"/>
        <v>0</v>
      </c>
      <c r="T316" s="272">
        <f t="shared" si="57"/>
        <v>0</v>
      </c>
      <c r="U316" s="272">
        <f t="shared" si="57"/>
        <v>0</v>
      </c>
      <c r="V316" s="272">
        <f t="shared" si="57"/>
        <v>0</v>
      </c>
      <c r="W316" s="100">
        <f t="shared" si="55"/>
        <v>0</v>
      </c>
      <c r="X316" s="100">
        <f>IF(C316=A_Stammdaten!$B$11,E_SAV!$M316-E_SAV!$Y316,HLOOKUP(A_Stammdaten!$B$11-1,$Z$4:$AF$1005,ROW(C316)-3,FALSE)-$Y316)</f>
        <v>0</v>
      </c>
      <c r="Y316" s="100">
        <f>HLOOKUP(A_Stammdaten!$B$11,$Z$4:$AF$1005,ROW(C316)-3,FALSE)</f>
        <v>0</v>
      </c>
      <c r="Z316" s="100">
        <f t="shared" si="48"/>
        <v>0</v>
      </c>
      <c r="AA316" s="100">
        <f t="shared" si="49"/>
        <v>0</v>
      </c>
      <c r="AB316" s="100">
        <f t="shared" si="50"/>
        <v>0</v>
      </c>
      <c r="AC316" s="100">
        <f t="shared" si="51"/>
        <v>0</v>
      </c>
      <c r="AD316" s="100">
        <f t="shared" si="52"/>
        <v>0</v>
      </c>
      <c r="AE316" s="100">
        <f t="shared" si="53"/>
        <v>0</v>
      </c>
      <c r="AF316" s="100">
        <f t="shared" si="54"/>
        <v>0</v>
      </c>
    </row>
    <row r="317" spans="1:32" x14ac:dyDescent="0.25">
      <c r="A317" s="338"/>
      <c r="B317" s="338"/>
      <c r="C317" s="339"/>
      <c r="D317" s="338"/>
      <c r="E317" s="338"/>
      <c r="F317" s="338"/>
      <c r="G317" s="338"/>
      <c r="H317" s="338"/>
      <c r="I317" s="270">
        <f>IF(C317&gt;A_Stammdaten!$B$11,0,SUM(D317,E317,-G317))</f>
        <v>0</v>
      </c>
      <c r="J317" s="338"/>
      <c r="K317" s="338"/>
      <c r="L317" s="338"/>
      <c r="M317" s="99">
        <f t="shared" si="47"/>
        <v>0</v>
      </c>
      <c r="N317" s="271">
        <f>IF(ISBLANK($B317),0,VLOOKUP($B317,Listen!$A$2:$C$45,2,FALSE))</f>
        <v>0</v>
      </c>
      <c r="O317" s="271">
        <f>IF(ISBLANK($B317),0,VLOOKUP($B317,Listen!$A$2:$C$45,3,FALSE))</f>
        <v>0</v>
      </c>
      <c r="P317" s="272">
        <f t="shared" si="56"/>
        <v>0</v>
      </c>
      <c r="Q317" s="272">
        <f t="shared" si="57"/>
        <v>0</v>
      </c>
      <c r="R317" s="272">
        <f t="shared" si="57"/>
        <v>0</v>
      </c>
      <c r="S317" s="272">
        <f t="shared" si="57"/>
        <v>0</v>
      </c>
      <c r="T317" s="272">
        <f t="shared" si="57"/>
        <v>0</v>
      </c>
      <c r="U317" s="272">
        <f t="shared" si="57"/>
        <v>0</v>
      </c>
      <c r="V317" s="272">
        <f t="shared" si="57"/>
        <v>0</v>
      </c>
      <c r="W317" s="100">
        <f t="shared" si="55"/>
        <v>0</v>
      </c>
      <c r="X317" s="100">
        <f>IF(C317=A_Stammdaten!$B$11,E_SAV!$M317-E_SAV!$Y317,HLOOKUP(A_Stammdaten!$B$11-1,$Z$4:$AF$1005,ROW(C317)-3,FALSE)-$Y317)</f>
        <v>0</v>
      </c>
      <c r="Y317" s="100">
        <f>HLOOKUP(A_Stammdaten!$B$11,$Z$4:$AF$1005,ROW(C317)-3,FALSE)</f>
        <v>0</v>
      </c>
      <c r="Z317" s="100">
        <f t="shared" si="48"/>
        <v>0</v>
      </c>
      <c r="AA317" s="100">
        <f t="shared" si="49"/>
        <v>0</v>
      </c>
      <c r="AB317" s="100">
        <f t="shared" si="50"/>
        <v>0</v>
      </c>
      <c r="AC317" s="100">
        <f t="shared" si="51"/>
        <v>0</v>
      </c>
      <c r="AD317" s="100">
        <f t="shared" si="52"/>
        <v>0</v>
      </c>
      <c r="AE317" s="100">
        <f t="shared" si="53"/>
        <v>0</v>
      </c>
      <c r="AF317" s="100">
        <f t="shared" si="54"/>
        <v>0</v>
      </c>
    </row>
    <row r="318" spans="1:32" x14ac:dyDescent="0.25">
      <c r="A318" s="338"/>
      <c r="B318" s="338"/>
      <c r="C318" s="339"/>
      <c r="D318" s="338"/>
      <c r="E318" s="338"/>
      <c r="F318" s="338"/>
      <c r="G318" s="338"/>
      <c r="H318" s="338"/>
      <c r="I318" s="270">
        <f>IF(C318&gt;A_Stammdaten!$B$11,0,SUM(D318,E318,-G318))</f>
        <v>0</v>
      </c>
      <c r="J318" s="338"/>
      <c r="K318" s="338"/>
      <c r="L318" s="338"/>
      <c r="M318" s="99">
        <f t="shared" si="47"/>
        <v>0</v>
      </c>
      <c r="N318" s="271">
        <f>IF(ISBLANK($B318),0,VLOOKUP($B318,Listen!$A$2:$C$45,2,FALSE))</f>
        <v>0</v>
      </c>
      <c r="O318" s="271">
        <f>IF(ISBLANK($B318),0,VLOOKUP($B318,Listen!$A$2:$C$45,3,FALSE))</f>
        <v>0</v>
      </c>
      <c r="P318" s="272">
        <f t="shared" si="56"/>
        <v>0</v>
      </c>
      <c r="Q318" s="272">
        <f t="shared" si="57"/>
        <v>0</v>
      </c>
      <c r="R318" s="272">
        <f t="shared" si="57"/>
        <v>0</v>
      </c>
      <c r="S318" s="272">
        <f t="shared" si="57"/>
        <v>0</v>
      </c>
      <c r="T318" s="272">
        <f t="shared" si="57"/>
        <v>0</v>
      </c>
      <c r="U318" s="272">
        <f t="shared" si="57"/>
        <v>0</v>
      </c>
      <c r="V318" s="272">
        <f t="shared" si="57"/>
        <v>0</v>
      </c>
      <c r="W318" s="100">
        <f t="shared" si="55"/>
        <v>0</v>
      </c>
      <c r="X318" s="100">
        <f>IF(C318=A_Stammdaten!$B$11,E_SAV!$M318-E_SAV!$Y318,HLOOKUP(A_Stammdaten!$B$11-1,$Z$4:$AF$1005,ROW(C318)-3,FALSE)-$Y318)</f>
        <v>0</v>
      </c>
      <c r="Y318" s="100">
        <f>HLOOKUP(A_Stammdaten!$B$11,$Z$4:$AF$1005,ROW(C318)-3,FALSE)</f>
        <v>0</v>
      </c>
      <c r="Z318" s="100">
        <f t="shared" si="48"/>
        <v>0</v>
      </c>
      <c r="AA318" s="100">
        <f t="shared" si="49"/>
        <v>0</v>
      </c>
      <c r="AB318" s="100">
        <f t="shared" si="50"/>
        <v>0</v>
      </c>
      <c r="AC318" s="100">
        <f t="shared" si="51"/>
        <v>0</v>
      </c>
      <c r="AD318" s="100">
        <f t="shared" si="52"/>
        <v>0</v>
      </c>
      <c r="AE318" s="100">
        <f t="shared" si="53"/>
        <v>0</v>
      </c>
      <c r="AF318" s="100">
        <f t="shared" si="54"/>
        <v>0</v>
      </c>
    </row>
    <row r="319" spans="1:32" x14ac:dyDescent="0.25">
      <c r="A319" s="338"/>
      <c r="B319" s="338"/>
      <c r="C319" s="339"/>
      <c r="D319" s="338"/>
      <c r="E319" s="338"/>
      <c r="F319" s="338"/>
      <c r="G319" s="338"/>
      <c r="H319" s="338"/>
      <c r="I319" s="270">
        <f>IF(C319&gt;A_Stammdaten!$B$11,0,SUM(D319,E319,-G319))</f>
        <v>0</v>
      </c>
      <c r="J319" s="338"/>
      <c r="K319" s="338"/>
      <c r="L319" s="338"/>
      <c r="M319" s="99">
        <f t="shared" si="47"/>
        <v>0</v>
      </c>
      <c r="N319" s="271">
        <f>IF(ISBLANK($B319),0,VLOOKUP($B319,Listen!$A$2:$C$45,2,FALSE))</f>
        <v>0</v>
      </c>
      <c r="O319" s="271">
        <f>IF(ISBLANK($B319),0,VLOOKUP($B319,Listen!$A$2:$C$45,3,FALSE))</f>
        <v>0</v>
      </c>
      <c r="P319" s="272">
        <f t="shared" si="56"/>
        <v>0</v>
      </c>
      <c r="Q319" s="272">
        <f t="shared" si="57"/>
        <v>0</v>
      </c>
      <c r="R319" s="272">
        <f t="shared" si="57"/>
        <v>0</v>
      </c>
      <c r="S319" s="272">
        <f t="shared" si="57"/>
        <v>0</v>
      </c>
      <c r="T319" s="272">
        <f t="shared" si="57"/>
        <v>0</v>
      </c>
      <c r="U319" s="272">
        <f t="shared" si="57"/>
        <v>0</v>
      </c>
      <c r="V319" s="272">
        <f t="shared" si="57"/>
        <v>0</v>
      </c>
      <c r="W319" s="100">
        <f t="shared" si="55"/>
        <v>0</v>
      </c>
      <c r="X319" s="100">
        <f>IF(C319=A_Stammdaten!$B$11,E_SAV!$M319-E_SAV!$Y319,HLOOKUP(A_Stammdaten!$B$11-1,$Z$4:$AF$1005,ROW(C319)-3,FALSE)-$Y319)</f>
        <v>0</v>
      </c>
      <c r="Y319" s="100">
        <f>HLOOKUP(A_Stammdaten!$B$11,$Z$4:$AF$1005,ROW(C319)-3,FALSE)</f>
        <v>0</v>
      </c>
      <c r="Z319" s="100">
        <f t="shared" si="48"/>
        <v>0</v>
      </c>
      <c r="AA319" s="100">
        <f t="shared" si="49"/>
        <v>0</v>
      </c>
      <c r="AB319" s="100">
        <f t="shared" si="50"/>
        <v>0</v>
      </c>
      <c r="AC319" s="100">
        <f t="shared" si="51"/>
        <v>0</v>
      </c>
      <c r="AD319" s="100">
        <f t="shared" si="52"/>
        <v>0</v>
      </c>
      <c r="AE319" s="100">
        <f t="shared" si="53"/>
        <v>0</v>
      </c>
      <c r="AF319" s="100">
        <f t="shared" si="54"/>
        <v>0</v>
      </c>
    </row>
    <row r="320" spans="1:32" x14ac:dyDescent="0.25">
      <c r="A320" s="338"/>
      <c r="B320" s="338"/>
      <c r="C320" s="339"/>
      <c r="D320" s="338"/>
      <c r="E320" s="338"/>
      <c r="F320" s="338"/>
      <c r="G320" s="338"/>
      <c r="H320" s="338"/>
      <c r="I320" s="270">
        <f>IF(C320&gt;A_Stammdaten!$B$11,0,SUM(D320,E320,-G320))</f>
        <v>0</v>
      </c>
      <c r="J320" s="338"/>
      <c r="K320" s="338"/>
      <c r="L320" s="338"/>
      <c r="M320" s="99">
        <f t="shared" si="47"/>
        <v>0</v>
      </c>
      <c r="N320" s="271">
        <f>IF(ISBLANK($B320),0,VLOOKUP($B320,Listen!$A$2:$C$45,2,FALSE))</f>
        <v>0</v>
      </c>
      <c r="O320" s="271">
        <f>IF(ISBLANK($B320),0,VLOOKUP($B320,Listen!$A$2:$C$45,3,FALSE))</f>
        <v>0</v>
      </c>
      <c r="P320" s="272">
        <f t="shared" si="56"/>
        <v>0</v>
      </c>
      <c r="Q320" s="272">
        <f t="shared" si="57"/>
        <v>0</v>
      </c>
      <c r="R320" s="272">
        <f t="shared" si="57"/>
        <v>0</v>
      </c>
      <c r="S320" s="272">
        <f t="shared" si="57"/>
        <v>0</v>
      </c>
      <c r="T320" s="272">
        <f t="shared" si="57"/>
        <v>0</v>
      </c>
      <c r="U320" s="272">
        <f t="shared" si="57"/>
        <v>0</v>
      </c>
      <c r="V320" s="272">
        <f t="shared" si="57"/>
        <v>0</v>
      </c>
      <c r="W320" s="100">
        <f t="shared" si="55"/>
        <v>0</v>
      </c>
      <c r="X320" s="100">
        <f>IF(C320=A_Stammdaten!$B$11,E_SAV!$M320-E_SAV!$Y320,HLOOKUP(A_Stammdaten!$B$11-1,$Z$4:$AF$1005,ROW(C320)-3,FALSE)-$Y320)</f>
        <v>0</v>
      </c>
      <c r="Y320" s="100">
        <f>HLOOKUP(A_Stammdaten!$B$11,$Z$4:$AF$1005,ROW(C320)-3,FALSE)</f>
        <v>0</v>
      </c>
      <c r="Z320" s="100">
        <f t="shared" si="48"/>
        <v>0</v>
      </c>
      <c r="AA320" s="100">
        <f t="shared" si="49"/>
        <v>0</v>
      </c>
      <c r="AB320" s="100">
        <f t="shared" si="50"/>
        <v>0</v>
      </c>
      <c r="AC320" s="100">
        <f t="shared" si="51"/>
        <v>0</v>
      </c>
      <c r="AD320" s="100">
        <f t="shared" si="52"/>
        <v>0</v>
      </c>
      <c r="AE320" s="100">
        <f t="shared" si="53"/>
        <v>0</v>
      </c>
      <c r="AF320" s="100">
        <f t="shared" si="54"/>
        <v>0</v>
      </c>
    </row>
    <row r="321" spans="1:32" x14ac:dyDescent="0.25">
      <c r="A321" s="338"/>
      <c r="B321" s="338"/>
      <c r="C321" s="339"/>
      <c r="D321" s="338"/>
      <c r="E321" s="338"/>
      <c r="F321" s="338"/>
      <c r="G321" s="338"/>
      <c r="H321" s="338"/>
      <c r="I321" s="270">
        <f>IF(C321&gt;A_Stammdaten!$B$11,0,SUM(D321,E321,-G321))</f>
        <v>0</v>
      </c>
      <c r="J321" s="338"/>
      <c r="K321" s="338"/>
      <c r="L321" s="338"/>
      <c r="M321" s="99">
        <f t="shared" si="47"/>
        <v>0</v>
      </c>
      <c r="N321" s="271">
        <f>IF(ISBLANK($B321),0,VLOOKUP($B321,Listen!$A$2:$C$45,2,FALSE))</f>
        <v>0</v>
      </c>
      <c r="O321" s="271">
        <f>IF(ISBLANK($B321),0,VLOOKUP($B321,Listen!$A$2:$C$45,3,FALSE))</f>
        <v>0</v>
      </c>
      <c r="P321" s="272">
        <f t="shared" si="56"/>
        <v>0</v>
      </c>
      <c r="Q321" s="272">
        <f t="shared" si="57"/>
        <v>0</v>
      </c>
      <c r="R321" s="272">
        <f t="shared" si="57"/>
        <v>0</v>
      </c>
      <c r="S321" s="272">
        <f t="shared" si="57"/>
        <v>0</v>
      </c>
      <c r="T321" s="272">
        <f t="shared" si="57"/>
        <v>0</v>
      </c>
      <c r="U321" s="272">
        <f t="shared" si="57"/>
        <v>0</v>
      </c>
      <c r="V321" s="272">
        <f t="shared" si="57"/>
        <v>0</v>
      </c>
      <c r="W321" s="100">
        <f t="shared" si="55"/>
        <v>0</v>
      </c>
      <c r="X321" s="100">
        <f>IF(C321=A_Stammdaten!$B$11,E_SAV!$M321-E_SAV!$Y321,HLOOKUP(A_Stammdaten!$B$11-1,$Z$4:$AF$1005,ROW(C321)-3,FALSE)-$Y321)</f>
        <v>0</v>
      </c>
      <c r="Y321" s="100">
        <f>HLOOKUP(A_Stammdaten!$B$11,$Z$4:$AF$1005,ROW(C321)-3,FALSE)</f>
        <v>0</v>
      </c>
      <c r="Z321" s="100">
        <f t="shared" si="48"/>
        <v>0</v>
      </c>
      <c r="AA321" s="100">
        <f t="shared" si="49"/>
        <v>0</v>
      </c>
      <c r="AB321" s="100">
        <f t="shared" si="50"/>
        <v>0</v>
      </c>
      <c r="AC321" s="100">
        <f t="shared" si="51"/>
        <v>0</v>
      </c>
      <c r="AD321" s="100">
        <f t="shared" si="52"/>
        <v>0</v>
      </c>
      <c r="AE321" s="100">
        <f t="shared" si="53"/>
        <v>0</v>
      </c>
      <c r="AF321" s="100">
        <f t="shared" si="54"/>
        <v>0</v>
      </c>
    </row>
    <row r="322" spans="1:32" x14ac:dyDescent="0.25">
      <c r="A322" s="338"/>
      <c r="B322" s="338"/>
      <c r="C322" s="339"/>
      <c r="D322" s="338"/>
      <c r="E322" s="338"/>
      <c r="F322" s="338"/>
      <c r="G322" s="338"/>
      <c r="H322" s="338"/>
      <c r="I322" s="270">
        <f>IF(C322&gt;A_Stammdaten!$B$11,0,SUM(D322,E322,-G322))</f>
        <v>0</v>
      </c>
      <c r="J322" s="338"/>
      <c r="K322" s="338"/>
      <c r="L322" s="338"/>
      <c r="M322" s="99">
        <f t="shared" si="47"/>
        <v>0</v>
      </c>
      <c r="N322" s="271">
        <f>IF(ISBLANK($B322),0,VLOOKUP($B322,Listen!$A$2:$C$45,2,FALSE))</f>
        <v>0</v>
      </c>
      <c r="O322" s="271">
        <f>IF(ISBLANK($B322),0,VLOOKUP($B322,Listen!$A$2:$C$45,3,FALSE))</f>
        <v>0</v>
      </c>
      <c r="P322" s="272">
        <f t="shared" si="56"/>
        <v>0</v>
      </c>
      <c r="Q322" s="272">
        <f t="shared" si="57"/>
        <v>0</v>
      </c>
      <c r="R322" s="272">
        <f t="shared" si="57"/>
        <v>0</v>
      </c>
      <c r="S322" s="272">
        <f t="shared" si="57"/>
        <v>0</v>
      </c>
      <c r="T322" s="272">
        <f t="shared" si="57"/>
        <v>0</v>
      </c>
      <c r="U322" s="272">
        <f t="shared" si="57"/>
        <v>0</v>
      </c>
      <c r="V322" s="272">
        <f t="shared" si="57"/>
        <v>0</v>
      </c>
      <c r="W322" s="100">
        <f t="shared" si="55"/>
        <v>0</v>
      </c>
      <c r="X322" s="100">
        <f>IF(C322=A_Stammdaten!$B$11,E_SAV!$M322-E_SAV!$Y322,HLOOKUP(A_Stammdaten!$B$11-1,$Z$4:$AF$1005,ROW(C322)-3,FALSE)-$Y322)</f>
        <v>0</v>
      </c>
      <c r="Y322" s="100">
        <f>HLOOKUP(A_Stammdaten!$B$11,$Z$4:$AF$1005,ROW(C322)-3,FALSE)</f>
        <v>0</v>
      </c>
      <c r="Z322" s="100">
        <f t="shared" si="48"/>
        <v>0</v>
      </c>
      <c r="AA322" s="100">
        <f t="shared" si="49"/>
        <v>0</v>
      </c>
      <c r="AB322" s="100">
        <f t="shared" si="50"/>
        <v>0</v>
      </c>
      <c r="AC322" s="100">
        <f t="shared" si="51"/>
        <v>0</v>
      </c>
      <c r="AD322" s="100">
        <f t="shared" si="52"/>
        <v>0</v>
      </c>
      <c r="AE322" s="100">
        <f t="shared" si="53"/>
        <v>0</v>
      </c>
      <c r="AF322" s="100">
        <f t="shared" si="54"/>
        <v>0</v>
      </c>
    </row>
    <row r="323" spans="1:32" x14ac:dyDescent="0.25">
      <c r="A323" s="338"/>
      <c r="B323" s="338"/>
      <c r="C323" s="339"/>
      <c r="D323" s="338"/>
      <c r="E323" s="338"/>
      <c r="F323" s="338"/>
      <c r="G323" s="338"/>
      <c r="H323" s="338"/>
      <c r="I323" s="270">
        <f>IF(C323&gt;A_Stammdaten!$B$11,0,SUM(D323,E323,-G323))</f>
        <v>0</v>
      </c>
      <c r="J323" s="338"/>
      <c r="K323" s="338"/>
      <c r="L323" s="338"/>
      <c r="M323" s="99">
        <f t="shared" si="47"/>
        <v>0</v>
      </c>
      <c r="N323" s="271">
        <f>IF(ISBLANK($B323),0,VLOOKUP($B323,Listen!$A$2:$C$45,2,FALSE))</f>
        <v>0</v>
      </c>
      <c r="O323" s="271">
        <f>IF(ISBLANK($B323),0,VLOOKUP($B323,Listen!$A$2:$C$45,3,FALSE))</f>
        <v>0</v>
      </c>
      <c r="P323" s="272">
        <f t="shared" si="56"/>
        <v>0</v>
      </c>
      <c r="Q323" s="272">
        <f t="shared" si="57"/>
        <v>0</v>
      </c>
      <c r="R323" s="272">
        <f t="shared" si="57"/>
        <v>0</v>
      </c>
      <c r="S323" s="272">
        <f t="shared" si="57"/>
        <v>0</v>
      </c>
      <c r="T323" s="272">
        <f t="shared" si="57"/>
        <v>0</v>
      </c>
      <c r="U323" s="272">
        <f t="shared" si="57"/>
        <v>0</v>
      </c>
      <c r="V323" s="272">
        <f t="shared" si="57"/>
        <v>0</v>
      </c>
      <c r="W323" s="100">
        <f t="shared" si="55"/>
        <v>0</v>
      </c>
      <c r="X323" s="100">
        <f>IF(C323=A_Stammdaten!$B$11,E_SAV!$M323-E_SAV!$Y323,HLOOKUP(A_Stammdaten!$B$11-1,$Z$4:$AF$1005,ROW(C323)-3,FALSE)-$Y323)</f>
        <v>0</v>
      </c>
      <c r="Y323" s="100">
        <f>HLOOKUP(A_Stammdaten!$B$11,$Z$4:$AF$1005,ROW(C323)-3,FALSE)</f>
        <v>0</v>
      </c>
      <c r="Z323" s="100">
        <f t="shared" si="48"/>
        <v>0</v>
      </c>
      <c r="AA323" s="100">
        <f t="shared" si="49"/>
        <v>0</v>
      </c>
      <c r="AB323" s="100">
        <f t="shared" si="50"/>
        <v>0</v>
      </c>
      <c r="AC323" s="100">
        <f t="shared" si="51"/>
        <v>0</v>
      </c>
      <c r="AD323" s="100">
        <f t="shared" si="52"/>
        <v>0</v>
      </c>
      <c r="AE323" s="100">
        <f t="shared" si="53"/>
        <v>0</v>
      </c>
      <c r="AF323" s="100">
        <f t="shared" si="54"/>
        <v>0</v>
      </c>
    </row>
    <row r="324" spans="1:32" x14ac:dyDescent="0.25">
      <c r="A324" s="338"/>
      <c r="B324" s="338"/>
      <c r="C324" s="339"/>
      <c r="D324" s="338"/>
      <c r="E324" s="338"/>
      <c r="F324" s="338"/>
      <c r="G324" s="338"/>
      <c r="H324" s="338"/>
      <c r="I324" s="270">
        <f>IF(C324&gt;A_Stammdaten!$B$11,0,SUM(D324,E324,-G324))</f>
        <v>0</v>
      </c>
      <c r="J324" s="338"/>
      <c r="K324" s="338"/>
      <c r="L324" s="338"/>
      <c r="M324" s="99">
        <f t="shared" si="47"/>
        <v>0</v>
      </c>
      <c r="N324" s="271">
        <f>IF(ISBLANK($B324),0,VLOOKUP($B324,Listen!$A$2:$C$45,2,FALSE))</f>
        <v>0</v>
      </c>
      <c r="O324" s="271">
        <f>IF(ISBLANK($B324),0,VLOOKUP($B324,Listen!$A$2:$C$45,3,FALSE))</f>
        <v>0</v>
      </c>
      <c r="P324" s="272">
        <f t="shared" si="56"/>
        <v>0</v>
      </c>
      <c r="Q324" s="272">
        <f t="shared" si="57"/>
        <v>0</v>
      </c>
      <c r="R324" s="272">
        <f t="shared" si="57"/>
        <v>0</v>
      </c>
      <c r="S324" s="272">
        <f t="shared" si="57"/>
        <v>0</v>
      </c>
      <c r="T324" s="272">
        <f t="shared" si="57"/>
        <v>0</v>
      </c>
      <c r="U324" s="272">
        <f t="shared" si="57"/>
        <v>0</v>
      </c>
      <c r="V324" s="272">
        <f t="shared" si="57"/>
        <v>0</v>
      </c>
      <c r="W324" s="100">
        <f t="shared" si="55"/>
        <v>0</v>
      </c>
      <c r="X324" s="100">
        <f>IF(C324=A_Stammdaten!$B$11,E_SAV!$M324-E_SAV!$Y324,HLOOKUP(A_Stammdaten!$B$11-1,$Z$4:$AF$1005,ROW(C324)-3,FALSE)-$Y324)</f>
        <v>0</v>
      </c>
      <c r="Y324" s="100">
        <f>HLOOKUP(A_Stammdaten!$B$11,$Z$4:$AF$1005,ROW(C324)-3,FALSE)</f>
        <v>0</v>
      </c>
      <c r="Z324" s="100">
        <f t="shared" si="48"/>
        <v>0</v>
      </c>
      <c r="AA324" s="100">
        <f t="shared" si="49"/>
        <v>0</v>
      </c>
      <c r="AB324" s="100">
        <f t="shared" si="50"/>
        <v>0</v>
      </c>
      <c r="AC324" s="100">
        <f t="shared" si="51"/>
        <v>0</v>
      </c>
      <c r="AD324" s="100">
        <f t="shared" si="52"/>
        <v>0</v>
      </c>
      <c r="AE324" s="100">
        <f t="shared" si="53"/>
        <v>0</v>
      </c>
      <c r="AF324" s="100">
        <f t="shared" si="54"/>
        <v>0</v>
      </c>
    </row>
    <row r="325" spans="1:32" x14ac:dyDescent="0.25">
      <c r="A325" s="338"/>
      <c r="B325" s="338"/>
      <c r="C325" s="339"/>
      <c r="D325" s="338"/>
      <c r="E325" s="338"/>
      <c r="F325" s="338"/>
      <c r="G325" s="338"/>
      <c r="H325" s="338"/>
      <c r="I325" s="270">
        <f>IF(C325&gt;A_Stammdaten!$B$11,0,SUM(D325,E325,-G325))</f>
        <v>0</v>
      </c>
      <c r="J325" s="338"/>
      <c r="K325" s="338"/>
      <c r="L325" s="338"/>
      <c r="M325" s="99">
        <f t="shared" ref="M325:M388" si="58">I325-SUM(J325:L325)</f>
        <v>0</v>
      </c>
      <c r="N325" s="271">
        <f>IF(ISBLANK($B325),0,VLOOKUP($B325,Listen!$A$2:$C$45,2,FALSE))</f>
        <v>0</v>
      </c>
      <c r="O325" s="271">
        <f>IF(ISBLANK($B325),0,VLOOKUP($B325,Listen!$A$2:$C$45,3,FALSE))</f>
        <v>0</v>
      </c>
      <c r="P325" s="272">
        <f t="shared" si="56"/>
        <v>0</v>
      </c>
      <c r="Q325" s="272">
        <f t="shared" si="57"/>
        <v>0</v>
      </c>
      <c r="R325" s="272">
        <f t="shared" si="57"/>
        <v>0</v>
      </c>
      <c r="S325" s="272">
        <f t="shared" si="57"/>
        <v>0</v>
      </c>
      <c r="T325" s="272">
        <f t="shared" si="57"/>
        <v>0</v>
      </c>
      <c r="U325" s="272">
        <f t="shared" si="57"/>
        <v>0</v>
      </c>
      <c r="V325" s="272">
        <f t="shared" si="57"/>
        <v>0</v>
      </c>
      <c r="W325" s="100">
        <f t="shared" si="55"/>
        <v>0</v>
      </c>
      <c r="X325" s="100">
        <f>IF(C325=A_Stammdaten!$B$11,E_SAV!$M325-E_SAV!$Y325,HLOOKUP(A_Stammdaten!$B$11-1,$Z$4:$AF$1005,ROW(C325)-3,FALSE)-$Y325)</f>
        <v>0</v>
      </c>
      <c r="Y325" s="100">
        <f>HLOOKUP(A_Stammdaten!$B$11,$Z$4:$AF$1005,ROW(C325)-3,FALSE)</f>
        <v>0</v>
      </c>
      <c r="Z325" s="100">
        <f t="shared" ref="Z325:Z388" si="59">IF(OR($C325=0,$M325=0),0,IF($C325&lt;=Z$4,$M325-$M325/P325*(Z$4-$C325+1),0))</f>
        <v>0</v>
      </c>
      <c r="AA325" s="100">
        <f t="shared" ref="AA325:AA388" si="60">IF(OR($C325=0,$M325=0,Q325-(AA$4-$C325)=0),0,IF($C325&lt;AA$4,Z325-Z325/(Q325-(AA$4-$C325)),IF($C325=AA$4,$M325-$M325/Q325,0)))</f>
        <v>0</v>
      </c>
      <c r="AB325" s="100">
        <f t="shared" ref="AB325:AB388" si="61">IF(OR($C325=0,$M325=0,R325-(AB$4-$C325)=0),0,IF($C325&lt;AB$4,AA325-AA325/(R325-(AB$4-$C325)),IF($C325=AB$4,$M325-$M325/R325,0)))</f>
        <v>0</v>
      </c>
      <c r="AC325" s="100">
        <f t="shared" ref="AC325:AC388" si="62">IF(OR($C325=0,$M325=0,S325-(AC$4-$C325)=0),0,IF($C325&lt;AC$4,AB325-AB325/(S325-(AC$4-$C325)),IF($C325=AC$4,$M325-$M325/S325,0)))</f>
        <v>0</v>
      </c>
      <c r="AD325" s="100">
        <f t="shared" ref="AD325:AD388" si="63">IF(OR($C325=0,$M325=0,T325-(AD$4-$C325)=0),0,IF($C325&lt;AD$4,AC325-AC325/(T325-(AD$4-$C325)),IF($C325=AD$4,$M325-$M325/T325,0)))</f>
        <v>0</v>
      </c>
      <c r="AE325" s="100">
        <f t="shared" ref="AE325:AE388" si="64">IF(OR($C325=0,$M325=0,U325-(AE$4-$C325)=0),0,IF($C325&lt;AE$4,AD325-AD325/(U325-(AE$4-$C325)),IF($C325=AE$4,$M325-$M325/U325,0)))</f>
        <v>0</v>
      </c>
      <c r="AF325" s="100">
        <f t="shared" ref="AF325:AF388" si="65">IF(OR($C325=0,$M325=0,V325-(AF$4-$C325)=0),0,IF($C325&lt;AF$4,AE325-AE325/(V325-(AF$4-$C325)),IF($C325=AF$4,$M325-$M325/V325,0)))</f>
        <v>0</v>
      </c>
    </row>
    <row r="326" spans="1:32" x14ac:dyDescent="0.25">
      <c r="A326" s="338"/>
      <c r="B326" s="338"/>
      <c r="C326" s="339"/>
      <c r="D326" s="338"/>
      <c r="E326" s="338"/>
      <c r="F326" s="338"/>
      <c r="G326" s="338"/>
      <c r="H326" s="338"/>
      <c r="I326" s="270">
        <f>IF(C326&gt;A_Stammdaten!$B$11,0,SUM(D326,E326,-G326))</f>
        <v>0</v>
      </c>
      <c r="J326" s="338"/>
      <c r="K326" s="338"/>
      <c r="L326" s="338"/>
      <c r="M326" s="99">
        <f t="shared" si="58"/>
        <v>0</v>
      </c>
      <c r="N326" s="271">
        <f>IF(ISBLANK($B326),0,VLOOKUP($B326,Listen!$A$2:$C$45,2,FALSE))</f>
        <v>0</v>
      </c>
      <c r="O326" s="271">
        <f>IF(ISBLANK($B326),0,VLOOKUP($B326,Listen!$A$2:$C$45,3,FALSE))</f>
        <v>0</v>
      </c>
      <c r="P326" s="272">
        <f t="shared" si="56"/>
        <v>0</v>
      </c>
      <c r="Q326" s="272">
        <f t="shared" si="57"/>
        <v>0</v>
      </c>
      <c r="R326" s="272">
        <f t="shared" si="57"/>
        <v>0</v>
      </c>
      <c r="S326" s="272">
        <f t="shared" si="57"/>
        <v>0</v>
      </c>
      <c r="T326" s="272">
        <f t="shared" si="57"/>
        <v>0</v>
      </c>
      <c r="U326" s="272">
        <f t="shared" si="57"/>
        <v>0</v>
      </c>
      <c r="V326" s="272">
        <f t="shared" si="57"/>
        <v>0</v>
      </c>
      <c r="W326" s="100">
        <f t="shared" ref="W326:W389" si="66">Y326+X326</f>
        <v>0</v>
      </c>
      <c r="X326" s="100">
        <f>IF(C326=A_Stammdaten!$B$11,E_SAV!$M326-E_SAV!$Y326,HLOOKUP(A_Stammdaten!$B$11-1,$Z$4:$AF$1005,ROW(C326)-3,FALSE)-$Y326)</f>
        <v>0</v>
      </c>
      <c r="Y326" s="100">
        <f>HLOOKUP(A_Stammdaten!$B$11,$Z$4:$AF$1005,ROW(C326)-3,FALSE)</f>
        <v>0</v>
      </c>
      <c r="Z326" s="100">
        <f t="shared" si="59"/>
        <v>0</v>
      </c>
      <c r="AA326" s="100">
        <f t="shared" si="60"/>
        <v>0</v>
      </c>
      <c r="AB326" s="100">
        <f t="shared" si="61"/>
        <v>0</v>
      </c>
      <c r="AC326" s="100">
        <f t="shared" si="62"/>
        <v>0</v>
      </c>
      <c r="AD326" s="100">
        <f t="shared" si="63"/>
        <v>0</v>
      </c>
      <c r="AE326" s="100">
        <f t="shared" si="64"/>
        <v>0</v>
      </c>
      <c r="AF326" s="100">
        <f t="shared" si="65"/>
        <v>0</v>
      </c>
    </row>
    <row r="327" spans="1:32" x14ac:dyDescent="0.25">
      <c r="A327" s="338"/>
      <c r="B327" s="338"/>
      <c r="C327" s="339"/>
      <c r="D327" s="338"/>
      <c r="E327" s="338"/>
      <c r="F327" s="338"/>
      <c r="G327" s="338"/>
      <c r="H327" s="338"/>
      <c r="I327" s="270">
        <f>IF(C327&gt;A_Stammdaten!$B$11,0,SUM(D327,E327,-G327))</f>
        <v>0</v>
      </c>
      <c r="J327" s="338"/>
      <c r="K327" s="338"/>
      <c r="L327" s="338"/>
      <c r="M327" s="99">
        <f t="shared" si="58"/>
        <v>0</v>
      </c>
      <c r="N327" s="271">
        <f>IF(ISBLANK($B327),0,VLOOKUP($B327,Listen!$A$2:$C$45,2,FALSE))</f>
        <v>0</v>
      </c>
      <c r="O327" s="271">
        <f>IF(ISBLANK($B327),0,VLOOKUP($B327,Listen!$A$2:$C$45,3,FALSE))</f>
        <v>0</v>
      </c>
      <c r="P327" s="272">
        <f t="shared" si="56"/>
        <v>0</v>
      </c>
      <c r="Q327" s="272">
        <f t="shared" si="57"/>
        <v>0</v>
      </c>
      <c r="R327" s="272">
        <f t="shared" si="57"/>
        <v>0</v>
      </c>
      <c r="S327" s="272">
        <f t="shared" si="57"/>
        <v>0</v>
      </c>
      <c r="T327" s="272">
        <f t="shared" si="57"/>
        <v>0</v>
      </c>
      <c r="U327" s="272">
        <f t="shared" si="57"/>
        <v>0</v>
      </c>
      <c r="V327" s="272">
        <f t="shared" si="57"/>
        <v>0</v>
      </c>
      <c r="W327" s="100">
        <f t="shared" si="66"/>
        <v>0</v>
      </c>
      <c r="X327" s="100">
        <f>IF(C327=A_Stammdaten!$B$11,E_SAV!$M327-E_SAV!$Y327,HLOOKUP(A_Stammdaten!$B$11-1,$Z$4:$AF$1005,ROW(C327)-3,FALSE)-$Y327)</f>
        <v>0</v>
      </c>
      <c r="Y327" s="100">
        <f>HLOOKUP(A_Stammdaten!$B$11,$Z$4:$AF$1005,ROW(C327)-3,FALSE)</f>
        <v>0</v>
      </c>
      <c r="Z327" s="100">
        <f t="shared" si="59"/>
        <v>0</v>
      </c>
      <c r="AA327" s="100">
        <f t="shared" si="60"/>
        <v>0</v>
      </c>
      <c r="AB327" s="100">
        <f t="shared" si="61"/>
        <v>0</v>
      </c>
      <c r="AC327" s="100">
        <f t="shared" si="62"/>
        <v>0</v>
      </c>
      <c r="AD327" s="100">
        <f t="shared" si="63"/>
        <v>0</v>
      </c>
      <c r="AE327" s="100">
        <f t="shared" si="64"/>
        <v>0</v>
      </c>
      <c r="AF327" s="100">
        <f t="shared" si="65"/>
        <v>0</v>
      </c>
    </row>
    <row r="328" spans="1:32" x14ac:dyDescent="0.25">
      <c r="A328" s="338"/>
      <c r="B328" s="338"/>
      <c r="C328" s="339"/>
      <c r="D328" s="338"/>
      <c r="E328" s="338"/>
      <c r="F328" s="338"/>
      <c r="G328" s="338"/>
      <c r="H328" s="338"/>
      <c r="I328" s="270">
        <f>IF(C328&gt;A_Stammdaten!$B$11,0,SUM(D328,E328,-G328))</f>
        <v>0</v>
      </c>
      <c r="J328" s="338"/>
      <c r="K328" s="338"/>
      <c r="L328" s="338"/>
      <c r="M328" s="99">
        <f t="shared" si="58"/>
        <v>0</v>
      </c>
      <c r="N328" s="271">
        <f>IF(ISBLANK($B328),0,VLOOKUP($B328,Listen!$A$2:$C$45,2,FALSE))</f>
        <v>0</v>
      </c>
      <c r="O328" s="271">
        <f>IF(ISBLANK($B328),0,VLOOKUP($B328,Listen!$A$2:$C$45,3,FALSE))</f>
        <v>0</v>
      </c>
      <c r="P328" s="272">
        <f t="shared" si="56"/>
        <v>0</v>
      </c>
      <c r="Q328" s="272">
        <f t="shared" si="57"/>
        <v>0</v>
      </c>
      <c r="R328" s="272">
        <f t="shared" si="57"/>
        <v>0</v>
      </c>
      <c r="S328" s="272">
        <f t="shared" si="57"/>
        <v>0</v>
      </c>
      <c r="T328" s="272">
        <f t="shared" si="57"/>
        <v>0</v>
      </c>
      <c r="U328" s="272">
        <f t="shared" si="57"/>
        <v>0</v>
      </c>
      <c r="V328" s="272">
        <f t="shared" si="57"/>
        <v>0</v>
      </c>
      <c r="W328" s="100">
        <f t="shared" si="66"/>
        <v>0</v>
      </c>
      <c r="X328" s="100">
        <f>IF(C328=A_Stammdaten!$B$11,E_SAV!$M328-E_SAV!$Y328,HLOOKUP(A_Stammdaten!$B$11-1,$Z$4:$AF$1005,ROW(C328)-3,FALSE)-$Y328)</f>
        <v>0</v>
      </c>
      <c r="Y328" s="100">
        <f>HLOOKUP(A_Stammdaten!$B$11,$Z$4:$AF$1005,ROW(C328)-3,FALSE)</f>
        <v>0</v>
      </c>
      <c r="Z328" s="100">
        <f t="shared" si="59"/>
        <v>0</v>
      </c>
      <c r="AA328" s="100">
        <f t="shared" si="60"/>
        <v>0</v>
      </c>
      <c r="AB328" s="100">
        <f t="shared" si="61"/>
        <v>0</v>
      </c>
      <c r="AC328" s="100">
        <f t="shared" si="62"/>
        <v>0</v>
      </c>
      <c r="AD328" s="100">
        <f t="shared" si="63"/>
        <v>0</v>
      </c>
      <c r="AE328" s="100">
        <f t="shared" si="64"/>
        <v>0</v>
      </c>
      <c r="AF328" s="100">
        <f t="shared" si="65"/>
        <v>0</v>
      </c>
    </row>
    <row r="329" spans="1:32" x14ac:dyDescent="0.25">
      <c r="A329" s="338"/>
      <c r="B329" s="338"/>
      <c r="C329" s="339"/>
      <c r="D329" s="338"/>
      <c r="E329" s="338"/>
      <c r="F329" s="338"/>
      <c r="G329" s="338"/>
      <c r="H329" s="338"/>
      <c r="I329" s="270">
        <f>IF(C329&gt;A_Stammdaten!$B$11,0,SUM(D329,E329,-G329))</f>
        <v>0</v>
      </c>
      <c r="J329" s="338"/>
      <c r="K329" s="338"/>
      <c r="L329" s="338"/>
      <c r="M329" s="99">
        <f t="shared" si="58"/>
        <v>0</v>
      </c>
      <c r="N329" s="271">
        <f>IF(ISBLANK($B329),0,VLOOKUP($B329,Listen!$A$2:$C$45,2,FALSE))</f>
        <v>0</v>
      </c>
      <c r="O329" s="271">
        <f>IF(ISBLANK($B329),0,VLOOKUP($B329,Listen!$A$2:$C$45,3,FALSE))</f>
        <v>0</v>
      </c>
      <c r="P329" s="272">
        <f t="shared" si="56"/>
        <v>0</v>
      </c>
      <c r="Q329" s="272">
        <f t="shared" si="57"/>
        <v>0</v>
      </c>
      <c r="R329" s="272">
        <f t="shared" si="57"/>
        <v>0</v>
      </c>
      <c r="S329" s="272">
        <f t="shared" ref="Q329:V371" si="67">$N329</f>
        <v>0</v>
      </c>
      <c r="T329" s="272">
        <f t="shared" si="67"/>
        <v>0</v>
      </c>
      <c r="U329" s="272">
        <f t="shared" si="67"/>
        <v>0</v>
      </c>
      <c r="V329" s="272">
        <f t="shared" si="67"/>
        <v>0</v>
      </c>
      <c r="W329" s="100">
        <f t="shared" si="66"/>
        <v>0</v>
      </c>
      <c r="X329" s="100">
        <f>IF(C329=A_Stammdaten!$B$11,E_SAV!$M329-E_SAV!$Y329,HLOOKUP(A_Stammdaten!$B$11-1,$Z$4:$AF$1005,ROW(C329)-3,FALSE)-$Y329)</f>
        <v>0</v>
      </c>
      <c r="Y329" s="100">
        <f>HLOOKUP(A_Stammdaten!$B$11,$Z$4:$AF$1005,ROW(C329)-3,FALSE)</f>
        <v>0</v>
      </c>
      <c r="Z329" s="100">
        <f t="shared" si="59"/>
        <v>0</v>
      </c>
      <c r="AA329" s="100">
        <f t="shared" si="60"/>
        <v>0</v>
      </c>
      <c r="AB329" s="100">
        <f t="shared" si="61"/>
        <v>0</v>
      </c>
      <c r="AC329" s="100">
        <f t="shared" si="62"/>
        <v>0</v>
      </c>
      <c r="AD329" s="100">
        <f t="shared" si="63"/>
        <v>0</v>
      </c>
      <c r="AE329" s="100">
        <f t="shared" si="64"/>
        <v>0</v>
      </c>
      <c r="AF329" s="100">
        <f t="shared" si="65"/>
        <v>0</v>
      </c>
    </row>
    <row r="330" spans="1:32" x14ac:dyDescent="0.25">
      <c r="A330" s="338"/>
      <c r="B330" s="338"/>
      <c r="C330" s="339"/>
      <c r="D330" s="338"/>
      <c r="E330" s="338"/>
      <c r="F330" s="338"/>
      <c r="G330" s="338"/>
      <c r="H330" s="338"/>
      <c r="I330" s="270">
        <f>IF(C330&gt;A_Stammdaten!$B$11,0,SUM(D330,E330,-G330))</f>
        <v>0</v>
      </c>
      <c r="J330" s="338"/>
      <c r="K330" s="338"/>
      <c r="L330" s="338"/>
      <c r="M330" s="99">
        <f t="shared" si="58"/>
        <v>0</v>
      </c>
      <c r="N330" s="271">
        <f>IF(ISBLANK($B330),0,VLOOKUP($B330,Listen!$A$2:$C$45,2,FALSE))</f>
        <v>0</v>
      </c>
      <c r="O330" s="271">
        <f>IF(ISBLANK($B330),0,VLOOKUP($B330,Listen!$A$2:$C$45,3,FALSE))</f>
        <v>0</v>
      </c>
      <c r="P330" s="272">
        <f t="shared" si="56"/>
        <v>0</v>
      </c>
      <c r="Q330" s="272">
        <f t="shared" si="67"/>
        <v>0</v>
      </c>
      <c r="R330" s="272">
        <f t="shared" si="67"/>
        <v>0</v>
      </c>
      <c r="S330" s="272">
        <f t="shared" si="67"/>
        <v>0</v>
      </c>
      <c r="T330" s="272">
        <f t="shared" si="67"/>
        <v>0</v>
      </c>
      <c r="U330" s="272">
        <f t="shared" si="67"/>
        <v>0</v>
      </c>
      <c r="V330" s="272">
        <f t="shared" si="67"/>
        <v>0</v>
      </c>
      <c r="W330" s="100">
        <f t="shared" si="66"/>
        <v>0</v>
      </c>
      <c r="X330" s="100">
        <f>IF(C330=A_Stammdaten!$B$11,E_SAV!$M330-E_SAV!$Y330,HLOOKUP(A_Stammdaten!$B$11-1,$Z$4:$AF$1005,ROW(C330)-3,FALSE)-$Y330)</f>
        <v>0</v>
      </c>
      <c r="Y330" s="100">
        <f>HLOOKUP(A_Stammdaten!$B$11,$Z$4:$AF$1005,ROW(C330)-3,FALSE)</f>
        <v>0</v>
      </c>
      <c r="Z330" s="100">
        <f t="shared" si="59"/>
        <v>0</v>
      </c>
      <c r="AA330" s="100">
        <f t="shared" si="60"/>
        <v>0</v>
      </c>
      <c r="AB330" s="100">
        <f t="shared" si="61"/>
        <v>0</v>
      </c>
      <c r="AC330" s="100">
        <f t="shared" si="62"/>
        <v>0</v>
      </c>
      <c r="AD330" s="100">
        <f t="shared" si="63"/>
        <v>0</v>
      </c>
      <c r="AE330" s="100">
        <f t="shared" si="64"/>
        <v>0</v>
      </c>
      <c r="AF330" s="100">
        <f t="shared" si="65"/>
        <v>0</v>
      </c>
    </row>
    <row r="331" spans="1:32" x14ac:dyDescent="0.25">
      <c r="A331" s="338"/>
      <c r="B331" s="338"/>
      <c r="C331" s="339"/>
      <c r="D331" s="338"/>
      <c r="E331" s="338"/>
      <c r="F331" s="338"/>
      <c r="G331" s="338"/>
      <c r="H331" s="338"/>
      <c r="I331" s="270">
        <f>IF(C331&gt;A_Stammdaten!$B$11,0,SUM(D331,E331,-G331))</f>
        <v>0</v>
      </c>
      <c r="J331" s="338"/>
      <c r="K331" s="338"/>
      <c r="L331" s="338"/>
      <c r="M331" s="99">
        <f t="shared" si="58"/>
        <v>0</v>
      </c>
      <c r="N331" s="271">
        <f>IF(ISBLANK($B331),0,VLOOKUP($B331,Listen!$A$2:$C$45,2,FALSE))</f>
        <v>0</v>
      </c>
      <c r="O331" s="271">
        <f>IF(ISBLANK($B331),0,VLOOKUP($B331,Listen!$A$2:$C$45,3,FALSE))</f>
        <v>0</v>
      </c>
      <c r="P331" s="272">
        <f t="shared" ref="P331:P394" si="68">$N331</f>
        <v>0</v>
      </c>
      <c r="Q331" s="272">
        <f t="shared" si="67"/>
        <v>0</v>
      </c>
      <c r="R331" s="272">
        <f t="shared" si="67"/>
        <v>0</v>
      </c>
      <c r="S331" s="272">
        <f t="shared" si="67"/>
        <v>0</v>
      </c>
      <c r="T331" s="272">
        <f t="shared" si="67"/>
        <v>0</v>
      </c>
      <c r="U331" s="272">
        <f t="shared" si="67"/>
        <v>0</v>
      </c>
      <c r="V331" s="272">
        <f t="shared" si="67"/>
        <v>0</v>
      </c>
      <c r="W331" s="100">
        <f t="shared" si="66"/>
        <v>0</v>
      </c>
      <c r="X331" s="100">
        <f>IF(C331=A_Stammdaten!$B$11,E_SAV!$M331-E_SAV!$Y331,HLOOKUP(A_Stammdaten!$B$11-1,$Z$4:$AF$1005,ROW(C331)-3,FALSE)-$Y331)</f>
        <v>0</v>
      </c>
      <c r="Y331" s="100">
        <f>HLOOKUP(A_Stammdaten!$B$11,$Z$4:$AF$1005,ROW(C331)-3,FALSE)</f>
        <v>0</v>
      </c>
      <c r="Z331" s="100">
        <f t="shared" si="59"/>
        <v>0</v>
      </c>
      <c r="AA331" s="100">
        <f t="shared" si="60"/>
        <v>0</v>
      </c>
      <c r="AB331" s="100">
        <f t="shared" si="61"/>
        <v>0</v>
      </c>
      <c r="AC331" s="100">
        <f t="shared" si="62"/>
        <v>0</v>
      </c>
      <c r="AD331" s="100">
        <f t="shared" si="63"/>
        <v>0</v>
      </c>
      <c r="AE331" s="100">
        <f t="shared" si="64"/>
        <v>0</v>
      </c>
      <c r="AF331" s="100">
        <f t="shared" si="65"/>
        <v>0</v>
      </c>
    </row>
    <row r="332" spans="1:32" x14ac:dyDescent="0.25">
      <c r="A332" s="338"/>
      <c r="B332" s="338"/>
      <c r="C332" s="339"/>
      <c r="D332" s="338"/>
      <c r="E332" s="338"/>
      <c r="F332" s="338"/>
      <c r="G332" s="338"/>
      <c r="H332" s="338"/>
      <c r="I332" s="270">
        <f>IF(C332&gt;A_Stammdaten!$B$11,0,SUM(D332,E332,-G332))</f>
        <v>0</v>
      </c>
      <c r="J332" s="338"/>
      <c r="K332" s="338"/>
      <c r="L332" s="338"/>
      <c r="M332" s="99">
        <f t="shared" si="58"/>
        <v>0</v>
      </c>
      <c r="N332" s="271">
        <f>IF(ISBLANK($B332),0,VLOOKUP($B332,Listen!$A$2:$C$45,2,FALSE))</f>
        <v>0</v>
      </c>
      <c r="O332" s="271">
        <f>IF(ISBLANK($B332),0,VLOOKUP($B332,Listen!$A$2:$C$45,3,FALSE))</f>
        <v>0</v>
      </c>
      <c r="P332" s="272">
        <f t="shared" si="68"/>
        <v>0</v>
      </c>
      <c r="Q332" s="272">
        <f t="shared" si="67"/>
        <v>0</v>
      </c>
      <c r="R332" s="272">
        <f t="shared" si="67"/>
        <v>0</v>
      </c>
      <c r="S332" s="272">
        <f t="shared" si="67"/>
        <v>0</v>
      </c>
      <c r="T332" s="272">
        <f t="shared" si="67"/>
        <v>0</v>
      </c>
      <c r="U332" s="272">
        <f t="shared" si="67"/>
        <v>0</v>
      </c>
      <c r="V332" s="272">
        <f t="shared" si="67"/>
        <v>0</v>
      </c>
      <c r="W332" s="100">
        <f t="shared" si="66"/>
        <v>0</v>
      </c>
      <c r="X332" s="100">
        <f>IF(C332=A_Stammdaten!$B$11,E_SAV!$M332-E_SAV!$Y332,HLOOKUP(A_Stammdaten!$B$11-1,$Z$4:$AF$1005,ROW(C332)-3,FALSE)-$Y332)</f>
        <v>0</v>
      </c>
      <c r="Y332" s="100">
        <f>HLOOKUP(A_Stammdaten!$B$11,$Z$4:$AF$1005,ROW(C332)-3,FALSE)</f>
        <v>0</v>
      </c>
      <c r="Z332" s="100">
        <f t="shared" si="59"/>
        <v>0</v>
      </c>
      <c r="AA332" s="100">
        <f t="shared" si="60"/>
        <v>0</v>
      </c>
      <c r="AB332" s="100">
        <f t="shared" si="61"/>
        <v>0</v>
      </c>
      <c r="AC332" s="100">
        <f t="shared" si="62"/>
        <v>0</v>
      </c>
      <c r="AD332" s="100">
        <f t="shared" si="63"/>
        <v>0</v>
      </c>
      <c r="AE332" s="100">
        <f t="shared" si="64"/>
        <v>0</v>
      </c>
      <c r="AF332" s="100">
        <f t="shared" si="65"/>
        <v>0</v>
      </c>
    </row>
    <row r="333" spans="1:32" x14ac:dyDescent="0.25">
      <c r="A333" s="338"/>
      <c r="B333" s="338"/>
      <c r="C333" s="339"/>
      <c r="D333" s="338"/>
      <c r="E333" s="338"/>
      <c r="F333" s="338"/>
      <c r="G333" s="338"/>
      <c r="H333" s="338"/>
      <c r="I333" s="270">
        <f>IF(C333&gt;A_Stammdaten!$B$11,0,SUM(D333,E333,-G333))</f>
        <v>0</v>
      </c>
      <c r="J333" s="338"/>
      <c r="K333" s="338"/>
      <c r="L333" s="338"/>
      <c r="M333" s="99">
        <f t="shared" si="58"/>
        <v>0</v>
      </c>
      <c r="N333" s="271">
        <f>IF(ISBLANK($B333),0,VLOOKUP($B333,Listen!$A$2:$C$45,2,FALSE))</f>
        <v>0</v>
      </c>
      <c r="O333" s="271">
        <f>IF(ISBLANK($B333),0,VLOOKUP($B333,Listen!$A$2:$C$45,3,FALSE))</f>
        <v>0</v>
      </c>
      <c r="P333" s="272">
        <f t="shared" si="68"/>
        <v>0</v>
      </c>
      <c r="Q333" s="272">
        <f t="shared" si="67"/>
        <v>0</v>
      </c>
      <c r="R333" s="272">
        <f t="shared" si="67"/>
        <v>0</v>
      </c>
      <c r="S333" s="272">
        <f t="shared" si="67"/>
        <v>0</v>
      </c>
      <c r="T333" s="272">
        <f t="shared" si="67"/>
        <v>0</v>
      </c>
      <c r="U333" s="272">
        <f t="shared" si="67"/>
        <v>0</v>
      </c>
      <c r="V333" s="272">
        <f t="shared" si="67"/>
        <v>0</v>
      </c>
      <c r="W333" s="100">
        <f t="shared" si="66"/>
        <v>0</v>
      </c>
      <c r="X333" s="100">
        <f>IF(C333=A_Stammdaten!$B$11,E_SAV!$M333-E_SAV!$Y333,HLOOKUP(A_Stammdaten!$B$11-1,$Z$4:$AF$1005,ROW(C333)-3,FALSE)-$Y333)</f>
        <v>0</v>
      </c>
      <c r="Y333" s="100">
        <f>HLOOKUP(A_Stammdaten!$B$11,$Z$4:$AF$1005,ROW(C333)-3,FALSE)</f>
        <v>0</v>
      </c>
      <c r="Z333" s="100">
        <f t="shared" si="59"/>
        <v>0</v>
      </c>
      <c r="AA333" s="100">
        <f t="shared" si="60"/>
        <v>0</v>
      </c>
      <c r="AB333" s="100">
        <f t="shared" si="61"/>
        <v>0</v>
      </c>
      <c r="AC333" s="100">
        <f t="shared" si="62"/>
        <v>0</v>
      </c>
      <c r="AD333" s="100">
        <f t="shared" si="63"/>
        <v>0</v>
      </c>
      <c r="AE333" s="100">
        <f t="shared" si="64"/>
        <v>0</v>
      </c>
      <c r="AF333" s="100">
        <f t="shared" si="65"/>
        <v>0</v>
      </c>
    </row>
    <row r="334" spans="1:32" x14ac:dyDescent="0.25">
      <c r="A334" s="338"/>
      <c r="B334" s="338"/>
      <c r="C334" s="339"/>
      <c r="D334" s="338"/>
      <c r="E334" s="338"/>
      <c r="F334" s="338"/>
      <c r="G334" s="338"/>
      <c r="H334" s="338"/>
      <c r="I334" s="270">
        <f>IF(C334&gt;A_Stammdaten!$B$11,0,SUM(D334,E334,-G334))</f>
        <v>0</v>
      </c>
      <c r="J334" s="338"/>
      <c r="K334" s="338"/>
      <c r="L334" s="338"/>
      <c r="M334" s="99">
        <f t="shared" si="58"/>
        <v>0</v>
      </c>
      <c r="N334" s="271">
        <f>IF(ISBLANK($B334),0,VLOOKUP($B334,Listen!$A$2:$C$45,2,FALSE))</f>
        <v>0</v>
      </c>
      <c r="O334" s="271">
        <f>IF(ISBLANK($B334),0,VLOOKUP($B334,Listen!$A$2:$C$45,3,FALSE))</f>
        <v>0</v>
      </c>
      <c r="P334" s="272">
        <f t="shared" si="68"/>
        <v>0</v>
      </c>
      <c r="Q334" s="272">
        <f t="shared" si="67"/>
        <v>0</v>
      </c>
      <c r="R334" s="272">
        <f t="shared" si="67"/>
        <v>0</v>
      </c>
      <c r="S334" s="272">
        <f t="shared" si="67"/>
        <v>0</v>
      </c>
      <c r="T334" s="272">
        <f t="shared" si="67"/>
        <v>0</v>
      </c>
      <c r="U334" s="272">
        <f t="shared" si="67"/>
        <v>0</v>
      </c>
      <c r="V334" s="272">
        <f t="shared" si="67"/>
        <v>0</v>
      </c>
      <c r="W334" s="100">
        <f t="shared" si="66"/>
        <v>0</v>
      </c>
      <c r="X334" s="100">
        <f>IF(C334=A_Stammdaten!$B$11,E_SAV!$M334-E_SAV!$Y334,HLOOKUP(A_Stammdaten!$B$11-1,$Z$4:$AF$1005,ROW(C334)-3,FALSE)-$Y334)</f>
        <v>0</v>
      </c>
      <c r="Y334" s="100">
        <f>HLOOKUP(A_Stammdaten!$B$11,$Z$4:$AF$1005,ROW(C334)-3,FALSE)</f>
        <v>0</v>
      </c>
      <c r="Z334" s="100">
        <f t="shared" si="59"/>
        <v>0</v>
      </c>
      <c r="AA334" s="100">
        <f t="shared" si="60"/>
        <v>0</v>
      </c>
      <c r="AB334" s="100">
        <f t="shared" si="61"/>
        <v>0</v>
      </c>
      <c r="AC334" s="100">
        <f t="shared" si="62"/>
        <v>0</v>
      </c>
      <c r="AD334" s="100">
        <f t="shared" si="63"/>
        <v>0</v>
      </c>
      <c r="AE334" s="100">
        <f t="shared" si="64"/>
        <v>0</v>
      </c>
      <c r="AF334" s="100">
        <f t="shared" si="65"/>
        <v>0</v>
      </c>
    </row>
    <row r="335" spans="1:32" x14ac:dyDescent="0.25">
      <c r="A335" s="338"/>
      <c r="B335" s="338"/>
      <c r="C335" s="339"/>
      <c r="D335" s="338"/>
      <c r="E335" s="338"/>
      <c r="F335" s="338"/>
      <c r="G335" s="338"/>
      <c r="H335" s="338"/>
      <c r="I335" s="270">
        <f>IF(C335&gt;A_Stammdaten!$B$11,0,SUM(D335,E335,-G335))</f>
        <v>0</v>
      </c>
      <c r="J335" s="338"/>
      <c r="K335" s="338"/>
      <c r="L335" s="338"/>
      <c r="M335" s="99">
        <f t="shared" si="58"/>
        <v>0</v>
      </c>
      <c r="N335" s="271">
        <f>IF(ISBLANK($B335),0,VLOOKUP($B335,Listen!$A$2:$C$45,2,FALSE))</f>
        <v>0</v>
      </c>
      <c r="O335" s="271">
        <f>IF(ISBLANK($B335),0,VLOOKUP($B335,Listen!$A$2:$C$45,3,FALSE))</f>
        <v>0</v>
      </c>
      <c r="P335" s="272">
        <f t="shared" si="68"/>
        <v>0</v>
      </c>
      <c r="Q335" s="272">
        <f t="shared" si="67"/>
        <v>0</v>
      </c>
      <c r="R335" s="272">
        <f t="shared" si="67"/>
        <v>0</v>
      </c>
      <c r="S335" s="272">
        <f t="shared" si="67"/>
        <v>0</v>
      </c>
      <c r="T335" s="272">
        <f t="shared" si="67"/>
        <v>0</v>
      </c>
      <c r="U335" s="272">
        <f t="shared" si="67"/>
        <v>0</v>
      </c>
      <c r="V335" s="272">
        <f t="shared" si="67"/>
        <v>0</v>
      </c>
      <c r="W335" s="100">
        <f t="shared" si="66"/>
        <v>0</v>
      </c>
      <c r="X335" s="100">
        <f>IF(C335=A_Stammdaten!$B$11,E_SAV!$M335-E_SAV!$Y335,HLOOKUP(A_Stammdaten!$B$11-1,$Z$4:$AF$1005,ROW(C335)-3,FALSE)-$Y335)</f>
        <v>0</v>
      </c>
      <c r="Y335" s="100">
        <f>HLOOKUP(A_Stammdaten!$B$11,$Z$4:$AF$1005,ROW(C335)-3,FALSE)</f>
        <v>0</v>
      </c>
      <c r="Z335" s="100">
        <f t="shared" si="59"/>
        <v>0</v>
      </c>
      <c r="AA335" s="100">
        <f t="shared" si="60"/>
        <v>0</v>
      </c>
      <c r="AB335" s="100">
        <f t="shared" si="61"/>
        <v>0</v>
      </c>
      <c r="AC335" s="100">
        <f t="shared" si="62"/>
        <v>0</v>
      </c>
      <c r="AD335" s="100">
        <f t="shared" si="63"/>
        <v>0</v>
      </c>
      <c r="AE335" s="100">
        <f t="shared" si="64"/>
        <v>0</v>
      </c>
      <c r="AF335" s="100">
        <f t="shared" si="65"/>
        <v>0</v>
      </c>
    </row>
    <row r="336" spans="1:32" x14ac:dyDescent="0.25">
      <c r="A336" s="338"/>
      <c r="B336" s="338"/>
      <c r="C336" s="339"/>
      <c r="D336" s="338"/>
      <c r="E336" s="338"/>
      <c r="F336" s="338"/>
      <c r="G336" s="338"/>
      <c r="H336" s="338"/>
      <c r="I336" s="270">
        <f>IF(C336&gt;A_Stammdaten!$B$11,0,SUM(D336,E336,-G336))</f>
        <v>0</v>
      </c>
      <c r="J336" s="338"/>
      <c r="K336" s="338"/>
      <c r="L336" s="338"/>
      <c r="M336" s="99">
        <f t="shared" si="58"/>
        <v>0</v>
      </c>
      <c r="N336" s="271">
        <f>IF(ISBLANK($B336),0,VLOOKUP($B336,Listen!$A$2:$C$45,2,FALSE))</f>
        <v>0</v>
      </c>
      <c r="O336" s="271">
        <f>IF(ISBLANK($B336),0,VLOOKUP($B336,Listen!$A$2:$C$45,3,FALSE))</f>
        <v>0</v>
      </c>
      <c r="P336" s="272">
        <f t="shared" si="68"/>
        <v>0</v>
      </c>
      <c r="Q336" s="272">
        <f t="shared" si="67"/>
        <v>0</v>
      </c>
      <c r="R336" s="272">
        <f t="shared" si="67"/>
        <v>0</v>
      </c>
      <c r="S336" s="272">
        <f t="shared" si="67"/>
        <v>0</v>
      </c>
      <c r="T336" s="272">
        <f t="shared" si="67"/>
        <v>0</v>
      </c>
      <c r="U336" s="272">
        <f t="shared" si="67"/>
        <v>0</v>
      </c>
      <c r="V336" s="272">
        <f t="shared" si="67"/>
        <v>0</v>
      </c>
      <c r="W336" s="100">
        <f t="shared" si="66"/>
        <v>0</v>
      </c>
      <c r="X336" s="100">
        <f>IF(C336=A_Stammdaten!$B$11,E_SAV!$M336-E_SAV!$Y336,HLOOKUP(A_Stammdaten!$B$11-1,$Z$4:$AF$1005,ROW(C336)-3,FALSE)-$Y336)</f>
        <v>0</v>
      </c>
      <c r="Y336" s="100">
        <f>HLOOKUP(A_Stammdaten!$B$11,$Z$4:$AF$1005,ROW(C336)-3,FALSE)</f>
        <v>0</v>
      </c>
      <c r="Z336" s="100">
        <f t="shared" si="59"/>
        <v>0</v>
      </c>
      <c r="AA336" s="100">
        <f t="shared" si="60"/>
        <v>0</v>
      </c>
      <c r="AB336" s="100">
        <f t="shared" si="61"/>
        <v>0</v>
      </c>
      <c r="AC336" s="100">
        <f t="shared" si="62"/>
        <v>0</v>
      </c>
      <c r="AD336" s="100">
        <f t="shared" si="63"/>
        <v>0</v>
      </c>
      <c r="AE336" s="100">
        <f t="shared" si="64"/>
        <v>0</v>
      </c>
      <c r="AF336" s="100">
        <f t="shared" si="65"/>
        <v>0</v>
      </c>
    </row>
    <row r="337" spans="1:32" x14ac:dyDescent="0.25">
      <c r="A337" s="338"/>
      <c r="B337" s="338"/>
      <c r="C337" s="339"/>
      <c r="D337" s="338"/>
      <c r="E337" s="338"/>
      <c r="F337" s="338"/>
      <c r="G337" s="338"/>
      <c r="H337" s="338"/>
      <c r="I337" s="270">
        <f>IF(C337&gt;A_Stammdaten!$B$11,0,SUM(D337,E337,-G337))</f>
        <v>0</v>
      </c>
      <c r="J337" s="338"/>
      <c r="K337" s="338"/>
      <c r="L337" s="338"/>
      <c r="M337" s="99">
        <f t="shared" si="58"/>
        <v>0</v>
      </c>
      <c r="N337" s="271">
        <f>IF(ISBLANK($B337),0,VLOOKUP($B337,Listen!$A$2:$C$45,2,FALSE))</f>
        <v>0</v>
      </c>
      <c r="O337" s="271">
        <f>IF(ISBLANK($B337),0,VLOOKUP($B337,Listen!$A$2:$C$45,3,FALSE))</f>
        <v>0</v>
      </c>
      <c r="P337" s="272">
        <f t="shared" si="68"/>
        <v>0</v>
      </c>
      <c r="Q337" s="272">
        <f t="shared" si="67"/>
        <v>0</v>
      </c>
      <c r="R337" s="272">
        <f t="shared" si="67"/>
        <v>0</v>
      </c>
      <c r="S337" s="272">
        <f t="shared" si="67"/>
        <v>0</v>
      </c>
      <c r="T337" s="272">
        <f t="shared" si="67"/>
        <v>0</v>
      </c>
      <c r="U337" s="272">
        <f t="shared" si="67"/>
        <v>0</v>
      </c>
      <c r="V337" s="272">
        <f t="shared" si="67"/>
        <v>0</v>
      </c>
      <c r="W337" s="100">
        <f t="shared" si="66"/>
        <v>0</v>
      </c>
      <c r="X337" s="100">
        <f>IF(C337=A_Stammdaten!$B$11,E_SAV!$M337-E_SAV!$Y337,HLOOKUP(A_Stammdaten!$B$11-1,$Z$4:$AF$1005,ROW(C337)-3,FALSE)-$Y337)</f>
        <v>0</v>
      </c>
      <c r="Y337" s="100">
        <f>HLOOKUP(A_Stammdaten!$B$11,$Z$4:$AF$1005,ROW(C337)-3,FALSE)</f>
        <v>0</v>
      </c>
      <c r="Z337" s="100">
        <f t="shared" si="59"/>
        <v>0</v>
      </c>
      <c r="AA337" s="100">
        <f t="shared" si="60"/>
        <v>0</v>
      </c>
      <c r="AB337" s="100">
        <f t="shared" si="61"/>
        <v>0</v>
      </c>
      <c r="AC337" s="100">
        <f t="shared" si="62"/>
        <v>0</v>
      </c>
      <c r="AD337" s="100">
        <f t="shared" si="63"/>
        <v>0</v>
      </c>
      <c r="AE337" s="100">
        <f t="shared" si="64"/>
        <v>0</v>
      </c>
      <c r="AF337" s="100">
        <f t="shared" si="65"/>
        <v>0</v>
      </c>
    </row>
    <row r="338" spans="1:32" x14ac:dyDescent="0.25">
      <c r="A338" s="338"/>
      <c r="B338" s="338"/>
      <c r="C338" s="339"/>
      <c r="D338" s="338"/>
      <c r="E338" s="338"/>
      <c r="F338" s="338"/>
      <c r="G338" s="338"/>
      <c r="H338" s="338"/>
      <c r="I338" s="270">
        <f>IF(C338&gt;A_Stammdaten!$B$11,0,SUM(D338,E338,-G338))</f>
        <v>0</v>
      </c>
      <c r="J338" s="338"/>
      <c r="K338" s="338"/>
      <c r="L338" s="338"/>
      <c r="M338" s="99">
        <f t="shared" si="58"/>
        <v>0</v>
      </c>
      <c r="N338" s="271">
        <f>IF(ISBLANK($B338),0,VLOOKUP($B338,Listen!$A$2:$C$45,2,FALSE))</f>
        <v>0</v>
      </c>
      <c r="O338" s="271">
        <f>IF(ISBLANK($B338),0,VLOOKUP($B338,Listen!$A$2:$C$45,3,FALSE))</f>
        <v>0</v>
      </c>
      <c r="P338" s="272">
        <f t="shared" si="68"/>
        <v>0</v>
      </c>
      <c r="Q338" s="272">
        <f t="shared" si="67"/>
        <v>0</v>
      </c>
      <c r="R338" s="272">
        <f t="shared" si="67"/>
        <v>0</v>
      </c>
      <c r="S338" s="272">
        <f t="shared" si="67"/>
        <v>0</v>
      </c>
      <c r="T338" s="272">
        <f t="shared" si="67"/>
        <v>0</v>
      </c>
      <c r="U338" s="272">
        <f t="shared" si="67"/>
        <v>0</v>
      </c>
      <c r="V338" s="272">
        <f t="shared" si="67"/>
        <v>0</v>
      </c>
      <c r="W338" s="100">
        <f t="shared" si="66"/>
        <v>0</v>
      </c>
      <c r="X338" s="100">
        <f>IF(C338=A_Stammdaten!$B$11,E_SAV!$M338-E_SAV!$Y338,HLOOKUP(A_Stammdaten!$B$11-1,$Z$4:$AF$1005,ROW(C338)-3,FALSE)-$Y338)</f>
        <v>0</v>
      </c>
      <c r="Y338" s="100">
        <f>HLOOKUP(A_Stammdaten!$B$11,$Z$4:$AF$1005,ROW(C338)-3,FALSE)</f>
        <v>0</v>
      </c>
      <c r="Z338" s="100">
        <f t="shared" si="59"/>
        <v>0</v>
      </c>
      <c r="AA338" s="100">
        <f t="shared" si="60"/>
        <v>0</v>
      </c>
      <c r="AB338" s="100">
        <f t="shared" si="61"/>
        <v>0</v>
      </c>
      <c r="AC338" s="100">
        <f t="shared" si="62"/>
        <v>0</v>
      </c>
      <c r="AD338" s="100">
        <f t="shared" si="63"/>
        <v>0</v>
      </c>
      <c r="AE338" s="100">
        <f t="shared" si="64"/>
        <v>0</v>
      </c>
      <c r="AF338" s="100">
        <f t="shared" si="65"/>
        <v>0</v>
      </c>
    </row>
    <row r="339" spans="1:32" x14ac:dyDescent="0.25">
      <c r="A339" s="338"/>
      <c r="B339" s="338"/>
      <c r="C339" s="339"/>
      <c r="D339" s="338"/>
      <c r="E339" s="338"/>
      <c r="F339" s="338"/>
      <c r="G339" s="338"/>
      <c r="H339" s="338"/>
      <c r="I339" s="270">
        <f>IF(C339&gt;A_Stammdaten!$B$11,0,SUM(D339,E339,-G339))</f>
        <v>0</v>
      </c>
      <c r="J339" s="338"/>
      <c r="K339" s="338"/>
      <c r="L339" s="338"/>
      <c r="M339" s="99">
        <f t="shared" si="58"/>
        <v>0</v>
      </c>
      <c r="N339" s="271">
        <f>IF(ISBLANK($B339),0,VLOOKUP($B339,Listen!$A$2:$C$45,2,FALSE))</f>
        <v>0</v>
      </c>
      <c r="O339" s="271">
        <f>IF(ISBLANK($B339),0,VLOOKUP($B339,Listen!$A$2:$C$45,3,FALSE))</f>
        <v>0</v>
      </c>
      <c r="P339" s="272">
        <f t="shared" si="68"/>
        <v>0</v>
      </c>
      <c r="Q339" s="272">
        <f t="shared" si="67"/>
        <v>0</v>
      </c>
      <c r="R339" s="272">
        <f t="shared" si="67"/>
        <v>0</v>
      </c>
      <c r="S339" s="272">
        <f t="shared" si="67"/>
        <v>0</v>
      </c>
      <c r="T339" s="272">
        <f t="shared" si="67"/>
        <v>0</v>
      </c>
      <c r="U339" s="272">
        <f t="shared" si="67"/>
        <v>0</v>
      </c>
      <c r="V339" s="272">
        <f t="shared" si="67"/>
        <v>0</v>
      </c>
      <c r="W339" s="100">
        <f t="shared" si="66"/>
        <v>0</v>
      </c>
      <c r="X339" s="100">
        <f>IF(C339=A_Stammdaten!$B$11,E_SAV!$M339-E_SAV!$Y339,HLOOKUP(A_Stammdaten!$B$11-1,$Z$4:$AF$1005,ROW(C339)-3,FALSE)-$Y339)</f>
        <v>0</v>
      </c>
      <c r="Y339" s="100">
        <f>HLOOKUP(A_Stammdaten!$B$11,$Z$4:$AF$1005,ROW(C339)-3,FALSE)</f>
        <v>0</v>
      </c>
      <c r="Z339" s="100">
        <f t="shared" si="59"/>
        <v>0</v>
      </c>
      <c r="AA339" s="100">
        <f t="shared" si="60"/>
        <v>0</v>
      </c>
      <c r="AB339" s="100">
        <f t="shared" si="61"/>
        <v>0</v>
      </c>
      <c r="AC339" s="100">
        <f t="shared" si="62"/>
        <v>0</v>
      </c>
      <c r="AD339" s="100">
        <f t="shared" si="63"/>
        <v>0</v>
      </c>
      <c r="AE339" s="100">
        <f t="shared" si="64"/>
        <v>0</v>
      </c>
      <c r="AF339" s="100">
        <f t="shared" si="65"/>
        <v>0</v>
      </c>
    </row>
    <row r="340" spans="1:32" x14ac:dyDescent="0.25">
      <c r="A340" s="338"/>
      <c r="B340" s="338"/>
      <c r="C340" s="339"/>
      <c r="D340" s="338"/>
      <c r="E340" s="338"/>
      <c r="F340" s="338"/>
      <c r="G340" s="338"/>
      <c r="H340" s="338"/>
      <c r="I340" s="270">
        <f>IF(C340&gt;A_Stammdaten!$B$11,0,SUM(D340,E340,-G340))</f>
        <v>0</v>
      </c>
      <c r="J340" s="338"/>
      <c r="K340" s="338"/>
      <c r="L340" s="338"/>
      <c r="M340" s="99">
        <f t="shared" si="58"/>
        <v>0</v>
      </c>
      <c r="N340" s="271">
        <f>IF(ISBLANK($B340),0,VLOOKUP($B340,Listen!$A$2:$C$45,2,FALSE))</f>
        <v>0</v>
      </c>
      <c r="O340" s="271">
        <f>IF(ISBLANK($B340),0,VLOOKUP($B340,Listen!$A$2:$C$45,3,FALSE))</f>
        <v>0</v>
      </c>
      <c r="P340" s="272">
        <f t="shared" si="68"/>
        <v>0</v>
      </c>
      <c r="Q340" s="272">
        <f t="shared" si="67"/>
        <v>0</v>
      </c>
      <c r="R340" s="272">
        <f t="shared" si="67"/>
        <v>0</v>
      </c>
      <c r="S340" s="272">
        <f t="shared" si="67"/>
        <v>0</v>
      </c>
      <c r="T340" s="272">
        <f t="shared" si="67"/>
        <v>0</v>
      </c>
      <c r="U340" s="272">
        <f t="shared" si="67"/>
        <v>0</v>
      </c>
      <c r="V340" s="272">
        <f t="shared" si="67"/>
        <v>0</v>
      </c>
      <c r="W340" s="100">
        <f t="shared" si="66"/>
        <v>0</v>
      </c>
      <c r="X340" s="100">
        <f>IF(C340=A_Stammdaten!$B$11,E_SAV!$M340-E_SAV!$Y340,HLOOKUP(A_Stammdaten!$B$11-1,$Z$4:$AF$1005,ROW(C340)-3,FALSE)-$Y340)</f>
        <v>0</v>
      </c>
      <c r="Y340" s="100">
        <f>HLOOKUP(A_Stammdaten!$B$11,$Z$4:$AF$1005,ROW(C340)-3,FALSE)</f>
        <v>0</v>
      </c>
      <c r="Z340" s="100">
        <f t="shared" si="59"/>
        <v>0</v>
      </c>
      <c r="AA340" s="100">
        <f t="shared" si="60"/>
        <v>0</v>
      </c>
      <c r="AB340" s="100">
        <f t="shared" si="61"/>
        <v>0</v>
      </c>
      <c r="AC340" s="100">
        <f t="shared" si="62"/>
        <v>0</v>
      </c>
      <c r="AD340" s="100">
        <f t="shared" si="63"/>
        <v>0</v>
      </c>
      <c r="AE340" s="100">
        <f t="shared" si="64"/>
        <v>0</v>
      </c>
      <c r="AF340" s="100">
        <f t="shared" si="65"/>
        <v>0</v>
      </c>
    </row>
    <row r="341" spans="1:32" x14ac:dyDescent="0.25">
      <c r="A341" s="338"/>
      <c r="B341" s="338"/>
      <c r="C341" s="339"/>
      <c r="D341" s="338"/>
      <c r="E341" s="338"/>
      <c r="F341" s="338"/>
      <c r="G341" s="338"/>
      <c r="H341" s="338"/>
      <c r="I341" s="270">
        <f>IF(C341&gt;A_Stammdaten!$B$11,0,SUM(D341,E341,-G341))</f>
        <v>0</v>
      </c>
      <c r="J341" s="338"/>
      <c r="K341" s="338"/>
      <c r="L341" s="338"/>
      <c r="M341" s="99">
        <f t="shared" si="58"/>
        <v>0</v>
      </c>
      <c r="N341" s="271">
        <f>IF(ISBLANK($B341),0,VLOOKUP($B341,Listen!$A$2:$C$45,2,FALSE))</f>
        <v>0</v>
      </c>
      <c r="O341" s="271">
        <f>IF(ISBLANK($B341),0,VLOOKUP($B341,Listen!$A$2:$C$45,3,FALSE))</f>
        <v>0</v>
      </c>
      <c r="P341" s="272">
        <f t="shared" si="68"/>
        <v>0</v>
      </c>
      <c r="Q341" s="272">
        <f t="shared" si="67"/>
        <v>0</v>
      </c>
      <c r="R341" s="272">
        <f t="shared" si="67"/>
        <v>0</v>
      </c>
      <c r="S341" s="272">
        <f t="shared" si="67"/>
        <v>0</v>
      </c>
      <c r="T341" s="272">
        <f t="shared" si="67"/>
        <v>0</v>
      </c>
      <c r="U341" s="272">
        <f t="shared" si="67"/>
        <v>0</v>
      </c>
      <c r="V341" s="272">
        <f t="shared" si="67"/>
        <v>0</v>
      </c>
      <c r="W341" s="100">
        <f t="shared" si="66"/>
        <v>0</v>
      </c>
      <c r="X341" s="100">
        <f>IF(C341=A_Stammdaten!$B$11,E_SAV!$M341-E_SAV!$Y341,HLOOKUP(A_Stammdaten!$B$11-1,$Z$4:$AF$1005,ROW(C341)-3,FALSE)-$Y341)</f>
        <v>0</v>
      </c>
      <c r="Y341" s="100">
        <f>HLOOKUP(A_Stammdaten!$B$11,$Z$4:$AF$1005,ROW(C341)-3,FALSE)</f>
        <v>0</v>
      </c>
      <c r="Z341" s="100">
        <f t="shared" si="59"/>
        <v>0</v>
      </c>
      <c r="AA341" s="100">
        <f t="shared" si="60"/>
        <v>0</v>
      </c>
      <c r="AB341" s="100">
        <f t="shared" si="61"/>
        <v>0</v>
      </c>
      <c r="AC341" s="100">
        <f t="shared" si="62"/>
        <v>0</v>
      </c>
      <c r="AD341" s="100">
        <f t="shared" si="63"/>
        <v>0</v>
      </c>
      <c r="AE341" s="100">
        <f t="shared" si="64"/>
        <v>0</v>
      </c>
      <c r="AF341" s="100">
        <f t="shared" si="65"/>
        <v>0</v>
      </c>
    </row>
    <row r="342" spans="1:32" x14ac:dyDescent="0.25">
      <c r="A342" s="338"/>
      <c r="B342" s="338"/>
      <c r="C342" s="339"/>
      <c r="D342" s="338"/>
      <c r="E342" s="338"/>
      <c r="F342" s="338"/>
      <c r="G342" s="338"/>
      <c r="H342" s="338"/>
      <c r="I342" s="270">
        <f>IF(C342&gt;A_Stammdaten!$B$11,0,SUM(D342,E342,-G342))</f>
        <v>0</v>
      </c>
      <c r="J342" s="338"/>
      <c r="K342" s="338"/>
      <c r="L342" s="338"/>
      <c r="M342" s="99">
        <f t="shared" si="58"/>
        <v>0</v>
      </c>
      <c r="N342" s="271">
        <f>IF(ISBLANK($B342),0,VLOOKUP($B342,Listen!$A$2:$C$45,2,FALSE))</f>
        <v>0</v>
      </c>
      <c r="O342" s="271">
        <f>IF(ISBLANK($B342),0,VLOOKUP($B342,Listen!$A$2:$C$45,3,FALSE))</f>
        <v>0</v>
      </c>
      <c r="P342" s="272">
        <f t="shared" si="68"/>
        <v>0</v>
      </c>
      <c r="Q342" s="272">
        <f t="shared" si="67"/>
        <v>0</v>
      </c>
      <c r="R342" s="272">
        <f t="shared" si="67"/>
        <v>0</v>
      </c>
      <c r="S342" s="272">
        <f t="shared" si="67"/>
        <v>0</v>
      </c>
      <c r="T342" s="272">
        <f t="shared" si="67"/>
        <v>0</v>
      </c>
      <c r="U342" s="272">
        <f t="shared" si="67"/>
        <v>0</v>
      </c>
      <c r="V342" s="272">
        <f t="shared" si="67"/>
        <v>0</v>
      </c>
      <c r="W342" s="100">
        <f t="shared" si="66"/>
        <v>0</v>
      </c>
      <c r="X342" s="100">
        <f>IF(C342=A_Stammdaten!$B$11,E_SAV!$M342-E_SAV!$Y342,HLOOKUP(A_Stammdaten!$B$11-1,$Z$4:$AF$1005,ROW(C342)-3,FALSE)-$Y342)</f>
        <v>0</v>
      </c>
      <c r="Y342" s="100">
        <f>HLOOKUP(A_Stammdaten!$B$11,$Z$4:$AF$1005,ROW(C342)-3,FALSE)</f>
        <v>0</v>
      </c>
      <c r="Z342" s="100">
        <f t="shared" si="59"/>
        <v>0</v>
      </c>
      <c r="AA342" s="100">
        <f t="shared" si="60"/>
        <v>0</v>
      </c>
      <c r="AB342" s="100">
        <f t="shared" si="61"/>
        <v>0</v>
      </c>
      <c r="AC342" s="100">
        <f t="shared" si="62"/>
        <v>0</v>
      </c>
      <c r="AD342" s="100">
        <f t="shared" si="63"/>
        <v>0</v>
      </c>
      <c r="AE342" s="100">
        <f t="shared" si="64"/>
        <v>0</v>
      </c>
      <c r="AF342" s="100">
        <f t="shared" si="65"/>
        <v>0</v>
      </c>
    </row>
    <row r="343" spans="1:32" x14ac:dyDescent="0.25">
      <c r="A343" s="338"/>
      <c r="B343" s="338"/>
      <c r="C343" s="339"/>
      <c r="D343" s="338"/>
      <c r="E343" s="338"/>
      <c r="F343" s="338"/>
      <c r="G343" s="338"/>
      <c r="H343" s="338"/>
      <c r="I343" s="270">
        <f>IF(C343&gt;A_Stammdaten!$B$11,0,SUM(D343,E343,-G343))</f>
        <v>0</v>
      </c>
      <c r="J343" s="338"/>
      <c r="K343" s="338"/>
      <c r="L343" s="338"/>
      <c r="M343" s="99">
        <f t="shared" si="58"/>
        <v>0</v>
      </c>
      <c r="N343" s="271">
        <f>IF(ISBLANK($B343),0,VLOOKUP($B343,Listen!$A$2:$C$45,2,FALSE))</f>
        <v>0</v>
      </c>
      <c r="O343" s="271">
        <f>IF(ISBLANK($B343),0,VLOOKUP($B343,Listen!$A$2:$C$45,3,FALSE))</f>
        <v>0</v>
      </c>
      <c r="P343" s="272">
        <f t="shared" si="68"/>
        <v>0</v>
      </c>
      <c r="Q343" s="272">
        <f t="shared" si="67"/>
        <v>0</v>
      </c>
      <c r="R343" s="272">
        <f t="shared" si="67"/>
        <v>0</v>
      </c>
      <c r="S343" s="272">
        <f t="shared" si="67"/>
        <v>0</v>
      </c>
      <c r="T343" s="272">
        <f t="shared" si="67"/>
        <v>0</v>
      </c>
      <c r="U343" s="272">
        <f t="shared" si="67"/>
        <v>0</v>
      </c>
      <c r="V343" s="272">
        <f t="shared" si="67"/>
        <v>0</v>
      </c>
      <c r="W343" s="100">
        <f t="shared" si="66"/>
        <v>0</v>
      </c>
      <c r="X343" s="100">
        <f>IF(C343=A_Stammdaten!$B$11,E_SAV!$M343-E_SAV!$Y343,HLOOKUP(A_Stammdaten!$B$11-1,$Z$4:$AF$1005,ROW(C343)-3,FALSE)-$Y343)</f>
        <v>0</v>
      </c>
      <c r="Y343" s="100">
        <f>HLOOKUP(A_Stammdaten!$B$11,$Z$4:$AF$1005,ROW(C343)-3,FALSE)</f>
        <v>0</v>
      </c>
      <c r="Z343" s="100">
        <f t="shared" si="59"/>
        <v>0</v>
      </c>
      <c r="AA343" s="100">
        <f t="shared" si="60"/>
        <v>0</v>
      </c>
      <c r="AB343" s="100">
        <f t="shared" si="61"/>
        <v>0</v>
      </c>
      <c r="AC343" s="100">
        <f t="shared" si="62"/>
        <v>0</v>
      </c>
      <c r="AD343" s="100">
        <f t="shared" si="63"/>
        <v>0</v>
      </c>
      <c r="AE343" s="100">
        <f t="shared" si="64"/>
        <v>0</v>
      </c>
      <c r="AF343" s="100">
        <f t="shared" si="65"/>
        <v>0</v>
      </c>
    </row>
    <row r="344" spans="1:32" x14ac:dyDescent="0.25">
      <c r="A344" s="338"/>
      <c r="B344" s="338"/>
      <c r="C344" s="339"/>
      <c r="D344" s="338"/>
      <c r="E344" s="338"/>
      <c r="F344" s="338"/>
      <c r="G344" s="338"/>
      <c r="H344" s="338"/>
      <c r="I344" s="270">
        <f>IF(C344&gt;A_Stammdaten!$B$11,0,SUM(D344,E344,-G344))</f>
        <v>0</v>
      </c>
      <c r="J344" s="338"/>
      <c r="K344" s="338"/>
      <c r="L344" s="338"/>
      <c r="M344" s="99">
        <f t="shared" si="58"/>
        <v>0</v>
      </c>
      <c r="N344" s="271">
        <f>IF(ISBLANK($B344),0,VLOOKUP($B344,Listen!$A$2:$C$45,2,FALSE))</f>
        <v>0</v>
      </c>
      <c r="O344" s="271">
        <f>IF(ISBLANK($B344),0,VLOOKUP($B344,Listen!$A$2:$C$45,3,FALSE))</f>
        <v>0</v>
      </c>
      <c r="P344" s="272">
        <f t="shared" si="68"/>
        <v>0</v>
      </c>
      <c r="Q344" s="272">
        <f t="shared" si="67"/>
        <v>0</v>
      </c>
      <c r="R344" s="272">
        <f t="shared" si="67"/>
        <v>0</v>
      </c>
      <c r="S344" s="272">
        <f t="shared" si="67"/>
        <v>0</v>
      </c>
      <c r="T344" s="272">
        <f t="shared" si="67"/>
        <v>0</v>
      </c>
      <c r="U344" s="272">
        <f t="shared" si="67"/>
        <v>0</v>
      </c>
      <c r="V344" s="272">
        <f t="shared" si="67"/>
        <v>0</v>
      </c>
      <c r="W344" s="100">
        <f t="shared" si="66"/>
        <v>0</v>
      </c>
      <c r="X344" s="100">
        <f>IF(C344=A_Stammdaten!$B$11,E_SAV!$M344-E_SAV!$Y344,HLOOKUP(A_Stammdaten!$B$11-1,$Z$4:$AF$1005,ROW(C344)-3,FALSE)-$Y344)</f>
        <v>0</v>
      </c>
      <c r="Y344" s="100">
        <f>HLOOKUP(A_Stammdaten!$B$11,$Z$4:$AF$1005,ROW(C344)-3,FALSE)</f>
        <v>0</v>
      </c>
      <c r="Z344" s="100">
        <f t="shared" si="59"/>
        <v>0</v>
      </c>
      <c r="AA344" s="100">
        <f t="shared" si="60"/>
        <v>0</v>
      </c>
      <c r="AB344" s="100">
        <f t="shared" si="61"/>
        <v>0</v>
      </c>
      <c r="AC344" s="100">
        <f t="shared" si="62"/>
        <v>0</v>
      </c>
      <c r="AD344" s="100">
        <f t="shared" si="63"/>
        <v>0</v>
      </c>
      <c r="AE344" s="100">
        <f t="shared" si="64"/>
        <v>0</v>
      </c>
      <c r="AF344" s="100">
        <f t="shared" si="65"/>
        <v>0</v>
      </c>
    </row>
    <row r="345" spans="1:32" x14ac:dyDescent="0.25">
      <c r="A345" s="338"/>
      <c r="B345" s="338"/>
      <c r="C345" s="339"/>
      <c r="D345" s="338"/>
      <c r="E345" s="338"/>
      <c r="F345" s="338"/>
      <c r="G345" s="338"/>
      <c r="H345" s="338"/>
      <c r="I345" s="270">
        <f>IF(C345&gt;A_Stammdaten!$B$11,0,SUM(D345,E345,-G345))</f>
        <v>0</v>
      </c>
      <c r="J345" s="338"/>
      <c r="K345" s="338"/>
      <c r="L345" s="338"/>
      <c r="M345" s="99">
        <f t="shared" si="58"/>
        <v>0</v>
      </c>
      <c r="N345" s="271">
        <f>IF(ISBLANK($B345),0,VLOOKUP($B345,Listen!$A$2:$C$45,2,FALSE))</f>
        <v>0</v>
      </c>
      <c r="O345" s="271">
        <f>IF(ISBLANK($B345),0,VLOOKUP($B345,Listen!$A$2:$C$45,3,FALSE))</f>
        <v>0</v>
      </c>
      <c r="P345" s="272">
        <f t="shared" si="68"/>
        <v>0</v>
      </c>
      <c r="Q345" s="272">
        <f t="shared" si="67"/>
        <v>0</v>
      </c>
      <c r="R345" s="272">
        <f t="shared" si="67"/>
        <v>0</v>
      </c>
      <c r="S345" s="272">
        <f t="shared" si="67"/>
        <v>0</v>
      </c>
      <c r="T345" s="272">
        <f t="shared" si="67"/>
        <v>0</v>
      </c>
      <c r="U345" s="272">
        <f t="shared" si="67"/>
        <v>0</v>
      </c>
      <c r="V345" s="272">
        <f t="shared" si="67"/>
        <v>0</v>
      </c>
      <c r="W345" s="100">
        <f t="shared" si="66"/>
        <v>0</v>
      </c>
      <c r="X345" s="100">
        <f>IF(C345=A_Stammdaten!$B$11,E_SAV!$M345-E_SAV!$Y345,HLOOKUP(A_Stammdaten!$B$11-1,$Z$4:$AF$1005,ROW(C345)-3,FALSE)-$Y345)</f>
        <v>0</v>
      </c>
      <c r="Y345" s="100">
        <f>HLOOKUP(A_Stammdaten!$B$11,$Z$4:$AF$1005,ROW(C345)-3,FALSE)</f>
        <v>0</v>
      </c>
      <c r="Z345" s="100">
        <f t="shared" si="59"/>
        <v>0</v>
      </c>
      <c r="AA345" s="100">
        <f t="shared" si="60"/>
        <v>0</v>
      </c>
      <c r="AB345" s="100">
        <f t="shared" si="61"/>
        <v>0</v>
      </c>
      <c r="AC345" s="100">
        <f t="shared" si="62"/>
        <v>0</v>
      </c>
      <c r="AD345" s="100">
        <f t="shared" si="63"/>
        <v>0</v>
      </c>
      <c r="AE345" s="100">
        <f t="shared" si="64"/>
        <v>0</v>
      </c>
      <c r="AF345" s="100">
        <f t="shared" si="65"/>
        <v>0</v>
      </c>
    </row>
    <row r="346" spans="1:32" x14ac:dyDescent="0.25">
      <c r="A346" s="338"/>
      <c r="B346" s="338"/>
      <c r="C346" s="339"/>
      <c r="D346" s="338"/>
      <c r="E346" s="338"/>
      <c r="F346" s="338"/>
      <c r="G346" s="338"/>
      <c r="H346" s="338"/>
      <c r="I346" s="270">
        <f>IF(C346&gt;A_Stammdaten!$B$11,0,SUM(D346,E346,-G346))</f>
        <v>0</v>
      </c>
      <c r="J346" s="338"/>
      <c r="K346" s="338"/>
      <c r="L346" s="338"/>
      <c r="M346" s="99">
        <f t="shared" si="58"/>
        <v>0</v>
      </c>
      <c r="N346" s="271">
        <f>IF(ISBLANK($B346),0,VLOOKUP($B346,Listen!$A$2:$C$45,2,FALSE))</f>
        <v>0</v>
      </c>
      <c r="O346" s="271">
        <f>IF(ISBLANK($B346),0,VLOOKUP($B346,Listen!$A$2:$C$45,3,FALSE))</f>
        <v>0</v>
      </c>
      <c r="P346" s="272">
        <f t="shared" si="68"/>
        <v>0</v>
      </c>
      <c r="Q346" s="272">
        <f t="shared" si="67"/>
        <v>0</v>
      </c>
      <c r="R346" s="272">
        <f t="shared" si="67"/>
        <v>0</v>
      </c>
      <c r="S346" s="272">
        <f t="shared" si="67"/>
        <v>0</v>
      </c>
      <c r="T346" s="272">
        <f t="shared" si="67"/>
        <v>0</v>
      </c>
      <c r="U346" s="272">
        <f t="shared" si="67"/>
        <v>0</v>
      </c>
      <c r="V346" s="272">
        <f t="shared" si="67"/>
        <v>0</v>
      </c>
      <c r="W346" s="100">
        <f t="shared" si="66"/>
        <v>0</v>
      </c>
      <c r="X346" s="100">
        <f>IF(C346=A_Stammdaten!$B$11,E_SAV!$M346-E_SAV!$Y346,HLOOKUP(A_Stammdaten!$B$11-1,$Z$4:$AF$1005,ROW(C346)-3,FALSE)-$Y346)</f>
        <v>0</v>
      </c>
      <c r="Y346" s="100">
        <f>HLOOKUP(A_Stammdaten!$B$11,$Z$4:$AF$1005,ROW(C346)-3,FALSE)</f>
        <v>0</v>
      </c>
      <c r="Z346" s="100">
        <f t="shared" si="59"/>
        <v>0</v>
      </c>
      <c r="AA346" s="100">
        <f t="shared" si="60"/>
        <v>0</v>
      </c>
      <c r="AB346" s="100">
        <f t="shared" si="61"/>
        <v>0</v>
      </c>
      <c r="AC346" s="100">
        <f t="shared" si="62"/>
        <v>0</v>
      </c>
      <c r="AD346" s="100">
        <f t="shared" si="63"/>
        <v>0</v>
      </c>
      <c r="AE346" s="100">
        <f t="shared" si="64"/>
        <v>0</v>
      </c>
      <c r="AF346" s="100">
        <f t="shared" si="65"/>
        <v>0</v>
      </c>
    </row>
    <row r="347" spans="1:32" x14ac:dyDescent="0.25">
      <c r="A347" s="338"/>
      <c r="B347" s="338"/>
      <c r="C347" s="339"/>
      <c r="D347" s="338"/>
      <c r="E347" s="338"/>
      <c r="F347" s="338"/>
      <c r="G347" s="338"/>
      <c r="H347" s="338"/>
      <c r="I347" s="270">
        <f>IF(C347&gt;A_Stammdaten!$B$11,0,SUM(D347,E347,-G347))</f>
        <v>0</v>
      </c>
      <c r="J347" s="338"/>
      <c r="K347" s="338"/>
      <c r="L347" s="338"/>
      <c r="M347" s="99">
        <f t="shared" si="58"/>
        <v>0</v>
      </c>
      <c r="N347" s="271">
        <f>IF(ISBLANK($B347),0,VLOOKUP($B347,Listen!$A$2:$C$45,2,FALSE))</f>
        <v>0</v>
      </c>
      <c r="O347" s="271">
        <f>IF(ISBLANK($B347),0,VLOOKUP($B347,Listen!$A$2:$C$45,3,FALSE))</f>
        <v>0</v>
      </c>
      <c r="P347" s="272">
        <f t="shared" si="68"/>
        <v>0</v>
      </c>
      <c r="Q347" s="272">
        <f t="shared" si="67"/>
        <v>0</v>
      </c>
      <c r="R347" s="272">
        <f t="shared" si="67"/>
        <v>0</v>
      </c>
      <c r="S347" s="272">
        <f t="shared" si="67"/>
        <v>0</v>
      </c>
      <c r="T347" s="272">
        <f t="shared" si="67"/>
        <v>0</v>
      </c>
      <c r="U347" s="272">
        <f t="shared" si="67"/>
        <v>0</v>
      </c>
      <c r="V347" s="272">
        <f t="shared" si="67"/>
        <v>0</v>
      </c>
      <c r="W347" s="100">
        <f t="shared" si="66"/>
        <v>0</v>
      </c>
      <c r="X347" s="100">
        <f>IF(C347=A_Stammdaten!$B$11,E_SAV!$M347-E_SAV!$Y347,HLOOKUP(A_Stammdaten!$B$11-1,$Z$4:$AF$1005,ROW(C347)-3,FALSE)-$Y347)</f>
        <v>0</v>
      </c>
      <c r="Y347" s="100">
        <f>HLOOKUP(A_Stammdaten!$B$11,$Z$4:$AF$1005,ROW(C347)-3,FALSE)</f>
        <v>0</v>
      </c>
      <c r="Z347" s="100">
        <f t="shared" si="59"/>
        <v>0</v>
      </c>
      <c r="AA347" s="100">
        <f t="shared" si="60"/>
        <v>0</v>
      </c>
      <c r="AB347" s="100">
        <f t="shared" si="61"/>
        <v>0</v>
      </c>
      <c r="AC347" s="100">
        <f t="shared" si="62"/>
        <v>0</v>
      </c>
      <c r="AD347" s="100">
        <f t="shared" si="63"/>
        <v>0</v>
      </c>
      <c r="AE347" s="100">
        <f t="shared" si="64"/>
        <v>0</v>
      </c>
      <c r="AF347" s="100">
        <f t="shared" si="65"/>
        <v>0</v>
      </c>
    </row>
    <row r="348" spans="1:32" x14ac:dyDescent="0.25">
      <c r="A348" s="338"/>
      <c r="B348" s="338"/>
      <c r="C348" s="339"/>
      <c r="D348" s="338"/>
      <c r="E348" s="338"/>
      <c r="F348" s="338"/>
      <c r="G348" s="338"/>
      <c r="H348" s="338"/>
      <c r="I348" s="270">
        <f>IF(C348&gt;A_Stammdaten!$B$11,0,SUM(D348,E348,-G348))</f>
        <v>0</v>
      </c>
      <c r="J348" s="338"/>
      <c r="K348" s="338"/>
      <c r="L348" s="338"/>
      <c r="M348" s="99">
        <f t="shared" si="58"/>
        <v>0</v>
      </c>
      <c r="N348" s="271">
        <f>IF(ISBLANK($B348),0,VLOOKUP($B348,Listen!$A$2:$C$45,2,FALSE))</f>
        <v>0</v>
      </c>
      <c r="O348" s="271">
        <f>IF(ISBLANK($B348),0,VLOOKUP($B348,Listen!$A$2:$C$45,3,FALSE))</f>
        <v>0</v>
      </c>
      <c r="P348" s="272">
        <f t="shared" si="68"/>
        <v>0</v>
      </c>
      <c r="Q348" s="272">
        <f t="shared" si="67"/>
        <v>0</v>
      </c>
      <c r="R348" s="272">
        <f t="shared" si="67"/>
        <v>0</v>
      </c>
      <c r="S348" s="272">
        <f t="shared" si="67"/>
        <v>0</v>
      </c>
      <c r="T348" s="272">
        <f t="shared" si="67"/>
        <v>0</v>
      </c>
      <c r="U348" s="272">
        <f t="shared" si="67"/>
        <v>0</v>
      </c>
      <c r="V348" s="272">
        <f t="shared" si="67"/>
        <v>0</v>
      </c>
      <c r="W348" s="100">
        <f t="shared" si="66"/>
        <v>0</v>
      </c>
      <c r="X348" s="100">
        <f>IF(C348=A_Stammdaten!$B$11,E_SAV!$M348-E_SAV!$Y348,HLOOKUP(A_Stammdaten!$B$11-1,$Z$4:$AF$1005,ROW(C348)-3,FALSE)-$Y348)</f>
        <v>0</v>
      </c>
      <c r="Y348" s="100">
        <f>HLOOKUP(A_Stammdaten!$B$11,$Z$4:$AF$1005,ROW(C348)-3,FALSE)</f>
        <v>0</v>
      </c>
      <c r="Z348" s="100">
        <f t="shared" si="59"/>
        <v>0</v>
      </c>
      <c r="AA348" s="100">
        <f t="shared" si="60"/>
        <v>0</v>
      </c>
      <c r="AB348" s="100">
        <f t="shared" si="61"/>
        <v>0</v>
      </c>
      <c r="AC348" s="100">
        <f t="shared" si="62"/>
        <v>0</v>
      </c>
      <c r="AD348" s="100">
        <f t="shared" si="63"/>
        <v>0</v>
      </c>
      <c r="AE348" s="100">
        <f t="shared" si="64"/>
        <v>0</v>
      </c>
      <c r="AF348" s="100">
        <f t="shared" si="65"/>
        <v>0</v>
      </c>
    </row>
    <row r="349" spans="1:32" x14ac:dyDescent="0.25">
      <c r="A349" s="338"/>
      <c r="B349" s="338"/>
      <c r="C349" s="339"/>
      <c r="D349" s="338"/>
      <c r="E349" s="338"/>
      <c r="F349" s="338"/>
      <c r="G349" s="338"/>
      <c r="H349" s="338"/>
      <c r="I349" s="270">
        <f>IF(C349&gt;A_Stammdaten!$B$11,0,SUM(D349,E349,-G349))</f>
        <v>0</v>
      </c>
      <c r="J349" s="338"/>
      <c r="K349" s="338"/>
      <c r="L349" s="338"/>
      <c r="M349" s="99">
        <f t="shared" si="58"/>
        <v>0</v>
      </c>
      <c r="N349" s="271">
        <f>IF(ISBLANK($B349),0,VLOOKUP($B349,Listen!$A$2:$C$45,2,FALSE))</f>
        <v>0</v>
      </c>
      <c r="O349" s="271">
        <f>IF(ISBLANK($B349),0,VLOOKUP($B349,Listen!$A$2:$C$45,3,FALSE))</f>
        <v>0</v>
      </c>
      <c r="P349" s="272">
        <f t="shared" si="68"/>
        <v>0</v>
      </c>
      <c r="Q349" s="272">
        <f t="shared" si="67"/>
        <v>0</v>
      </c>
      <c r="R349" s="272">
        <f t="shared" si="67"/>
        <v>0</v>
      </c>
      <c r="S349" s="272">
        <f t="shared" si="67"/>
        <v>0</v>
      </c>
      <c r="T349" s="272">
        <f t="shared" si="67"/>
        <v>0</v>
      </c>
      <c r="U349" s="272">
        <f t="shared" si="67"/>
        <v>0</v>
      </c>
      <c r="V349" s="272">
        <f t="shared" si="67"/>
        <v>0</v>
      </c>
      <c r="W349" s="100">
        <f t="shared" si="66"/>
        <v>0</v>
      </c>
      <c r="X349" s="100">
        <f>IF(C349=A_Stammdaten!$B$11,E_SAV!$M349-E_SAV!$Y349,HLOOKUP(A_Stammdaten!$B$11-1,$Z$4:$AF$1005,ROW(C349)-3,FALSE)-$Y349)</f>
        <v>0</v>
      </c>
      <c r="Y349" s="100">
        <f>HLOOKUP(A_Stammdaten!$B$11,$Z$4:$AF$1005,ROW(C349)-3,FALSE)</f>
        <v>0</v>
      </c>
      <c r="Z349" s="100">
        <f t="shared" si="59"/>
        <v>0</v>
      </c>
      <c r="AA349" s="100">
        <f t="shared" si="60"/>
        <v>0</v>
      </c>
      <c r="AB349" s="100">
        <f t="shared" si="61"/>
        <v>0</v>
      </c>
      <c r="AC349" s="100">
        <f t="shared" si="62"/>
        <v>0</v>
      </c>
      <c r="AD349" s="100">
        <f t="shared" si="63"/>
        <v>0</v>
      </c>
      <c r="AE349" s="100">
        <f t="shared" si="64"/>
        <v>0</v>
      </c>
      <c r="AF349" s="100">
        <f t="shared" si="65"/>
        <v>0</v>
      </c>
    </row>
    <row r="350" spans="1:32" x14ac:dyDescent="0.25">
      <c r="A350" s="338"/>
      <c r="B350" s="338"/>
      <c r="C350" s="339"/>
      <c r="D350" s="338"/>
      <c r="E350" s="338"/>
      <c r="F350" s="338"/>
      <c r="G350" s="338"/>
      <c r="H350" s="338"/>
      <c r="I350" s="270">
        <f>IF(C350&gt;A_Stammdaten!$B$11,0,SUM(D350,E350,-G350))</f>
        <v>0</v>
      </c>
      <c r="J350" s="338"/>
      <c r="K350" s="338"/>
      <c r="L350" s="338"/>
      <c r="M350" s="99">
        <f t="shared" si="58"/>
        <v>0</v>
      </c>
      <c r="N350" s="271">
        <f>IF(ISBLANK($B350),0,VLOOKUP($B350,Listen!$A$2:$C$45,2,FALSE))</f>
        <v>0</v>
      </c>
      <c r="O350" s="271">
        <f>IF(ISBLANK($B350),0,VLOOKUP($B350,Listen!$A$2:$C$45,3,FALSE))</f>
        <v>0</v>
      </c>
      <c r="P350" s="272">
        <f t="shared" si="68"/>
        <v>0</v>
      </c>
      <c r="Q350" s="272">
        <f t="shared" si="67"/>
        <v>0</v>
      </c>
      <c r="R350" s="272">
        <f t="shared" si="67"/>
        <v>0</v>
      </c>
      <c r="S350" s="272">
        <f t="shared" si="67"/>
        <v>0</v>
      </c>
      <c r="T350" s="272">
        <f t="shared" si="67"/>
        <v>0</v>
      </c>
      <c r="U350" s="272">
        <f t="shared" si="67"/>
        <v>0</v>
      </c>
      <c r="V350" s="272">
        <f t="shared" si="67"/>
        <v>0</v>
      </c>
      <c r="W350" s="100">
        <f t="shared" si="66"/>
        <v>0</v>
      </c>
      <c r="X350" s="100">
        <f>IF(C350=A_Stammdaten!$B$11,E_SAV!$M350-E_SAV!$Y350,HLOOKUP(A_Stammdaten!$B$11-1,$Z$4:$AF$1005,ROW(C350)-3,FALSE)-$Y350)</f>
        <v>0</v>
      </c>
      <c r="Y350" s="100">
        <f>HLOOKUP(A_Stammdaten!$B$11,$Z$4:$AF$1005,ROW(C350)-3,FALSE)</f>
        <v>0</v>
      </c>
      <c r="Z350" s="100">
        <f t="shared" si="59"/>
        <v>0</v>
      </c>
      <c r="AA350" s="100">
        <f t="shared" si="60"/>
        <v>0</v>
      </c>
      <c r="AB350" s="100">
        <f t="shared" si="61"/>
        <v>0</v>
      </c>
      <c r="AC350" s="100">
        <f t="shared" si="62"/>
        <v>0</v>
      </c>
      <c r="AD350" s="100">
        <f t="shared" si="63"/>
        <v>0</v>
      </c>
      <c r="AE350" s="100">
        <f t="shared" si="64"/>
        <v>0</v>
      </c>
      <c r="AF350" s="100">
        <f t="shared" si="65"/>
        <v>0</v>
      </c>
    </row>
    <row r="351" spans="1:32" x14ac:dyDescent="0.25">
      <c r="A351" s="338"/>
      <c r="B351" s="338"/>
      <c r="C351" s="339"/>
      <c r="D351" s="338"/>
      <c r="E351" s="338"/>
      <c r="F351" s="338"/>
      <c r="G351" s="338"/>
      <c r="H351" s="338"/>
      <c r="I351" s="270">
        <f>IF(C351&gt;A_Stammdaten!$B$11,0,SUM(D351,E351,-G351))</f>
        <v>0</v>
      </c>
      <c r="J351" s="338"/>
      <c r="K351" s="338"/>
      <c r="L351" s="338"/>
      <c r="M351" s="99">
        <f t="shared" si="58"/>
        <v>0</v>
      </c>
      <c r="N351" s="271">
        <f>IF(ISBLANK($B351),0,VLOOKUP($B351,Listen!$A$2:$C$45,2,FALSE))</f>
        <v>0</v>
      </c>
      <c r="O351" s="271">
        <f>IF(ISBLANK($B351),0,VLOOKUP($B351,Listen!$A$2:$C$45,3,FALSE))</f>
        <v>0</v>
      </c>
      <c r="P351" s="272">
        <f t="shared" si="68"/>
        <v>0</v>
      </c>
      <c r="Q351" s="272">
        <f t="shared" si="67"/>
        <v>0</v>
      </c>
      <c r="R351" s="272">
        <f t="shared" si="67"/>
        <v>0</v>
      </c>
      <c r="S351" s="272">
        <f t="shared" si="67"/>
        <v>0</v>
      </c>
      <c r="T351" s="272">
        <f t="shared" si="67"/>
        <v>0</v>
      </c>
      <c r="U351" s="272">
        <f t="shared" si="67"/>
        <v>0</v>
      </c>
      <c r="V351" s="272">
        <f t="shared" si="67"/>
        <v>0</v>
      </c>
      <c r="W351" s="100">
        <f t="shared" si="66"/>
        <v>0</v>
      </c>
      <c r="X351" s="100">
        <f>IF(C351=A_Stammdaten!$B$11,E_SAV!$M351-E_SAV!$Y351,HLOOKUP(A_Stammdaten!$B$11-1,$Z$4:$AF$1005,ROW(C351)-3,FALSE)-$Y351)</f>
        <v>0</v>
      </c>
      <c r="Y351" s="100">
        <f>HLOOKUP(A_Stammdaten!$B$11,$Z$4:$AF$1005,ROW(C351)-3,FALSE)</f>
        <v>0</v>
      </c>
      <c r="Z351" s="100">
        <f t="shared" si="59"/>
        <v>0</v>
      </c>
      <c r="AA351" s="100">
        <f t="shared" si="60"/>
        <v>0</v>
      </c>
      <c r="AB351" s="100">
        <f t="shared" si="61"/>
        <v>0</v>
      </c>
      <c r="AC351" s="100">
        <f t="shared" si="62"/>
        <v>0</v>
      </c>
      <c r="AD351" s="100">
        <f t="shared" si="63"/>
        <v>0</v>
      </c>
      <c r="AE351" s="100">
        <f t="shared" si="64"/>
        <v>0</v>
      </c>
      <c r="AF351" s="100">
        <f t="shared" si="65"/>
        <v>0</v>
      </c>
    </row>
    <row r="352" spans="1:32" x14ac:dyDescent="0.25">
      <c r="A352" s="338"/>
      <c r="B352" s="338"/>
      <c r="C352" s="339"/>
      <c r="D352" s="338"/>
      <c r="E352" s="338"/>
      <c r="F352" s="338"/>
      <c r="G352" s="338"/>
      <c r="H352" s="338"/>
      <c r="I352" s="270">
        <f>IF(C352&gt;A_Stammdaten!$B$11,0,SUM(D352,E352,-G352))</f>
        <v>0</v>
      </c>
      <c r="J352" s="338"/>
      <c r="K352" s="338"/>
      <c r="L352" s="338"/>
      <c r="M352" s="99">
        <f t="shared" si="58"/>
        <v>0</v>
      </c>
      <c r="N352" s="271">
        <f>IF(ISBLANK($B352),0,VLOOKUP($B352,Listen!$A$2:$C$45,2,FALSE))</f>
        <v>0</v>
      </c>
      <c r="O352" s="271">
        <f>IF(ISBLANK($B352),0,VLOOKUP($B352,Listen!$A$2:$C$45,3,FALSE))</f>
        <v>0</v>
      </c>
      <c r="P352" s="272">
        <f t="shared" si="68"/>
        <v>0</v>
      </c>
      <c r="Q352" s="272">
        <f t="shared" si="67"/>
        <v>0</v>
      </c>
      <c r="R352" s="272">
        <f t="shared" si="67"/>
        <v>0</v>
      </c>
      <c r="S352" s="272">
        <f t="shared" si="67"/>
        <v>0</v>
      </c>
      <c r="T352" s="272">
        <f t="shared" si="67"/>
        <v>0</v>
      </c>
      <c r="U352" s="272">
        <f t="shared" si="67"/>
        <v>0</v>
      </c>
      <c r="V352" s="272">
        <f t="shared" si="67"/>
        <v>0</v>
      </c>
      <c r="W352" s="100">
        <f t="shared" si="66"/>
        <v>0</v>
      </c>
      <c r="X352" s="100">
        <f>IF(C352=A_Stammdaten!$B$11,E_SAV!$M352-E_SAV!$Y352,HLOOKUP(A_Stammdaten!$B$11-1,$Z$4:$AF$1005,ROW(C352)-3,FALSE)-$Y352)</f>
        <v>0</v>
      </c>
      <c r="Y352" s="100">
        <f>HLOOKUP(A_Stammdaten!$B$11,$Z$4:$AF$1005,ROW(C352)-3,FALSE)</f>
        <v>0</v>
      </c>
      <c r="Z352" s="100">
        <f t="shared" si="59"/>
        <v>0</v>
      </c>
      <c r="AA352" s="100">
        <f t="shared" si="60"/>
        <v>0</v>
      </c>
      <c r="AB352" s="100">
        <f t="shared" si="61"/>
        <v>0</v>
      </c>
      <c r="AC352" s="100">
        <f t="shared" si="62"/>
        <v>0</v>
      </c>
      <c r="AD352" s="100">
        <f t="shared" si="63"/>
        <v>0</v>
      </c>
      <c r="AE352" s="100">
        <f t="shared" si="64"/>
        <v>0</v>
      </c>
      <c r="AF352" s="100">
        <f t="shared" si="65"/>
        <v>0</v>
      </c>
    </row>
    <row r="353" spans="1:32" x14ac:dyDescent="0.25">
      <c r="A353" s="338"/>
      <c r="B353" s="338"/>
      <c r="C353" s="339"/>
      <c r="D353" s="338"/>
      <c r="E353" s="338"/>
      <c r="F353" s="338"/>
      <c r="G353" s="338"/>
      <c r="H353" s="338"/>
      <c r="I353" s="270">
        <f>IF(C353&gt;A_Stammdaten!$B$11,0,SUM(D353,E353,-G353))</f>
        <v>0</v>
      </c>
      <c r="J353" s="338"/>
      <c r="K353" s="338"/>
      <c r="L353" s="338"/>
      <c r="M353" s="99">
        <f t="shared" si="58"/>
        <v>0</v>
      </c>
      <c r="N353" s="271">
        <f>IF(ISBLANK($B353),0,VLOOKUP($B353,Listen!$A$2:$C$45,2,FALSE))</f>
        <v>0</v>
      </c>
      <c r="O353" s="271">
        <f>IF(ISBLANK($B353),0,VLOOKUP($B353,Listen!$A$2:$C$45,3,FALSE))</f>
        <v>0</v>
      </c>
      <c r="P353" s="272">
        <f t="shared" si="68"/>
        <v>0</v>
      </c>
      <c r="Q353" s="272">
        <f t="shared" si="67"/>
        <v>0</v>
      </c>
      <c r="R353" s="272">
        <f t="shared" si="67"/>
        <v>0</v>
      </c>
      <c r="S353" s="272">
        <f t="shared" si="67"/>
        <v>0</v>
      </c>
      <c r="T353" s="272">
        <f t="shared" si="67"/>
        <v>0</v>
      </c>
      <c r="U353" s="272">
        <f t="shared" si="67"/>
        <v>0</v>
      </c>
      <c r="V353" s="272">
        <f t="shared" si="67"/>
        <v>0</v>
      </c>
      <c r="W353" s="100">
        <f t="shared" si="66"/>
        <v>0</v>
      </c>
      <c r="X353" s="100">
        <f>IF(C353=A_Stammdaten!$B$11,E_SAV!$M353-E_SAV!$Y353,HLOOKUP(A_Stammdaten!$B$11-1,$Z$4:$AF$1005,ROW(C353)-3,FALSE)-$Y353)</f>
        <v>0</v>
      </c>
      <c r="Y353" s="100">
        <f>HLOOKUP(A_Stammdaten!$B$11,$Z$4:$AF$1005,ROW(C353)-3,FALSE)</f>
        <v>0</v>
      </c>
      <c r="Z353" s="100">
        <f t="shared" si="59"/>
        <v>0</v>
      </c>
      <c r="AA353" s="100">
        <f t="shared" si="60"/>
        <v>0</v>
      </c>
      <c r="AB353" s="100">
        <f t="shared" si="61"/>
        <v>0</v>
      </c>
      <c r="AC353" s="100">
        <f t="shared" si="62"/>
        <v>0</v>
      </c>
      <c r="AD353" s="100">
        <f t="shared" si="63"/>
        <v>0</v>
      </c>
      <c r="AE353" s="100">
        <f t="shared" si="64"/>
        <v>0</v>
      </c>
      <c r="AF353" s="100">
        <f t="shared" si="65"/>
        <v>0</v>
      </c>
    </row>
    <row r="354" spans="1:32" x14ac:dyDescent="0.25">
      <c r="A354" s="338"/>
      <c r="B354" s="338"/>
      <c r="C354" s="339"/>
      <c r="D354" s="338"/>
      <c r="E354" s="338"/>
      <c r="F354" s="338"/>
      <c r="G354" s="338"/>
      <c r="H354" s="338"/>
      <c r="I354" s="270">
        <f>IF(C354&gt;A_Stammdaten!$B$11,0,SUM(D354,E354,-G354))</f>
        <v>0</v>
      </c>
      <c r="J354" s="338"/>
      <c r="K354" s="338"/>
      <c r="L354" s="338"/>
      <c r="M354" s="99">
        <f t="shared" si="58"/>
        <v>0</v>
      </c>
      <c r="N354" s="271">
        <f>IF(ISBLANK($B354),0,VLOOKUP($B354,Listen!$A$2:$C$45,2,FALSE))</f>
        <v>0</v>
      </c>
      <c r="O354" s="271">
        <f>IF(ISBLANK($B354),0,VLOOKUP($B354,Listen!$A$2:$C$45,3,FALSE))</f>
        <v>0</v>
      </c>
      <c r="P354" s="272">
        <f t="shared" si="68"/>
        <v>0</v>
      </c>
      <c r="Q354" s="272">
        <f t="shared" si="67"/>
        <v>0</v>
      </c>
      <c r="R354" s="272">
        <f t="shared" si="67"/>
        <v>0</v>
      </c>
      <c r="S354" s="272">
        <f t="shared" si="67"/>
        <v>0</v>
      </c>
      <c r="T354" s="272">
        <f t="shared" si="67"/>
        <v>0</v>
      </c>
      <c r="U354" s="272">
        <f t="shared" si="67"/>
        <v>0</v>
      </c>
      <c r="V354" s="272">
        <f t="shared" si="67"/>
        <v>0</v>
      </c>
      <c r="W354" s="100">
        <f t="shared" si="66"/>
        <v>0</v>
      </c>
      <c r="X354" s="100">
        <f>IF(C354=A_Stammdaten!$B$11,E_SAV!$M354-E_SAV!$Y354,HLOOKUP(A_Stammdaten!$B$11-1,$Z$4:$AF$1005,ROW(C354)-3,FALSE)-$Y354)</f>
        <v>0</v>
      </c>
      <c r="Y354" s="100">
        <f>HLOOKUP(A_Stammdaten!$B$11,$Z$4:$AF$1005,ROW(C354)-3,FALSE)</f>
        <v>0</v>
      </c>
      <c r="Z354" s="100">
        <f t="shared" si="59"/>
        <v>0</v>
      </c>
      <c r="AA354" s="100">
        <f t="shared" si="60"/>
        <v>0</v>
      </c>
      <c r="AB354" s="100">
        <f t="shared" si="61"/>
        <v>0</v>
      </c>
      <c r="AC354" s="100">
        <f t="shared" si="62"/>
        <v>0</v>
      </c>
      <c r="AD354" s="100">
        <f t="shared" si="63"/>
        <v>0</v>
      </c>
      <c r="AE354" s="100">
        <f t="shared" si="64"/>
        <v>0</v>
      </c>
      <c r="AF354" s="100">
        <f t="shared" si="65"/>
        <v>0</v>
      </c>
    </row>
    <row r="355" spans="1:32" x14ac:dyDescent="0.25">
      <c r="A355" s="338"/>
      <c r="B355" s="338"/>
      <c r="C355" s="339"/>
      <c r="D355" s="338"/>
      <c r="E355" s="338"/>
      <c r="F355" s="338"/>
      <c r="G355" s="338"/>
      <c r="H355" s="338"/>
      <c r="I355" s="270">
        <f>IF(C355&gt;A_Stammdaten!$B$11,0,SUM(D355,E355,-G355))</f>
        <v>0</v>
      </c>
      <c r="J355" s="338"/>
      <c r="K355" s="338"/>
      <c r="L355" s="338"/>
      <c r="M355" s="99">
        <f t="shared" si="58"/>
        <v>0</v>
      </c>
      <c r="N355" s="271">
        <f>IF(ISBLANK($B355),0,VLOOKUP($B355,Listen!$A$2:$C$45,2,FALSE))</f>
        <v>0</v>
      </c>
      <c r="O355" s="271">
        <f>IF(ISBLANK($B355),0,VLOOKUP($B355,Listen!$A$2:$C$45,3,FALSE))</f>
        <v>0</v>
      </c>
      <c r="P355" s="272">
        <f t="shared" si="68"/>
        <v>0</v>
      </c>
      <c r="Q355" s="272">
        <f t="shared" si="67"/>
        <v>0</v>
      </c>
      <c r="R355" s="272">
        <f t="shared" si="67"/>
        <v>0</v>
      </c>
      <c r="S355" s="272">
        <f t="shared" si="67"/>
        <v>0</v>
      </c>
      <c r="T355" s="272">
        <f t="shared" si="67"/>
        <v>0</v>
      </c>
      <c r="U355" s="272">
        <f t="shared" si="67"/>
        <v>0</v>
      </c>
      <c r="V355" s="272">
        <f t="shared" si="67"/>
        <v>0</v>
      </c>
      <c r="W355" s="100">
        <f t="shared" si="66"/>
        <v>0</v>
      </c>
      <c r="X355" s="100">
        <f>IF(C355=A_Stammdaten!$B$11,E_SAV!$M355-E_SAV!$Y355,HLOOKUP(A_Stammdaten!$B$11-1,$Z$4:$AF$1005,ROW(C355)-3,FALSE)-$Y355)</f>
        <v>0</v>
      </c>
      <c r="Y355" s="100">
        <f>HLOOKUP(A_Stammdaten!$B$11,$Z$4:$AF$1005,ROW(C355)-3,FALSE)</f>
        <v>0</v>
      </c>
      <c r="Z355" s="100">
        <f t="shared" si="59"/>
        <v>0</v>
      </c>
      <c r="AA355" s="100">
        <f t="shared" si="60"/>
        <v>0</v>
      </c>
      <c r="AB355" s="100">
        <f t="shared" si="61"/>
        <v>0</v>
      </c>
      <c r="AC355" s="100">
        <f t="shared" si="62"/>
        <v>0</v>
      </c>
      <c r="AD355" s="100">
        <f t="shared" si="63"/>
        <v>0</v>
      </c>
      <c r="AE355" s="100">
        <f t="shared" si="64"/>
        <v>0</v>
      </c>
      <c r="AF355" s="100">
        <f t="shared" si="65"/>
        <v>0</v>
      </c>
    </row>
    <row r="356" spans="1:32" x14ac:dyDescent="0.25">
      <c r="A356" s="338"/>
      <c r="B356" s="338"/>
      <c r="C356" s="339"/>
      <c r="D356" s="338"/>
      <c r="E356" s="338"/>
      <c r="F356" s="338"/>
      <c r="G356" s="338"/>
      <c r="H356" s="338"/>
      <c r="I356" s="270">
        <f>IF(C356&gt;A_Stammdaten!$B$11,0,SUM(D356,E356,-G356))</f>
        <v>0</v>
      </c>
      <c r="J356" s="338"/>
      <c r="K356" s="338"/>
      <c r="L356" s="338"/>
      <c r="M356" s="99">
        <f t="shared" si="58"/>
        <v>0</v>
      </c>
      <c r="N356" s="271">
        <f>IF(ISBLANK($B356),0,VLOOKUP($B356,Listen!$A$2:$C$45,2,FALSE))</f>
        <v>0</v>
      </c>
      <c r="O356" s="271">
        <f>IF(ISBLANK($B356),0,VLOOKUP($B356,Listen!$A$2:$C$45,3,FALSE))</f>
        <v>0</v>
      </c>
      <c r="P356" s="272">
        <f t="shared" si="68"/>
        <v>0</v>
      </c>
      <c r="Q356" s="272">
        <f t="shared" si="67"/>
        <v>0</v>
      </c>
      <c r="R356" s="272">
        <f t="shared" si="67"/>
        <v>0</v>
      </c>
      <c r="S356" s="272">
        <f t="shared" si="67"/>
        <v>0</v>
      </c>
      <c r="T356" s="272">
        <f t="shared" si="67"/>
        <v>0</v>
      </c>
      <c r="U356" s="272">
        <f t="shared" si="67"/>
        <v>0</v>
      </c>
      <c r="V356" s="272">
        <f t="shared" si="67"/>
        <v>0</v>
      </c>
      <c r="W356" s="100">
        <f t="shared" si="66"/>
        <v>0</v>
      </c>
      <c r="X356" s="100">
        <f>IF(C356=A_Stammdaten!$B$11,E_SAV!$M356-E_SAV!$Y356,HLOOKUP(A_Stammdaten!$B$11-1,$Z$4:$AF$1005,ROW(C356)-3,FALSE)-$Y356)</f>
        <v>0</v>
      </c>
      <c r="Y356" s="100">
        <f>HLOOKUP(A_Stammdaten!$B$11,$Z$4:$AF$1005,ROW(C356)-3,FALSE)</f>
        <v>0</v>
      </c>
      <c r="Z356" s="100">
        <f t="shared" si="59"/>
        <v>0</v>
      </c>
      <c r="AA356" s="100">
        <f t="shared" si="60"/>
        <v>0</v>
      </c>
      <c r="AB356" s="100">
        <f t="shared" si="61"/>
        <v>0</v>
      </c>
      <c r="AC356" s="100">
        <f t="shared" si="62"/>
        <v>0</v>
      </c>
      <c r="AD356" s="100">
        <f t="shared" si="63"/>
        <v>0</v>
      </c>
      <c r="AE356" s="100">
        <f t="shared" si="64"/>
        <v>0</v>
      </c>
      <c r="AF356" s="100">
        <f t="shared" si="65"/>
        <v>0</v>
      </c>
    </row>
    <row r="357" spans="1:32" x14ac:dyDescent="0.25">
      <c r="A357" s="338"/>
      <c r="B357" s="338"/>
      <c r="C357" s="339"/>
      <c r="D357" s="338"/>
      <c r="E357" s="338"/>
      <c r="F357" s="338"/>
      <c r="G357" s="338"/>
      <c r="H357" s="338"/>
      <c r="I357" s="270">
        <f>IF(C357&gt;A_Stammdaten!$B$11,0,SUM(D357,E357,-G357))</f>
        <v>0</v>
      </c>
      <c r="J357" s="338"/>
      <c r="K357" s="338"/>
      <c r="L357" s="338"/>
      <c r="M357" s="99">
        <f t="shared" si="58"/>
        <v>0</v>
      </c>
      <c r="N357" s="271">
        <f>IF(ISBLANK($B357),0,VLOOKUP($B357,Listen!$A$2:$C$45,2,FALSE))</f>
        <v>0</v>
      </c>
      <c r="O357" s="271">
        <f>IF(ISBLANK($B357),0,VLOOKUP($B357,Listen!$A$2:$C$45,3,FALSE))</f>
        <v>0</v>
      </c>
      <c r="P357" s="272">
        <f t="shared" si="68"/>
        <v>0</v>
      </c>
      <c r="Q357" s="272">
        <f t="shared" si="67"/>
        <v>0</v>
      </c>
      <c r="R357" s="272">
        <f t="shared" si="67"/>
        <v>0</v>
      </c>
      <c r="S357" s="272">
        <f t="shared" si="67"/>
        <v>0</v>
      </c>
      <c r="T357" s="272">
        <f t="shared" si="67"/>
        <v>0</v>
      </c>
      <c r="U357" s="272">
        <f t="shared" si="67"/>
        <v>0</v>
      </c>
      <c r="V357" s="272">
        <f t="shared" si="67"/>
        <v>0</v>
      </c>
      <c r="W357" s="100">
        <f t="shared" si="66"/>
        <v>0</v>
      </c>
      <c r="X357" s="100">
        <f>IF(C357=A_Stammdaten!$B$11,E_SAV!$M357-E_SAV!$Y357,HLOOKUP(A_Stammdaten!$B$11-1,$Z$4:$AF$1005,ROW(C357)-3,FALSE)-$Y357)</f>
        <v>0</v>
      </c>
      <c r="Y357" s="100">
        <f>HLOOKUP(A_Stammdaten!$B$11,$Z$4:$AF$1005,ROW(C357)-3,FALSE)</f>
        <v>0</v>
      </c>
      <c r="Z357" s="100">
        <f t="shared" si="59"/>
        <v>0</v>
      </c>
      <c r="AA357" s="100">
        <f t="shared" si="60"/>
        <v>0</v>
      </c>
      <c r="AB357" s="100">
        <f t="shared" si="61"/>
        <v>0</v>
      </c>
      <c r="AC357" s="100">
        <f t="shared" si="62"/>
        <v>0</v>
      </c>
      <c r="AD357" s="100">
        <f t="shared" si="63"/>
        <v>0</v>
      </c>
      <c r="AE357" s="100">
        <f t="shared" si="64"/>
        <v>0</v>
      </c>
      <c r="AF357" s="100">
        <f t="shared" si="65"/>
        <v>0</v>
      </c>
    </row>
    <row r="358" spans="1:32" x14ac:dyDescent="0.25">
      <c r="A358" s="338"/>
      <c r="B358" s="338"/>
      <c r="C358" s="339"/>
      <c r="D358" s="338"/>
      <c r="E358" s="338"/>
      <c r="F358" s="338"/>
      <c r="G358" s="338"/>
      <c r="H358" s="338"/>
      <c r="I358" s="270">
        <f>IF(C358&gt;A_Stammdaten!$B$11,0,SUM(D358,E358,-G358))</f>
        <v>0</v>
      </c>
      <c r="J358" s="338"/>
      <c r="K358" s="338"/>
      <c r="L358" s="338"/>
      <c r="M358" s="99">
        <f t="shared" si="58"/>
        <v>0</v>
      </c>
      <c r="N358" s="271">
        <f>IF(ISBLANK($B358),0,VLOOKUP($B358,Listen!$A$2:$C$45,2,FALSE))</f>
        <v>0</v>
      </c>
      <c r="O358" s="271">
        <f>IF(ISBLANK($B358),0,VLOOKUP($B358,Listen!$A$2:$C$45,3,FALSE))</f>
        <v>0</v>
      </c>
      <c r="P358" s="272">
        <f t="shared" si="68"/>
        <v>0</v>
      </c>
      <c r="Q358" s="272">
        <f t="shared" si="67"/>
        <v>0</v>
      </c>
      <c r="R358" s="272">
        <f t="shared" si="67"/>
        <v>0</v>
      </c>
      <c r="S358" s="272">
        <f t="shared" si="67"/>
        <v>0</v>
      </c>
      <c r="T358" s="272">
        <f t="shared" si="67"/>
        <v>0</v>
      </c>
      <c r="U358" s="272">
        <f t="shared" si="67"/>
        <v>0</v>
      </c>
      <c r="V358" s="272">
        <f t="shared" si="67"/>
        <v>0</v>
      </c>
      <c r="W358" s="100">
        <f t="shared" si="66"/>
        <v>0</v>
      </c>
      <c r="X358" s="100">
        <f>IF(C358=A_Stammdaten!$B$11,E_SAV!$M358-E_SAV!$Y358,HLOOKUP(A_Stammdaten!$B$11-1,$Z$4:$AF$1005,ROW(C358)-3,FALSE)-$Y358)</f>
        <v>0</v>
      </c>
      <c r="Y358" s="100">
        <f>HLOOKUP(A_Stammdaten!$B$11,$Z$4:$AF$1005,ROW(C358)-3,FALSE)</f>
        <v>0</v>
      </c>
      <c r="Z358" s="100">
        <f t="shared" si="59"/>
        <v>0</v>
      </c>
      <c r="AA358" s="100">
        <f t="shared" si="60"/>
        <v>0</v>
      </c>
      <c r="AB358" s="100">
        <f t="shared" si="61"/>
        <v>0</v>
      </c>
      <c r="AC358" s="100">
        <f t="shared" si="62"/>
        <v>0</v>
      </c>
      <c r="AD358" s="100">
        <f t="shared" si="63"/>
        <v>0</v>
      </c>
      <c r="AE358" s="100">
        <f t="shared" si="64"/>
        <v>0</v>
      </c>
      <c r="AF358" s="100">
        <f t="shared" si="65"/>
        <v>0</v>
      </c>
    </row>
    <row r="359" spans="1:32" x14ac:dyDescent="0.25">
      <c r="A359" s="338"/>
      <c r="B359" s="338"/>
      <c r="C359" s="339"/>
      <c r="D359" s="338"/>
      <c r="E359" s="338"/>
      <c r="F359" s="338"/>
      <c r="G359" s="338"/>
      <c r="H359" s="338"/>
      <c r="I359" s="270">
        <f>IF(C359&gt;A_Stammdaten!$B$11,0,SUM(D359,E359,-G359))</f>
        <v>0</v>
      </c>
      <c r="J359" s="338"/>
      <c r="K359" s="338"/>
      <c r="L359" s="338"/>
      <c r="M359" s="99">
        <f t="shared" si="58"/>
        <v>0</v>
      </c>
      <c r="N359" s="271">
        <f>IF(ISBLANK($B359),0,VLOOKUP($B359,Listen!$A$2:$C$45,2,FALSE))</f>
        <v>0</v>
      </c>
      <c r="O359" s="271">
        <f>IF(ISBLANK($B359),0,VLOOKUP($B359,Listen!$A$2:$C$45,3,FALSE))</f>
        <v>0</v>
      </c>
      <c r="P359" s="272">
        <f t="shared" si="68"/>
        <v>0</v>
      </c>
      <c r="Q359" s="272">
        <f t="shared" si="67"/>
        <v>0</v>
      </c>
      <c r="R359" s="272">
        <f t="shared" si="67"/>
        <v>0</v>
      </c>
      <c r="S359" s="272">
        <f t="shared" si="67"/>
        <v>0</v>
      </c>
      <c r="T359" s="272">
        <f t="shared" si="67"/>
        <v>0</v>
      </c>
      <c r="U359" s="272">
        <f t="shared" si="67"/>
        <v>0</v>
      </c>
      <c r="V359" s="272">
        <f t="shared" si="67"/>
        <v>0</v>
      </c>
      <c r="W359" s="100">
        <f t="shared" si="66"/>
        <v>0</v>
      </c>
      <c r="X359" s="100">
        <f>IF(C359=A_Stammdaten!$B$11,E_SAV!$M359-E_SAV!$Y359,HLOOKUP(A_Stammdaten!$B$11-1,$Z$4:$AF$1005,ROW(C359)-3,FALSE)-$Y359)</f>
        <v>0</v>
      </c>
      <c r="Y359" s="100">
        <f>HLOOKUP(A_Stammdaten!$B$11,$Z$4:$AF$1005,ROW(C359)-3,FALSE)</f>
        <v>0</v>
      </c>
      <c r="Z359" s="100">
        <f t="shared" si="59"/>
        <v>0</v>
      </c>
      <c r="AA359" s="100">
        <f t="shared" si="60"/>
        <v>0</v>
      </c>
      <c r="AB359" s="100">
        <f t="shared" si="61"/>
        <v>0</v>
      </c>
      <c r="AC359" s="100">
        <f t="shared" si="62"/>
        <v>0</v>
      </c>
      <c r="AD359" s="100">
        <f t="shared" si="63"/>
        <v>0</v>
      </c>
      <c r="AE359" s="100">
        <f t="shared" si="64"/>
        <v>0</v>
      </c>
      <c r="AF359" s="100">
        <f t="shared" si="65"/>
        <v>0</v>
      </c>
    </row>
    <row r="360" spans="1:32" x14ac:dyDescent="0.25">
      <c r="A360" s="338"/>
      <c r="B360" s="338"/>
      <c r="C360" s="339"/>
      <c r="D360" s="338"/>
      <c r="E360" s="338"/>
      <c r="F360" s="338"/>
      <c r="G360" s="338"/>
      <c r="H360" s="338"/>
      <c r="I360" s="270">
        <f>IF(C360&gt;A_Stammdaten!$B$11,0,SUM(D360,E360,-G360))</f>
        <v>0</v>
      </c>
      <c r="J360" s="338"/>
      <c r="K360" s="338"/>
      <c r="L360" s="338"/>
      <c r="M360" s="99">
        <f t="shared" si="58"/>
        <v>0</v>
      </c>
      <c r="N360" s="271">
        <f>IF(ISBLANK($B360),0,VLOOKUP($B360,Listen!$A$2:$C$45,2,FALSE))</f>
        <v>0</v>
      </c>
      <c r="O360" s="271">
        <f>IF(ISBLANK($B360),0,VLOOKUP($B360,Listen!$A$2:$C$45,3,FALSE))</f>
        <v>0</v>
      </c>
      <c r="P360" s="272">
        <f t="shared" si="68"/>
        <v>0</v>
      </c>
      <c r="Q360" s="272">
        <f t="shared" si="67"/>
        <v>0</v>
      </c>
      <c r="R360" s="272">
        <f t="shared" si="67"/>
        <v>0</v>
      </c>
      <c r="S360" s="272">
        <f t="shared" si="67"/>
        <v>0</v>
      </c>
      <c r="T360" s="272">
        <f t="shared" si="67"/>
        <v>0</v>
      </c>
      <c r="U360" s="272">
        <f t="shared" si="67"/>
        <v>0</v>
      </c>
      <c r="V360" s="272">
        <f t="shared" si="67"/>
        <v>0</v>
      </c>
      <c r="W360" s="100">
        <f t="shared" si="66"/>
        <v>0</v>
      </c>
      <c r="X360" s="100">
        <f>IF(C360=A_Stammdaten!$B$11,E_SAV!$M360-E_SAV!$Y360,HLOOKUP(A_Stammdaten!$B$11-1,$Z$4:$AF$1005,ROW(C360)-3,FALSE)-$Y360)</f>
        <v>0</v>
      </c>
      <c r="Y360" s="100">
        <f>HLOOKUP(A_Stammdaten!$B$11,$Z$4:$AF$1005,ROW(C360)-3,FALSE)</f>
        <v>0</v>
      </c>
      <c r="Z360" s="100">
        <f t="shared" si="59"/>
        <v>0</v>
      </c>
      <c r="AA360" s="100">
        <f t="shared" si="60"/>
        <v>0</v>
      </c>
      <c r="AB360" s="100">
        <f t="shared" si="61"/>
        <v>0</v>
      </c>
      <c r="AC360" s="100">
        <f t="shared" si="62"/>
        <v>0</v>
      </c>
      <c r="AD360" s="100">
        <f t="shared" si="63"/>
        <v>0</v>
      </c>
      <c r="AE360" s="100">
        <f t="shared" si="64"/>
        <v>0</v>
      </c>
      <c r="AF360" s="100">
        <f t="shared" si="65"/>
        <v>0</v>
      </c>
    </row>
    <row r="361" spans="1:32" x14ac:dyDescent="0.25">
      <c r="A361" s="338"/>
      <c r="B361" s="338"/>
      <c r="C361" s="339"/>
      <c r="D361" s="338"/>
      <c r="E361" s="338"/>
      <c r="F361" s="338"/>
      <c r="G361" s="338"/>
      <c r="H361" s="338"/>
      <c r="I361" s="270">
        <f>IF(C361&gt;A_Stammdaten!$B$11,0,SUM(D361,E361,-G361))</f>
        <v>0</v>
      </c>
      <c r="J361" s="338"/>
      <c r="K361" s="338"/>
      <c r="L361" s="338"/>
      <c r="M361" s="99">
        <f t="shared" si="58"/>
        <v>0</v>
      </c>
      <c r="N361" s="271">
        <f>IF(ISBLANK($B361),0,VLOOKUP($B361,Listen!$A$2:$C$45,2,FALSE))</f>
        <v>0</v>
      </c>
      <c r="O361" s="271">
        <f>IF(ISBLANK($B361),0,VLOOKUP($B361,Listen!$A$2:$C$45,3,FALSE))</f>
        <v>0</v>
      </c>
      <c r="P361" s="272">
        <f t="shared" si="68"/>
        <v>0</v>
      </c>
      <c r="Q361" s="272">
        <f t="shared" si="67"/>
        <v>0</v>
      </c>
      <c r="R361" s="272">
        <f t="shared" si="67"/>
        <v>0</v>
      </c>
      <c r="S361" s="272">
        <f t="shared" si="67"/>
        <v>0</v>
      </c>
      <c r="T361" s="272">
        <f t="shared" si="67"/>
        <v>0</v>
      </c>
      <c r="U361" s="272">
        <f t="shared" si="67"/>
        <v>0</v>
      </c>
      <c r="V361" s="272">
        <f t="shared" si="67"/>
        <v>0</v>
      </c>
      <c r="W361" s="100">
        <f t="shared" si="66"/>
        <v>0</v>
      </c>
      <c r="X361" s="100">
        <f>IF(C361=A_Stammdaten!$B$11,E_SAV!$M361-E_SAV!$Y361,HLOOKUP(A_Stammdaten!$B$11-1,$Z$4:$AF$1005,ROW(C361)-3,FALSE)-$Y361)</f>
        <v>0</v>
      </c>
      <c r="Y361" s="100">
        <f>HLOOKUP(A_Stammdaten!$B$11,$Z$4:$AF$1005,ROW(C361)-3,FALSE)</f>
        <v>0</v>
      </c>
      <c r="Z361" s="100">
        <f t="shared" si="59"/>
        <v>0</v>
      </c>
      <c r="AA361" s="100">
        <f t="shared" si="60"/>
        <v>0</v>
      </c>
      <c r="AB361" s="100">
        <f t="shared" si="61"/>
        <v>0</v>
      </c>
      <c r="AC361" s="100">
        <f t="shared" si="62"/>
        <v>0</v>
      </c>
      <c r="AD361" s="100">
        <f t="shared" si="63"/>
        <v>0</v>
      </c>
      <c r="AE361" s="100">
        <f t="shared" si="64"/>
        <v>0</v>
      </c>
      <c r="AF361" s="100">
        <f t="shared" si="65"/>
        <v>0</v>
      </c>
    </row>
    <row r="362" spans="1:32" x14ac:dyDescent="0.25">
      <c r="A362" s="338"/>
      <c r="B362" s="338"/>
      <c r="C362" s="339"/>
      <c r="D362" s="338"/>
      <c r="E362" s="338"/>
      <c r="F362" s="338"/>
      <c r="G362" s="338"/>
      <c r="H362" s="338"/>
      <c r="I362" s="270">
        <f>IF(C362&gt;A_Stammdaten!$B$11,0,SUM(D362,E362,-G362))</f>
        <v>0</v>
      </c>
      <c r="J362" s="338"/>
      <c r="K362" s="338"/>
      <c r="L362" s="338"/>
      <c r="M362" s="99">
        <f t="shared" si="58"/>
        <v>0</v>
      </c>
      <c r="N362" s="271">
        <f>IF(ISBLANK($B362),0,VLOOKUP($B362,Listen!$A$2:$C$45,2,FALSE))</f>
        <v>0</v>
      </c>
      <c r="O362" s="271">
        <f>IF(ISBLANK($B362),0,VLOOKUP($B362,Listen!$A$2:$C$45,3,FALSE))</f>
        <v>0</v>
      </c>
      <c r="P362" s="272">
        <f t="shared" si="68"/>
        <v>0</v>
      </c>
      <c r="Q362" s="272">
        <f t="shared" si="67"/>
        <v>0</v>
      </c>
      <c r="R362" s="272">
        <f t="shared" si="67"/>
        <v>0</v>
      </c>
      <c r="S362" s="272">
        <f t="shared" si="67"/>
        <v>0</v>
      </c>
      <c r="T362" s="272">
        <f t="shared" si="67"/>
        <v>0</v>
      </c>
      <c r="U362" s="272">
        <f t="shared" si="67"/>
        <v>0</v>
      </c>
      <c r="V362" s="272">
        <f t="shared" si="67"/>
        <v>0</v>
      </c>
      <c r="W362" s="100">
        <f t="shared" si="66"/>
        <v>0</v>
      </c>
      <c r="X362" s="100">
        <f>IF(C362=A_Stammdaten!$B$11,E_SAV!$M362-E_SAV!$Y362,HLOOKUP(A_Stammdaten!$B$11-1,$Z$4:$AF$1005,ROW(C362)-3,FALSE)-$Y362)</f>
        <v>0</v>
      </c>
      <c r="Y362" s="100">
        <f>HLOOKUP(A_Stammdaten!$B$11,$Z$4:$AF$1005,ROW(C362)-3,FALSE)</f>
        <v>0</v>
      </c>
      <c r="Z362" s="100">
        <f t="shared" si="59"/>
        <v>0</v>
      </c>
      <c r="AA362" s="100">
        <f t="shared" si="60"/>
        <v>0</v>
      </c>
      <c r="AB362" s="100">
        <f t="shared" si="61"/>
        <v>0</v>
      </c>
      <c r="AC362" s="100">
        <f t="shared" si="62"/>
        <v>0</v>
      </c>
      <c r="AD362" s="100">
        <f t="shared" si="63"/>
        <v>0</v>
      </c>
      <c r="AE362" s="100">
        <f t="shared" si="64"/>
        <v>0</v>
      </c>
      <c r="AF362" s="100">
        <f t="shared" si="65"/>
        <v>0</v>
      </c>
    </row>
    <row r="363" spans="1:32" x14ac:dyDescent="0.25">
      <c r="A363" s="338"/>
      <c r="B363" s="338"/>
      <c r="C363" s="339"/>
      <c r="D363" s="338"/>
      <c r="E363" s="338"/>
      <c r="F363" s="338"/>
      <c r="G363" s="338"/>
      <c r="H363" s="338"/>
      <c r="I363" s="270">
        <f>IF(C363&gt;A_Stammdaten!$B$11,0,SUM(D363,E363,-G363))</f>
        <v>0</v>
      </c>
      <c r="J363" s="338"/>
      <c r="K363" s="338"/>
      <c r="L363" s="338"/>
      <c r="M363" s="99">
        <f t="shared" si="58"/>
        <v>0</v>
      </c>
      <c r="N363" s="271">
        <f>IF(ISBLANK($B363),0,VLOOKUP($B363,Listen!$A$2:$C$45,2,FALSE))</f>
        <v>0</v>
      </c>
      <c r="O363" s="271">
        <f>IF(ISBLANK($B363),0,VLOOKUP($B363,Listen!$A$2:$C$45,3,FALSE))</f>
        <v>0</v>
      </c>
      <c r="P363" s="272">
        <f t="shared" si="68"/>
        <v>0</v>
      </c>
      <c r="Q363" s="272">
        <f t="shared" si="67"/>
        <v>0</v>
      </c>
      <c r="R363" s="272">
        <f t="shared" si="67"/>
        <v>0</v>
      </c>
      <c r="S363" s="272">
        <f t="shared" si="67"/>
        <v>0</v>
      </c>
      <c r="T363" s="272">
        <f t="shared" si="67"/>
        <v>0</v>
      </c>
      <c r="U363" s="272">
        <f t="shared" si="67"/>
        <v>0</v>
      </c>
      <c r="V363" s="272">
        <f t="shared" si="67"/>
        <v>0</v>
      </c>
      <c r="W363" s="100">
        <f t="shared" si="66"/>
        <v>0</v>
      </c>
      <c r="X363" s="100">
        <f>IF(C363=A_Stammdaten!$B$11,E_SAV!$M363-E_SAV!$Y363,HLOOKUP(A_Stammdaten!$B$11-1,$Z$4:$AF$1005,ROW(C363)-3,FALSE)-$Y363)</f>
        <v>0</v>
      </c>
      <c r="Y363" s="100">
        <f>HLOOKUP(A_Stammdaten!$B$11,$Z$4:$AF$1005,ROW(C363)-3,FALSE)</f>
        <v>0</v>
      </c>
      <c r="Z363" s="100">
        <f t="shared" si="59"/>
        <v>0</v>
      </c>
      <c r="AA363" s="100">
        <f t="shared" si="60"/>
        <v>0</v>
      </c>
      <c r="AB363" s="100">
        <f t="shared" si="61"/>
        <v>0</v>
      </c>
      <c r="AC363" s="100">
        <f t="shared" si="62"/>
        <v>0</v>
      </c>
      <c r="AD363" s="100">
        <f t="shared" si="63"/>
        <v>0</v>
      </c>
      <c r="AE363" s="100">
        <f t="shared" si="64"/>
        <v>0</v>
      </c>
      <c r="AF363" s="100">
        <f t="shared" si="65"/>
        <v>0</v>
      </c>
    </row>
    <row r="364" spans="1:32" x14ac:dyDescent="0.25">
      <c r="A364" s="338"/>
      <c r="B364" s="338"/>
      <c r="C364" s="339"/>
      <c r="D364" s="338"/>
      <c r="E364" s="338"/>
      <c r="F364" s="338"/>
      <c r="G364" s="338"/>
      <c r="H364" s="338"/>
      <c r="I364" s="270">
        <f>IF(C364&gt;A_Stammdaten!$B$11,0,SUM(D364,E364,-G364))</f>
        <v>0</v>
      </c>
      <c r="J364" s="338"/>
      <c r="K364" s="338"/>
      <c r="L364" s="338"/>
      <c r="M364" s="99">
        <f t="shared" si="58"/>
        <v>0</v>
      </c>
      <c r="N364" s="271">
        <f>IF(ISBLANK($B364),0,VLOOKUP($B364,Listen!$A$2:$C$45,2,FALSE))</f>
        <v>0</v>
      </c>
      <c r="O364" s="271">
        <f>IF(ISBLANK($B364),0,VLOOKUP($B364,Listen!$A$2:$C$45,3,FALSE))</f>
        <v>0</v>
      </c>
      <c r="P364" s="272">
        <f t="shared" si="68"/>
        <v>0</v>
      </c>
      <c r="Q364" s="272">
        <f t="shared" si="67"/>
        <v>0</v>
      </c>
      <c r="R364" s="272">
        <f t="shared" si="67"/>
        <v>0</v>
      </c>
      <c r="S364" s="272">
        <f t="shared" si="67"/>
        <v>0</v>
      </c>
      <c r="T364" s="272">
        <f t="shared" si="67"/>
        <v>0</v>
      </c>
      <c r="U364" s="272">
        <f t="shared" si="67"/>
        <v>0</v>
      </c>
      <c r="V364" s="272">
        <f t="shared" si="67"/>
        <v>0</v>
      </c>
      <c r="W364" s="100">
        <f t="shared" si="66"/>
        <v>0</v>
      </c>
      <c r="X364" s="100">
        <f>IF(C364=A_Stammdaten!$B$11,E_SAV!$M364-E_SAV!$Y364,HLOOKUP(A_Stammdaten!$B$11-1,$Z$4:$AF$1005,ROW(C364)-3,FALSE)-$Y364)</f>
        <v>0</v>
      </c>
      <c r="Y364" s="100">
        <f>HLOOKUP(A_Stammdaten!$B$11,$Z$4:$AF$1005,ROW(C364)-3,FALSE)</f>
        <v>0</v>
      </c>
      <c r="Z364" s="100">
        <f t="shared" si="59"/>
        <v>0</v>
      </c>
      <c r="AA364" s="100">
        <f t="shared" si="60"/>
        <v>0</v>
      </c>
      <c r="AB364" s="100">
        <f t="shared" si="61"/>
        <v>0</v>
      </c>
      <c r="AC364" s="100">
        <f t="shared" si="62"/>
        <v>0</v>
      </c>
      <c r="AD364" s="100">
        <f t="shared" si="63"/>
        <v>0</v>
      </c>
      <c r="AE364" s="100">
        <f t="shared" si="64"/>
        <v>0</v>
      </c>
      <c r="AF364" s="100">
        <f t="shared" si="65"/>
        <v>0</v>
      </c>
    </row>
    <row r="365" spans="1:32" x14ac:dyDescent="0.25">
      <c r="A365" s="338"/>
      <c r="B365" s="338"/>
      <c r="C365" s="339"/>
      <c r="D365" s="338"/>
      <c r="E365" s="338"/>
      <c r="F365" s="338"/>
      <c r="G365" s="338"/>
      <c r="H365" s="338"/>
      <c r="I365" s="270">
        <f>IF(C365&gt;A_Stammdaten!$B$11,0,SUM(D365,E365,-G365))</f>
        <v>0</v>
      </c>
      <c r="J365" s="338"/>
      <c r="K365" s="338"/>
      <c r="L365" s="338"/>
      <c r="M365" s="99">
        <f t="shared" si="58"/>
        <v>0</v>
      </c>
      <c r="N365" s="271">
        <f>IF(ISBLANK($B365),0,VLOOKUP($B365,Listen!$A$2:$C$45,2,FALSE))</f>
        <v>0</v>
      </c>
      <c r="O365" s="271">
        <f>IF(ISBLANK($B365),0,VLOOKUP($B365,Listen!$A$2:$C$45,3,FALSE))</f>
        <v>0</v>
      </c>
      <c r="P365" s="272">
        <f t="shared" si="68"/>
        <v>0</v>
      </c>
      <c r="Q365" s="272">
        <f t="shared" si="67"/>
        <v>0</v>
      </c>
      <c r="R365" s="272">
        <f t="shared" si="67"/>
        <v>0</v>
      </c>
      <c r="S365" s="272">
        <f t="shared" si="67"/>
        <v>0</v>
      </c>
      <c r="T365" s="272">
        <f t="shared" si="67"/>
        <v>0</v>
      </c>
      <c r="U365" s="272">
        <f t="shared" si="67"/>
        <v>0</v>
      </c>
      <c r="V365" s="272">
        <f t="shared" si="67"/>
        <v>0</v>
      </c>
      <c r="W365" s="100">
        <f t="shared" si="66"/>
        <v>0</v>
      </c>
      <c r="X365" s="100">
        <f>IF(C365=A_Stammdaten!$B$11,E_SAV!$M365-E_SAV!$Y365,HLOOKUP(A_Stammdaten!$B$11-1,$Z$4:$AF$1005,ROW(C365)-3,FALSE)-$Y365)</f>
        <v>0</v>
      </c>
      <c r="Y365" s="100">
        <f>HLOOKUP(A_Stammdaten!$B$11,$Z$4:$AF$1005,ROW(C365)-3,FALSE)</f>
        <v>0</v>
      </c>
      <c r="Z365" s="100">
        <f t="shared" si="59"/>
        <v>0</v>
      </c>
      <c r="AA365" s="100">
        <f t="shared" si="60"/>
        <v>0</v>
      </c>
      <c r="AB365" s="100">
        <f t="shared" si="61"/>
        <v>0</v>
      </c>
      <c r="AC365" s="100">
        <f t="shared" si="62"/>
        <v>0</v>
      </c>
      <c r="AD365" s="100">
        <f t="shared" si="63"/>
        <v>0</v>
      </c>
      <c r="AE365" s="100">
        <f t="shared" si="64"/>
        <v>0</v>
      </c>
      <c r="AF365" s="100">
        <f t="shared" si="65"/>
        <v>0</v>
      </c>
    </row>
    <row r="366" spans="1:32" x14ac:dyDescent="0.25">
      <c r="A366" s="338"/>
      <c r="B366" s="338"/>
      <c r="C366" s="339"/>
      <c r="D366" s="338"/>
      <c r="E366" s="338"/>
      <c r="F366" s="338"/>
      <c r="G366" s="338"/>
      <c r="H366" s="338"/>
      <c r="I366" s="270">
        <f>IF(C366&gt;A_Stammdaten!$B$11,0,SUM(D366,E366,-G366))</f>
        <v>0</v>
      </c>
      <c r="J366" s="338"/>
      <c r="K366" s="338"/>
      <c r="L366" s="338"/>
      <c r="M366" s="99">
        <f t="shared" si="58"/>
        <v>0</v>
      </c>
      <c r="N366" s="271">
        <f>IF(ISBLANK($B366),0,VLOOKUP($B366,Listen!$A$2:$C$45,2,FALSE))</f>
        <v>0</v>
      </c>
      <c r="O366" s="271">
        <f>IF(ISBLANK($B366),0,VLOOKUP($B366,Listen!$A$2:$C$45,3,FALSE))</f>
        <v>0</v>
      </c>
      <c r="P366" s="272">
        <f t="shared" si="68"/>
        <v>0</v>
      </c>
      <c r="Q366" s="272">
        <f t="shared" si="67"/>
        <v>0</v>
      </c>
      <c r="R366" s="272">
        <f t="shared" si="67"/>
        <v>0</v>
      </c>
      <c r="S366" s="272">
        <f t="shared" si="67"/>
        <v>0</v>
      </c>
      <c r="T366" s="272">
        <f t="shared" si="67"/>
        <v>0</v>
      </c>
      <c r="U366" s="272">
        <f t="shared" si="67"/>
        <v>0</v>
      </c>
      <c r="V366" s="272">
        <f t="shared" si="67"/>
        <v>0</v>
      </c>
      <c r="W366" s="100">
        <f t="shared" si="66"/>
        <v>0</v>
      </c>
      <c r="X366" s="100">
        <f>IF(C366=A_Stammdaten!$B$11,E_SAV!$M366-E_SAV!$Y366,HLOOKUP(A_Stammdaten!$B$11-1,$Z$4:$AF$1005,ROW(C366)-3,FALSE)-$Y366)</f>
        <v>0</v>
      </c>
      <c r="Y366" s="100">
        <f>HLOOKUP(A_Stammdaten!$B$11,$Z$4:$AF$1005,ROW(C366)-3,FALSE)</f>
        <v>0</v>
      </c>
      <c r="Z366" s="100">
        <f t="shared" si="59"/>
        <v>0</v>
      </c>
      <c r="AA366" s="100">
        <f t="shared" si="60"/>
        <v>0</v>
      </c>
      <c r="AB366" s="100">
        <f t="shared" si="61"/>
        <v>0</v>
      </c>
      <c r="AC366" s="100">
        <f t="shared" si="62"/>
        <v>0</v>
      </c>
      <c r="AD366" s="100">
        <f t="shared" si="63"/>
        <v>0</v>
      </c>
      <c r="AE366" s="100">
        <f t="shared" si="64"/>
        <v>0</v>
      </c>
      <c r="AF366" s="100">
        <f t="shared" si="65"/>
        <v>0</v>
      </c>
    </row>
    <row r="367" spans="1:32" x14ac:dyDescent="0.25">
      <c r="A367" s="338"/>
      <c r="B367" s="338"/>
      <c r="C367" s="339"/>
      <c r="D367" s="338"/>
      <c r="E367" s="338"/>
      <c r="F367" s="338"/>
      <c r="G367" s="338"/>
      <c r="H367" s="338"/>
      <c r="I367" s="270">
        <f>IF(C367&gt;A_Stammdaten!$B$11,0,SUM(D367,E367,-G367))</f>
        <v>0</v>
      </c>
      <c r="J367" s="338"/>
      <c r="K367" s="338"/>
      <c r="L367" s="338"/>
      <c r="M367" s="99">
        <f t="shared" si="58"/>
        <v>0</v>
      </c>
      <c r="N367" s="271">
        <f>IF(ISBLANK($B367),0,VLOOKUP($B367,Listen!$A$2:$C$45,2,FALSE))</f>
        <v>0</v>
      </c>
      <c r="O367" s="271">
        <f>IF(ISBLANK($B367),0,VLOOKUP($B367,Listen!$A$2:$C$45,3,FALSE))</f>
        <v>0</v>
      </c>
      <c r="P367" s="272">
        <f t="shared" si="68"/>
        <v>0</v>
      </c>
      <c r="Q367" s="272">
        <f t="shared" si="67"/>
        <v>0</v>
      </c>
      <c r="R367" s="272">
        <f t="shared" si="67"/>
        <v>0</v>
      </c>
      <c r="S367" s="272">
        <f t="shared" si="67"/>
        <v>0</v>
      </c>
      <c r="T367" s="272">
        <f t="shared" si="67"/>
        <v>0</v>
      </c>
      <c r="U367" s="272">
        <f t="shared" si="67"/>
        <v>0</v>
      </c>
      <c r="V367" s="272">
        <f t="shared" si="67"/>
        <v>0</v>
      </c>
      <c r="W367" s="100">
        <f t="shared" si="66"/>
        <v>0</v>
      </c>
      <c r="X367" s="100">
        <f>IF(C367=A_Stammdaten!$B$11,E_SAV!$M367-E_SAV!$Y367,HLOOKUP(A_Stammdaten!$B$11-1,$Z$4:$AF$1005,ROW(C367)-3,FALSE)-$Y367)</f>
        <v>0</v>
      </c>
      <c r="Y367" s="100">
        <f>HLOOKUP(A_Stammdaten!$B$11,$Z$4:$AF$1005,ROW(C367)-3,FALSE)</f>
        <v>0</v>
      </c>
      <c r="Z367" s="100">
        <f t="shared" si="59"/>
        <v>0</v>
      </c>
      <c r="AA367" s="100">
        <f t="shared" si="60"/>
        <v>0</v>
      </c>
      <c r="AB367" s="100">
        <f t="shared" si="61"/>
        <v>0</v>
      </c>
      <c r="AC367" s="100">
        <f t="shared" si="62"/>
        <v>0</v>
      </c>
      <c r="AD367" s="100">
        <f t="shared" si="63"/>
        <v>0</v>
      </c>
      <c r="AE367" s="100">
        <f t="shared" si="64"/>
        <v>0</v>
      </c>
      <c r="AF367" s="100">
        <f t="shared" si="65"/>
        <v>0</v>
      </c>
    </row>
    <row r="368" spans="1:32" x14ac:dyDescent="0.25">
      <c r="A368" s="338"/>
      <c r="B368" s="338"/>
      <c r="C368" s="339"/>
      <c r="D368" s="338"/>
      <c r="E368" s="338"/>
      <c r="F368" s="338"/>
      <c r="G368" s="338"/>
      <c r="H368" s="338"/>
      <c r="I368" s="270">
        <f>IF(C368&gt;A_Stammdaten!$B$11,0,SUM(D368,E368,-G368))</f>
        <v>0</v>
      </c>
      <c r="J368" s="338"/>
      <c r="K368" s="338"/>
      <c r="L368" s="338"/>
      <c r="M368" s="99">
        <f t="shared" si="58"/>
        <v>0</v>
      </c>
      <c r="N368" s="271">
        <f>IF(ISBLANK($B368),0,VLOOKUP($B368,Listen!$A$2:$C$45,2,FALSE))</f>
        <v>0</v>
      </c>
      <c r="O368" s="271">
        <f>IF(ISBLANK($B368),0,VLOOKUP($B368,Listen!$A$2:$C$45,3,FALSE))</f>
        <v>0</v>
      </c>
      <c r="P368" s="272">
        <f t="shared" si="68"/>
        <v>0</v>
      </c>
      <c r="Q368" s="272">
        <f t="shared" si="67"/>
        <v>0</v>
      </c>
      <c r="R368" s="272">
        <f t="shared" si="67"/>
        <v>0</v>
      </c>
      <c r="S368" s="272">
        <f t="shared" si="67"/>
        <v>0</v>
      </c>
      <c r="T368" s="272">
        <f t="shared" si="67"/>
        <v>0</v>
      </c>
      <c r="U368" s="272">
        <f t="shared" si="67"/>
        <v>0</v>
      </c>
      <c r="V368" s="272">
        <f t="shared" si="67"/>
        <v>0</v>
      </c>
      <c r="W368" s="100">
        <f t="shared" si="66"/>
        <v>0</v>
      </c>
      <c r="X368" s="100">
        <f>IF(C368=A_Stammdaten!$B$11,E_SAV!$M368-E_SAV!$Y368,HLOOKUP(A_Stammdaten!$B$11-1,$Z$4:$AF$1005,ROW(C368)-3,FALSE)-$Y368)</f>
        <v>0</v>
      </c>
      <c r="Y368" s="100">
        <f>HLOOKUP(A_Stammdaten!$B$11,$Z$4:$AF$1005,ROW(C368)-3,FALSE)</f>
        <v>0</v>
      </c>
      <c r="Z368" s="100">
        <f t="shared" si="59"/>
        <v>0</v>
      </c>
      <c r="AA368" s="100">
        <f t="shared" si="60"/>
        <v>0</v>
      </c>
      <c r="AB368" s="100">
        <f t="shared" si="61"/>
        <v>0</v>
      </c>
      <c r="AC368" s="100">
        <f t="shared" si="62"/>
        <v>0</v>
      </c>
      <c r="AD368" s="100">
        <f t="shared" si="63"/>
        <v>0</v>
      </c>
      <c r="AE368" s="100">
        <f t="shared" si="64"/>
        <v>0</v>
      </c>
      <c r="AF368" s="100">
        <f t="shared" si="65"/>
        <v>0</v>
      </c>
    </row>
    <row r="369" spans="1:32" x14ac:dyDescent="0.25">
      <c r="A369" s="338"/>
      <c r="B369" s="338"/>
      <c r="C369" s="339"/>
      <c r="D369" s="338"/>
      <c r="E369" s="338"/>
      <c r="F369" s="338"/>
      <c r="G369" s="338"/>
      <c r="H369" s="338"/>
      <c r="I369" s="270">
        <f>IF(C369&gt;A_Stammdaten!$B$11,0,SUM(D369,E369,-G369))</f>
        <v>0</v>
      </c>
      <c r="J369" s="338"/>
      <c r="K369" s="338"/>
      <c r="L369" s="338"/>
      <c r="M369" s="99">
        <f t="shared" si="58"/>
        <v>0</v>
      </c>
      <c r="N369" s="271">
        <f>IF(ISBLANK($B369),0,VLOOKUP($B369,Listen!$A$2:$C$45,2,FALSE))</f>
        <v>0</v>
      </c>
      <c r="O369" s="271">
        <f>IF(ISBLANK($B369),0,VLOOKUP($B369,Listen!$A$2:$C$45,3,FALSE))</f>
        <v>0</v>
      </c>
      <c r="P369" s="272">
        <f t="shared" si="68"/>
        <v>0</v>
      </c>
      <c r="Q369" s="272">
        <f t="shared" si="67"/>
        <v>0</v>
      </c>
      <c r="R369" s="272">
        <f t="shared" si="67"/>
        <v>0</v>
      </c>
      <c r="S369" s="272">
        <f t="shared" si="67"/>
        <v>0</v>
      </c>
      <c r="T369" s="272">
        <f t="shared" si="67"/>
        <v>0</v>
      </c>
      <c r="U369" s="272">
        <f t="shared" si="67"/>
        <v>0</v>
      </c>
      <c r="V369" s="272">
        <f t="shared" si="67"/>
        <v>0</v>
      </c>
      <c r="W369" s="100">
        <f t="shared" si="66"/>
        <v>0</v>
      </c>
      <c r="X369" s="100">
        <f>IF(C369=A_Stammdaten!$B$11,E_SAV!$M369-E_SAV!$Y369,HLOOKUP(A_Stammdaten!$B$11-1,$Z$4:$AF$1005,ROW(C369)-3,FALSE)-$Y369)</f>
        <v>0</v>
      </c>
      <c r="Y369" s="100">
        <f>HLOOKUP(A_Stammdaten!$B$11,$Z$4:$AF$1005,ROW(C369)-3,FALSE)</f>
        <v>0</v>
      </c>
      <c r="Z369" s="100">
        <f t="shared" si="59"/>
        <v>0</v>
      </c>
      <c r="AA369" s="100">
        <f t="shared" si="60"/>
        <v>0</v>
      </c>
      <c r="AB369" s="100">
        <f t="shared" si="61"/>
        <v>0</v>
      </c>
      <c r="AC369" s="100">
        <f t="shared" si="62"/>
        <v>0</v>
      </c>
      <c r="AD369" s="100">
        <f t="shared" si="63"/>
        <v>0</v>
      </c>
      <c r="AE369" s="100">
        <f t="shared" si="64"/>
        <v>0</v>
      </c>
      <c r="AF369" s="100">
        <f t="shared" si="65"/>
        <v>0</v>
      </c>
    </row>
    <row r="370" spans="1:32" x14ac:dyDescent="0.25">
      <c r="A370" s="338"/>
      <c r="B370" s="338"/>
      <c r="C370" s="339"/>
      <c r="D370" s="338"/>
      <c r="E370" s="338"/>
      <c r="F370" s="338"/>
      <c r="G370" s="338"/>
      <c r="H370" s="338"/>
      <c r="I370" s="270">
        <f>IF(C370&gt;A_Stammdaten!$B$11,0,SUM(D370,E370,-G370))</f>
        <v>0</v>
      </c>
      <c r="J370" s="338"/>
      <c r="K370" s="338"/>
      <c r="L370" s="338"/>
      <c r="M370" s="99">
        <f t="shared" si="58"/>
        <v>0</v>
      </c>
      <c r="N370" s="271">
        <f>IF(ISBLANK($B370),0,VLOOKUP($B370,Listen!$A$2:$C$45,2,FALSE))</f>
        <v>0</v>
      </c>
      <c r="O370" s="271">
        <f>IF(ISBLANK($B370),0,VLOOKUP($B370,Listen!$A$2:$C$45,3,FALSE))</f>
        <v>0</v>
      </c>
      <c r="P370" s="272">
        <f t="shared" si="68"/>
        <v>0</v>
      </c>
      <c r="Q370" s="272">
        <f t="shared" si="67"/>
        <v>0</v>
      </c>
      <c r="R370" s="272">
        <f t="shared" si="67"/>
        <v>0</v>
      </c>
      <c r="S370" s="272">
        <f t="shared" si="67"/>
        <v>0</v>
      </c>
      <c r="T370" s="272">
        <f t="shared" si="67"/>
        <v>0</v>
      </c>
      <c r="U370" s="272">
        <f t="shared" si="67"/>
        <v>0</v>
      </c>
      <c r="V370" s="272">
        <f t="shared" si="67"/>
        <v>0</v>
      </c>
      <c r="W370" s="100">
        <f t="shared" si="66"/>
        <v>0</v>
      </c>
      <c r="X370" s="100">
        <f>IF(C370=A_Stammdaten!$B$11,E_SAV!$M370-E_SAV!$Y370,HLOOKUP(A_Stammdaten!$B$11-1,$Z$4:$AF$1005,ROW(C370)-3,FALSE)-$Y370)</f>
        <v>0</v>
      </c>
      <c r="Y370" s="100">
        <f>HLOOKUP(A_Stammdaten!$B$11,$Z$4:$AF$1005,ROW(C370)-3,FALSE)</f>
        <v>0</v>
      </c>
      <c r="Z370" s="100">
        <f t="shared" si="59"/>
        <v>0</v>
      </c>
      <c r="AA370" s="100">
        <f t="shared" si="60"/>
        <v>0</v>
      </c>
      <c r="AB370" s="100">
        <f t="shared" si="61"/>
        <v>0</v>
      </c>
      <c r="AC370" s="100">
        <f t="shared" si="62"/>
        <v>0</v>
      </c>
      <c r="AD370" s="100">
        <f t="shared" si="63"/>
        <v>0</v>
      </c>
      <c r="AE370" s="100">
        <f t="shared" si="64"/>
        <v>0</v>
      </c>
      <c r="AF370" s="100">
        <f t="shared" si="65"/>
        <v>0</v>
      </c>
    </row>
    <row r="371" spans="1:32" x14ac:dyDescent="0.25">
      <c r="A371" s="338"/>
      <c r="B371" s="338"/>
      <c r="C371" s="339"/>
      <c r="D371" s="338"/>
      <c r="E371" s="338"/>
      <c r="F371" s="338"/>
      <c r="G371" s="338"/>
      <c r="H371" s="338"/>
      <c r="I371" s="270">
        <f>IF(C371&gt;A_Stammdaten!$B$11,0,SUM(D371,E371,-G371))</f>
        <v>0</v>
      </c>
      <c r="J371" s="338"/>
      <c r="K371" s="338"/>
      <c r="L371" s="338"/>
      <c r="M371" s="99">
        <f t="shared" si="58"/>
        <v>0</v>
      </c>
      <c r="N371" s="271">
        <f>IF(ISBLANK($B371),0,VLOOKUP($B371,Listen!$A$2:$C$45,2,FALSE))</f>
        <v>0</v>
      </c>
      <c r="O371" s="271">
        <f>IF(ISBLANK($B371),0,VLOOKUP($B371,Listen!$A$2:$C$45,3,FALSE))</f>
        <v>0</v>
      </c>
      <c r="P371" s="272">
        <f t="shared" si="68"/>
        <v>0</v>
      </c>
      <c r="Q371" s="272">
        <f t="shared" si="67"/>
        <v>0</v>
      </c>
      <c r="R371" s="272">
        <f t="shared" si="67"/>
        <v>0</v>
      </c>
      <c r="S371" s="272">
        <f t="shared" si="67"/>
        <v>0</v>
      </c>
      <c r="T371" s="272">
        <f t="shared" si="67"/>
        <v>0</v>
      </c>
      <c r="U371" s="272">
        <f t="shared" si="67"/>
        <v>0</v>
      </c>
      <c r="V371" s="272">
        <f t="shared" ref="Q371:V414" si="69">$N371</f>
        <v>0</v>
      </c>
      <c r="W371" s="100">
        <f t="shared" si="66"/>
        <v>0</v>
      </c>
      <c r="X371" s="100">
        <f>IF(C371=A_Stammdaten!$B$11,E_SAV!$M371-E_SAV!$Y371,HLOOKUP(A_Stammdaten!$B$11-1,$Z$4:$AF$1005,ROW(C371)-3,FALSE)-$Y371)</f>
        <v>0</v>
      </c>
      <c r="Y371" s="100">
        <f>HLOOKUP(A_Stammdaten!$B$11,$Z$4:$AF$1005,ROW(C371)-3,FALSE)</f>
        <v>0</v>
      </c>
      <c r="Z371" s="100">
        <f t="shared" si="59"/>
        <v>0</v>
      </c>
      <c r="AA371" s="100">
        <f t="shared" si="60"/>
        <v>0</v>
      </c>
      <c r="AB371" s="100">
        <f t="shared" si="61"/>
        <v>0</v>
      </c>
      <c r="AC371" s="100">
        <f t="shared" si="62"/>
        <v>0</v>
      </c>
      <c r="AD371" s="100">
        <f t="shared" si="63"/>
        <v>0</v>
      </c>
      <c r="AE371" s="100">
        <f t="shared" si="64"/>
        <v>0</v>
      </c>
      <c r="AF371" s="100">
        <f t="shared" si="65"/>
        <v>0</v>
      </c>
    </row>
    <row r="372" spans="1:32" x14ac:dyDescent="0.25">
      <c r="A372" s="338"/>
      <c r="B372" s="338"/>
      <c r="C372" s="339"/>
      <c r="D372" s="338"/>
      <c r="E372" s="338"/>
      <c r="F372" s="338"/>
      <c r="G372" s="338"/>
      <c r="H372" s="338"/>
      <c r="I372" s="270">
        <f>IF(C372&gt;A_Stammdaten!$B$11,0,SUM(D372,E372,-G372))</f>
        <v>0</v>
      </c>
      <c r="J372" s="338"/>
      <c r="K372" s="338"/>
      <c r="L372" s="338"/>
      <c r="M372" s="99">
        <f t="shared" si="58"/>
        <v>0</v>
      </c>
      <c r="N372" s="271">
        <f>IF(ISBLANK($B372),0,VLOOKUP($B372,Listen!$A$2:$C$45,2,FALSE))</f>
        <v>0</v>
      </c>
      <c r="O372" s="271">
        <f>IF(ISBLANK($B372),0,VLOOKUP($B372,Listen!$A$2:$C$45,3,FALSE))</f>
        <v>0</v>
      </c>
      <c r="P372" s="272">
        <f t="shared" si="68"/>
        <v>0</v>
      </c>
      <c r="Q372" s="272">
        <f t="shared" si="69"/>
        <v>0</v>
      </c>
      <c r="R372" s="272">
        <f t="shared" si="69"/>
        <v>0</v>
      </c>
      <c r="S372" s="272">
        <f t="shared" si="69"/>
        <v>0</v>
      </c>
      <c r="T372" s="272">
        <f t="shared" si="69"/>
        <v>0</v>
      </c>
      <c r="U372" s="272">
        <f t="shared" si="69"/>
        <v>0</v>
      </c>
      <c r="V372" s="272">
        <f t="shared" si="69"/>
        <v>0</v>
      </c>
      <c r="W372" s="100">
        <f t="shared" si="66"/>
        <v>0</v>
      </c>
      <c r="X372" s="100">
        <f>IF(C372=A_Stammdaten!$B$11,E_SAV!$M372-E_SAV!$Y372,HLOOKUP(A_Stammdaten!$B$11-1,$Z$4:$AF$1005,ROW(C372)-3,FALSE)-$Y372)</f>
        <v>0</v>
      </c>
      <c r="Y372" s="100">
        <f>HLOOKUP(A_Stammdaten!$B$11,$Z$4:$AF$1005,ROW(C372)-3,FALSE)</f>
        <v>0</v>
      </c>
      <c r="Z372" s="100">
        <f t="shared" si="59"/>
        <v>0</v>
      </c>
      <c r="AA372" s="100">
        <f t="shared" si="60"/>
        <v>0</v>
      </c>
      <c r="AB372" s="100">
        <f t="shared" si="61"/>
        <v>0</v>
      </c>
      <c r="AC372" s="100">
        <f t="shared" si="62"/>
        <v>0</v>
      </c>
      <c r="AD372" s="100">
        <f t="shared" si="63"/>
        <v>0</v>
      </c>
      <c r="AE372" s="100">
        <f t="shared" si="64"/>
        <v>0</v>
      </c>
      <c r="AF372" s="100">
        <f t="shared" si="65"/>
        <v>0</v>
      </c>
    </row>
    <row r="373" spans="1:32" x14ac:dyDescent="0.25">
      <c r="A373" s="338"/>
      <c r="B373" s="338"/>
      <c r="C373" s="339"/>
      <c r="D373" s="338"/>
      <c r="E373" s="338"/>
      <c r="F373" s="338"/>
      <c r="G373" s="338"/>
      <c r="H373" s="338"/>
      <c r="I373" s="270">
        <f>IF(C373&gt;A_Stammdaten!$B$11,0,SUM(D373,E373,-G373))</f>
        <v>0</v>
      </c>
      <c r="J373" s="338"/>
      <c r="K373" s="338"/>
      <c r="L373" s="338"/>
      <c r="M373" s="99">
        <f t="shared" si="58"/>
        <v>0</v>
      </c>
      <c r="N373" s="271">
        <f>IF(ISBLANK($B373),0,VLOOKUP($B373,Listen!$A$2:$C$45,2,FALSE))</f>
        <v>0</v>
      </c>
      <c r="O373" s="271">
        <f>IF(ISBLANK($B373),0,VLOOKUP($B373,Listen!$A$2:$C$45,3,FALSE))</f>
        <v>0</v>
      </c>
      <c r="P373" s="272">
        <f t="shared" si="68"/>
        <v>0</v>
      </c>
      <c r="Q373" s="272">
        <f t="shared" si="69"/>
        <v>0</v>
      </c>
      <c r="R373" s="272">
        <f t="shared" si="69"/>
        <v>0</v>
      </c>
      <c r="S373" s="272">
        <f t="shared" si="69"/>
        <v>0</v>
      </c>
      <c r="T373" s="272">
        <f t="shared" si="69"/>
        <v>0</v>
      </c>
      <c r="U373" s="272">
        <f t="shared" si="69"/>
        <v>0</v>
      </c>
      <c r="V373" s="272">
        <f t="shared" si="69"/>
        <v>0</v>
      </c>
      <c r="W373" s="100">
        <f t="shared" si="66"/>
        <v>0</v>
      </c>
      <c r="X373" s="100">
        <f>IF(C373=A_Stammdaten!$B$11,E_SAV!$M373-E_SAV!$Y373,HLOOKUP(A_Stammdaten!$B$11-1,$Z$4:$AF$1005,ROW(C373)-3,FALSE)-$Y373)</f>
        <v>0</v>
      </c>
      <c r="Y373" s="100">
        <f>HLOOKUP(A_Stammdaten!$B$11,$Z$4:$AF$1005,ROW(C373)-3,FALSE)</f>
        <v>0</v>
      </c>
      <c r="Z373" s="100">
        <f t="shared" si="59"/>
        <v>0</v>
      </c>
      <c r="AA373" s="100">
        <f t="shared" si="60"/>
        <v>0</v>
      </c>
      <c r="AB373" s="100">
        <f t="shared" si="61"/>
        <v>0</v>
      </c>
      <c r="AC373" s="100">
        <f t="shared" si="62"/>
        <v>0</v>
      </c>
      <c r="AD373" s="100">
        <f t="shared" si="63"/>
        <v>0</v>
      </c>
      <c r="AE373" s="100">
        <f t="shared" si="64"/>
        <v>0</v>
      </c>
      <c r="AF373" s="100">
        <f t="shared" si="65"/>
        <v>0</v>
      </c>
    </row>
    <row r="374" spans="1:32" x14ac:dyDescent="0.25">
      <c r="A374" s="338"/>
      <c r="B374" s="338"/>
      <c r="C374" s="339"/>
      <c r="D374" s="338"/>
      <c r="E374" s="338"/>
      <c r="F374" s="338"/>
      <c r="G374" s="338"/>
      <c r="H374" s="338"/>
      <c r="I374" s="270">
        <f>IF(C374&gt;A_Stammdaten!$B$11,0,SUM(D374,E374,-G374))</f>
        <v>0</v>
      </c>
      <c r="J374" s="338"/>
      <c r="K374" s="338"/>
      <c r="L374" s="338"/>
      <c r="M374" s="99">
        <f t="shared" si="58"/>
        <v>0</v>
      </c>
      <c r="N374" s="271">
        <f>IF(ISBLANK($B374),0,VLOOKUP($B374,Listen!$A$2:$C$45,2,FALSE))</f>
        <v>0</v>
      </c>
      <c r="O374" s="271">
        <f>IF(ISBLANK($B374),0,VLOOKUP($B374,Listen!$A$2:$C$45,3,FALSE))</f>
        <v>0</v>
      </c>
      <c r="P374" s="272">
        <f t="shared" si="68"/>
        <v>0</v>
      </c>
      <c r="Q374" s="272">
        <f t="shared" si="69"/>
        <v>0</v>
      </c>
      <c r="R374" s="272">
        <f t="shared" si="69"/>
        <v>0</v>
      </c>
      <c r="S374" s="272">
        <f t="shared" si="69"/>
        <v>0</v>
      </c>
      <c r="T374" s="272">
        <f t="shared" si="69"/>
        <v>0</v>
      </c>
      <c r="U374" s="272">
        <f t="shared" si="69"/>
        <v>0</v>
      </c>
      <c r="V374" s="272">
        <f t="shared" si="69"/>
        <v>0</v>
      </c>
      <c r="W374" s="100">
        <f t="shared" si="66"/>
        <v>0</v>
      </c>
      <c r="X374" s="100">
        <f>IF(C374=A_Stammdaten!$B$11,E_SAV!$M374-E_SAV!$Y374,HLOOKUP(A_Stammdaten!$B$11-1,$Z$4:$AF$1005,ROW(C374)-3,FALSE)-$Y374)</f>
        <v>0</v>
      </c>
      <c r="Y374" s="100">
        <f>HLOOKUP(A_Stammdaten!$B$11,$Z$4:$AF$1005,ROW(C374)-3,FALSE)</f>
        <v>0</v>
      </c>
      <c r="Z374" s="100">
        <f t="shared" si="59"/>
        <v>0</v>
      </c>
      <c r="AA374" s="100">
        <f t="shared" si="60"/>
        <v>0</v>
      </c>
      <c r="AB374" s="100">
        <f t="shared" si="61"/>
        <v>0</v>
      </c>
      <c r="AC374" s="100">
        <f t="shared" si="62"/>
        <v>0</v>
      </c>
      <c r="AD374" s="100">
        <f t="shared" si="63"/>
        <v>0</v>
      </c>
      <c r="AE374" s="100">
        <f t="shared" si="64"/>
        <v>0</v>
      </c>
      <c r="AF374" s="100">
        <f t="shared" si="65"/>
        <v>0</v>
      </c>
    </row>
    <row r="375" spans="1:32" x14ac:dyDescent="0.25">
      <c r="A375" s="338"/>
      <c r="B375" s="338"/>
      <c r="C375" s="339"/>
      <c r="D375" s="338"/>
      <c r="E375" s="338"/>
      <c r="F375" s="338"/>
      <c r="G375" s="338"/>
      <c r="H375" s="338"/>
      <c r="I375" s="270">
        <f>IF(C375&gt;A_Stammdaten!$B$11,0,SUM(D375,E375,-G375))</f>
        <v>0</v>
      </c>
      <c r="J375" s="338"/>
      <c r="K375" s="338"/>
      <c r="L375" s="338"/>
      <c r="M375" s="99">
        <f t="shared" si="58"/>
        <v>0</v>
      </c>
      <c r="N375" s="271">
        <f>IF(ISBLANK($B375),0,VLOOKUP($B375,Listen!$A$2:$C$45,2,FALSE))</f>
        <v>0</v>
      </c>
      <c r="O375" s="271">
        <f>IF(ISBLANK($B375),0,VLOOKUP($B375,Listen!$A$2:$C$45,3,FALSE))</f>
        <v>0</v>
      </c>
      <c r="P375" s="272">
        <f t="shared" si="68"/>
        <v>0</v>
      </c>
      <c r="Q375" s="272">
        <f t="shared" si="69"/>
        <v>0</v>
      </c>
      <c r="R375" s="272">
        <f t="shared" si="69"/>
        <v>0</v>
      </c>
      <c r="S375" s="272">
        <f t="shared" si="69"/>
        <v>0</v>
      </c>
      <c r="T375" s="272">
        <f t="shared" si="69"/>
        <v>0</v>
      </c>
      <c r="U375" s="272">
        <f t="shared" si="69"/>
        <v>0</v>
      </c>
      <c r="V375" s="272">
        <f t="shared" si="69"/>
        <v>0</v>
      </c>
      <c r="W375" s="100">
        <f t="shared" si="66"/>
        <v>0</v>
      </c>
      <c r="X375" s="100">
        <f>IF(C375=A_Stammdaten!$B$11,E_SAV!$M375-E_SAV!$Y375,HLOOKUP(A_Stammdaten!$B$11-1,$Z$4:$AF$1005,ROW(C375)-3,FALSE)-$Y375)</f>
        <v>0</v>
      </c>
      <c r="Y375" s="100">
        <f>HLOOKUP(A_Stammdaten!$B$11,$Z$4:$AF$1005,ROW(C375)-3,FALSE)</f>
        <v>0</v>
      </c>
      <c r="Z375" s="100">
        <f t="shared" si="59"/>
        <v>0</v>
      </c>
      <c r="AA375" s="100">
        <f t="shared" si="60"/>
        <v>0</v>
      </c>
      <c r="AB375" s="100">
        <f t="shared" si="61"/>
        <v>0</v>
      </c>
      <c r="AC375" s="100">
        <f t="shared" si="62"/>
        <v>0</v>
      </c>
      <c r="AD375" s="100">
        <f t="shared" si="63"/>
        <v>0</v>
      </c>
      <c r="AE375" s="100">
        <f t="shared" si="64"/>
        <v>0</v>
      </c>
      <c r="AF375" s="100">
        <f t="shared" si="65"/>
        <v>0</v>
      </c>
    </row>
    <row r="376" spans="1:32" x14ac:dyDescent="0.25">
      <c r="A376" s="338"/>
      <c r="B376" s="338"/>
      <c r="C376" s="339"/>
      <c r="D376" s="338"/>
      <c r="E376" s="338"/>
      <c r="F376" s="338"/>
      <c r="G376" s="338"/>
      <c r="H376" s="338"/>
      <c r="I376" s="270">
        <f>IF(C376&gt;A_Stammdaten!$B$11,0,SUM(D376,E376,-G376))</f>
        <v>0</v>
      </c>
      <c r="J376" s="338"/>
      <c r="K376" s="338"/>
      <c r="L376" s="338"/>
      <c r="M376" s="99">
        <f t="shared" si="58"/>
        <v>0</v>
      </c>
      <c r="N376" s="271">
        <f>IF(ISBLANK($B376),0,VLOOKUP($B376,Listen!$A$2:$C$45,2,FALSE))</f>
        <v>0</v>
      </c>
      <c r="O376" s="271">
        <f>IF(ISBLANK($B376),0,VLOOKUP($B376,Listen!$A$2:$C$45,3,FALSE))</f>
        <v>0</v>
      </c>
      <c r="P376" s="272">
        <f t="shared" si="68"/>
        <v>0</v>
      </c>
      <c r="Q376" s="272">
        <f t="shared" si="69"/>
        <v>0</v>
      </c>
      <c r="R376" s="272">
        <f t="shared" si="69"/>
        <v>0</v>
      </c>
      <c r="S376" s="272">
        <f t="shared" si="69"/>
        <v>0</v>
      </c>
      <c r="T376" s="272">
        <f t="shared" si="69"/>
        <v>0</v>
      </c>
      <c r="U376" s="272">
        <f t="shared" si="69"/>
        <v>0</v>
      </c>
      <c r="V376" s="272">
        <f t="shared" si="69"/>
        <v>0</v>
      </c>
      <c r="W376" s="100">
        <f t="shared" si="66"/>
        <v>0</v>
      </c>
      <c r="X376" s="100">
        <f>IF(C376=A_Stammdaten!$B$11,E_SAV!$M376-E_SAV!$Y376,HLOOKUP(A_Stammdaten!$B$11-1,$Z$4:$AF$1005,ROW(C376)-3,FALSE)-$Y376)</f>
        <v>0</v>
      </c>
      <c r="Y376" s="100">
        <f>HLOOKUP(A_Stammdaten!$B$11,$Z$4:$AF$1005,ROW(C376)-3,FALSE)</f>
        <v>0</v>
      </c>
      <c r="Z376" s="100">
        <f t="shared" si="59"/>
        <v>0</v>
      </c>
      <c r="AA376" s="100">
        <f t="shared" si="60"/>
        <v>0</v>
      </c>
      <c r="AB376" s="100">
        <f t="shared" si="61"/>
        <v>0</v>
      </c>
      <c r="AC376" s="100">
        <f t="shared" si="62"/>
        <v>0</v>
      </c>
      <c r="AD376" s="100">
        <f t="shared" si="63"/>
        <v>0</v>
      </c>
      <c r="AE376" s="100">
        <f t="shared" si="64"/>
        <v>0</v>
      </c>
      <c r="AF376" s="100">
        <f t="shared" si="65"/>
        <v>0</v>
      </c>
    </row>
    <row r="377" spans="1:32" x14ac:dyDescent="0.25">
      <c r="A377" s="338"/>
      <c r="B377" s="338"/>
      <c r="C377" s="339"/>
      <c r="D377" s="338"/>
      <c r="E377" s="338"/>
      <c r="F377" s="338"/>
      <c r="G377" s="338"/>
      <c r="H377" s="338"/>
      <c r="I377" s="270">
        <f>IF(C377&gt;A_Stammdaten!$B$11,0,SUM(D377,E377,-G377))</f>
        <v>0</v>
      </c>
      <c r="J377" s="338"/>
      <c r="K377" s="338"/>
      <c r="L377" s="338"/>
      <c r="M377" s="99">
        <f t="shared" si="58"/>
        <v>0</v>
      </c>
      <c r="N377" s="271">
        <f>IF(ISBLANK($B377),0,VLOOKUP($B377,Listen!$A$2:$C$45,2,FALSE))</f>
        <v>0</v>
      </c>
      <c r="O377" s="271">
        <f>IF(ISBLANK($B377),0,VLOOKUP($B377,Listen!$A$2:$C$45,3,FALSE))</f>
        <v>0</v>
      </c>
      <c r="P377" s="272">
        <f t="shared" si="68"/>
        <v>0</v>
      </c>
      <c r="Q377" s="272">
        <f t="shared" si="69"/>
        <v>0</v>
      </c>
      <c r="R377" s="272">
        <f t="shared" si="69"/>
        <v>0</v>
      </c>
      <c r="S377" s="272">
        <f t="shared" si="69"/>
        <v>0</v>
      </c>
      <c r="T377" s="272">
        <f t="shared" si="69"/>
        <v>0</v>
      </c>
      <c r="U377" s="272">
        <f t="shared" si="69"/>
        <v>0</v>
      </c>
      <c r="V377" s="272">
        <f t="shared" si="69"/>
        <v>0</v>
      </c>
      <c r="W377" s="100">
        <f t="shared" si="66"/>
        <v>0</v>
      </c>
      <c r="X377" s="100">
        <f>IF(C377=A_Stammdaten!$B$11,E_SAV!$M377-E_SAV!$Y377,HLOOKUP(A_Stammdaten!$B$11-1,$Z$4:$AF$1005,ROW(C377)-3,FALSE)-$Y377)</f>
        <v>0</v>
      </c>
      <c r="Y377" s="100">
        <f>HLOOKUP(A_Stammdaten!$B$11,$Z$4:$AF$1005,ROW(C377)-3,FALSE)</f>
        <v>0</v>
      </c>
      <c r="Z377" s="100">
        <f t="shared" si="59"/>
        <v>0</v>
      </c>
      <c r="AA377" s="100">
        <f t="shared" si="60"/>
        <v>0</v>
      </c>
      <c r="AB377" s="100">
        <f t="shared" si="61"/>
        <v>0</v>
      </c>
      <c r="AC377" s="100">
        <f t="shared" si="62"/>
        <v>0</v>
      </c>
      <c r="AD377" s="100">
        <f t="shared" si="63"/>
        <v>0</v>
      </c>
      <c r="AE377" s="100">
        <f t="shared" si="64"/>
        <v>0</v>
      </c>
      <c r="AF377" s="100">
        <f t="shared" si="65"/>
        <v>0</v>
      </c>
    </row>
    <row r="378" spans="1:32" x14ac:dyDescent="0.25">
      <c r="A378" s="338"/>
      <c r="B378" s="338"/>
      <c r="C378" s="339"/>
      <c r="D378" s="338"/>
      <c r="E378" s="338"/>
      <c r="F378" s="338"/>
      <c r="G378" s="338"/>
      <c r="H378" s="338"/>
      <c r="I378" s="270">
        <f>IF(C378&gt;A_Stammdaten!$B$11,0,SUM(D378,E378,-G378))</f>
        <v>0</v>
      </c>
      <c r="J378" s="338"/>
      <c r="K378" s="338"/>
      <c r="L378" s="338"/>
      <c r="M378" s="99">
        <f t="shared" si="58"/>
        <v>0</v>
      </c>
      <c r="N378" s="271">
        <f>IF(ISBLANK($B378),0,VLOOKUP($B378,Listen!$A$2:$C$45,2,FALSE))</f>
        <v>0</v>
      </c>
      <c r="O378" s="271">
        <f>IF(ISBLANK($B378),0,VLOOKUP($B378,Listen!$A$2:$C$45,3,FALSE))</f>
        <v>0</v>
      </c>
      <c r="P378" s="272">
        <f t="shared" si="68"/>
        <v>0</v>
      </c>
      <c r="Q378" s="272">
        <f t="shared" si="69"/>
        <v>0</v>
      </c>
      <c r="R378" s="272">
        <f t="shared" si="69"/>
        <v>0</v>
      </c>
      <c r="S378" s="272">
        <f t="shared" si="69"/>
        <v>0</v>
      </c>
      <c r="T378" s="272">
        <f t="shared" si="69"/>
        <v>0</v>
      </c>
      <c r="U378" s="272">
        <f t="shared" si="69"/>
        <v>0</v>
      </c>
      <c r="V378" s="272">
        <f t="shared" si="69"/>
        <v>0</v>
      </c>
      <c r="W378" s="100">
        <f t="shared" si="66"/>
        <v>0</v>
      </c>
      <c r="X378" s="100">
        <f>IF(C378=A_Stammdaten!$B$11,E_SAV!$M378-E_SAV!$Y378,HLOOKUP(A_Stammdaten!$B$11-1,$Z$4:$AF$1005,ROW(C378)-3,FALSE)-$Y378)</f>
        <v>0</v>
      </c>
      <c r="Y378" s="100">
        <f>HLOOKUP(A_Stammdaten!$B$11,$Z$4:$AF$1005,ROW(C378)-3,FALSE)</f>
        <v>0</v>
      </c>
      <c r="Z378" s="100">
        <f t="shared" si="59"/>
        <v>0</v>
      </c>
      <c r="AA378" s="100">
        <f t="shared" si="60"/>
        <v>0</v>
      </c>
      <c r="AB378" s="100">
        <f t="shared" si="61"/>
        <v>0</v>
      </c>
      <c r="AC378" s="100">
        <f t="shared" si="62"/>
        <v>0</v>
      </c>
      <c r="AD378" s="100">
        <f t="shared" si="63"/>
        <v>0</v>
      </c>
      <c r="AE378" s="100">
        <f t="shared" si="64"/>
        <v>0</v>
      </c>
      <c r="AF378" s="100">
        <f t="shared" si="65"/>
        <v>0</v>
      </c>
    </row>
    <row r="379" spans="1:32" x14ac:dyDescent="0.25">
      <c r="A379" s="338"/>
      <c r="B379" s="338"/>
      <c r="C379" s="339"/>
      <c r="D379" s="338"/>
      <c r="E379" s="338"/>
      <c r="F379" s="338"/>
      <c r="G379" s="338"/>
      <c r="H379" s="338"/>
      <c r="I379" s="270">
        <f>IF(C379&gt;A_Stammdaten!$B$11,0,SUM(D379,E379,-G379))</f>
        <v>0</v>
      </c>
      <c r="J379" s="338"/>
      <c r="K379" s="338"/>
      <c r="L379" s="338"/>
      <c r="M379" s="99">
        <f t="shared" si="58"/>
        <v>0</v>
      </c>
      <c r="N379" s="271">
        <f>IF(ISBLANK($B379),0,VLOOKUP($B379,Listen!$A$2:$C$45,2,FALSE))</f>
        <v>0</v>
      </c>
      <c r="O379" s="271">
        <f>IF(ISBLANK($B379),0,VLOOKUP($B379,Listen!$A$2:$C$45,3,FALSE))</f>
        <v>0</v>
      </c>
      <c r="P379" s="272">
        <f t="shared" si="68"/>
        <v>0</v>
      </c>
      <c r="Q379" s="272">
        <f t="shared" si="69"/>
        <v>0</v>
      </c>
      <c r="R379" s="272">
        <f t="shared" si="69"/>
        <v>0</v>
      </c>
      <c r="S379" s="272">
        <f t="shared" si="69"/>
        <v>0</v>
      </c>
      <c r="T379" s="272">
        <f t="shared" si="69"/>
        <v>0</v>
      </c>
      <c r="U379" s="272">
        <f t="shared" si="69"/>
        <v>0</v>
      </c>
      <c r="V379" s="272">
        <f t="shared" si="69"/>
        <v>0</v>
      </c>
      <c r="W379" s="100">
        <f t="shared" si="66"/>
        <v>0</v>
      </c>
      <c r="X379" s="100">
        <f>IF(C379=A_Stammdaten!$B$11,E_SAV!$M379-E_SAV!$Y379,HLOOKUP(A_Stammdaten!$B$11-1,$Z$4:$AF$1005,ROW(C379)-3,FALSE)-$Y379)</f>
        <v>0</v>
      </c>
      <c r="Y379" s="100">
        <f>HLOOKUP(A_Stammdaten!$B$11,$Z$4:$AF$1005,ROW(C379)-3,FALSE)</f>
        <v>0</v>
      </c>
      <c r="Z379" s="100">
        <f t="shared" si="59"/>
        <v>0</v>
      </c>
      <c r="AA379" s="100">
        <f t="shared" si="60"/>
        <v>0</v>
      </c>
      <c r="AB379" s="100">
        <f t="shared" si="61"/>
        <v>0</v>
      </c>
      <c r="AC379" s="100">
        <f t="shared" si="62"/>
        <v>0</v>
      </c>
      <c r="AD379" s="100">
        <f t="shared" si="63"/>
        <v>0</v>
      </c>
      <c r="AE379" s="100">
        <f t="shared" si="64"/>
        <v>0</v>
      </c>
      <c r="AF379" s="100">
        <f t="shared" si="65"/>
        <v>0</v>
      </c>
    </row>
    <row r="380" spans="1:32" x14ac:dyDescent="0.25">
      <c r="A380" s="338"/>
      <c r="B380" s="338"/>
      <c r="C380" s="339"/>
      <c r="D380" s="338"/>
      <c r="E380" s="338"/>
      <c r="F380" s="338"/>
      <c r="G380" s="338"/>
      <c r="H380" s="338"/>
      <c r="I380" s="270">
        <f>IF(C380&gt;A_Stammdaten!$B$11,0,SUM(D380,E380,-G380))</f>
        <v>0</v>
      </c>
      <c r="J380" s="338"/>
      <c r="K380" s="338"/>
      <c r="L380" s="338"/>
      <c r="M380" s="99">
        <f t="shared" si="58"/>
        <v>0</v>
      </c>
      <c r="N380" s="271">
        <f>IF(ISBLANK($B380),0,VLOOKUP($B380,Listen!$A$2:$C$45,2,FALSE))</f>
        <v>0</v>
      </c>
      <c r="O380" s="271">
        <f>IF(ISBLANK($B380),0,VLOOKUP($B380,Listen!$A$2:$C$45,3,FALSE))</f>
        <v>0</v>
      </c>
      <c r="P380" s="272">
        <f t="shared" si="68"/>
        <v>0</v>
      </c>
      <c r="Q380" s="272">
        <f t="shared" si="69"/>
        <v>0</v>
      </c>
      <c r="R380" s="272">
        <f t="shared" si="69"/>
        <v>0</v>
      </c>
      <c r="S380" s="272">
        <f t="shared" si="69"/>
        <v>0</v>
      </c>
      <c r="T380" s="272">
        <f t="shared" si="69"/>
        <v>0</v>
      </c>
      <c r="U380" s="272">
        <f t="shared" si="69"/>
        <v>0</v>
      </c>
      <c r="V380" s="272">
        <f t="shared" si="69"/>
        <v>0</v>
      </c>
      <c r="W380" s="100">
        <f t="shared" si="66"/>
        <v>0</v>
      </c>
      <c r="X380" s="100">
        <f>IF(C380=A_Stammdaten!$B$11,E_SAV!$M380-E_SAV!$Y380,HLOOKUP(A_Stammdaten!$B$11-1,$Z$4:$AF$1005,ROW(C380)-3,FALSE)-$Y380)</f>
        <v>0</v>
      </c>
      <c r="Y380" s="100">
        <f>HLOOKUP(A_Stammdaten!$B$11,$Z$4:$AF$1005,ROW(C380)-3,FALSE)</f>
        <v>0</v>
      </c>
      <c r="Z380" s="100">
        <f t="shared" si="59"/>
        <v>0</v>
      </c>
      <c r="AA380" s="100">
        <f t="shared" si="60"/>
        <v>0</v>
      </c>
      <c r="AB380" s="100">
        <f t="shared" si="61"/>
        <v>0</v>
      </c>
      <c r="AC380" s="100">
        <f t="shared" si="62"/>
        <v>0</v>
      </c>
      <c r="AD380" s="100">
        <f t="shared" si="63"/>
        <v>0</v>
      </c>
      <c r="AE380" s="100">
        <f t="shared" si="64"/>
        <v>0</v>
      </c>
      <c r="AF380" s="100">
        <f t="shared" si="65"/>
        <v>0</v>
      </c>
    </row>
    <row r="381" spans="1:32" x14ac:dyDescent="0.25">
      <c r="A381" s="338"/>
      <c r="B381" s="338"/>
      <c r="C381" s="339"/>
      <c r="D381" s="338"/>
      <c r="E381" s="338"/>
      <c r="F381" s="338"/>
      <c r="G381" s="338"/>
      <c r="H381" s="338"/>
      <c r="I381" s="270">
        <f>IF(C381&gt;A_Stammdaten!$B$11,0,SUM(D381,E381,-G381))</f>
        <v>0</v>
      </c>
      <c r="J381" s="338"/>
      <c r="K381" s="338"/>
      <c r="L381" s="338"/>
      <c r="M381" s="99">
        <f t="shared" si="58"/>
        <v>0</v>
      </c>
      <c r="N381" s="271">
        <f>IF(ISBLANK($B381),0,VLOOKUP($B381,Listen!$A$2:$C$45,2,FALSE))</f>
        <v>0</v>
      </c>
      <c r="O381" s="271">
        <f>IF(ISBLANK($B381),0,VLOOKUP($B381,Listen!$A$2:$C$45,3,FALSE))</f>
        <v>0</v>
      </c>
      <c r="P381" s="272">
        <f t="shared" si="68"/>
        <v>0</v>
      </c>
      <c r="Q381" s="272">
        <f t="shared" si="69"/>
        <v>0</v>
      </c>
      <c r="R381" s="272">
        <f t="shared" si="69"/>
        <v>0</v>
      </c>
      <c r="S381" s="272">
        <f t="shared" si="69"/>
        <v>0</v>
      </c>
      <c r="T381" s="272">
        <f t="shared" si="69"/>
        <v>0</v>
      </c>
      <c r="U381" s="272">
        <f t="shared" si="69"/>
        <v>0</v>
      </c>
      <c r="V381" s="272">
        <f t="shared" si="69"/>
        <v>0</v>
      </c>
      <c r="W381" s="100">
        <f t="shared" si="66"/>
        <v>0</v>
      </c>
      <c r="X381" s="100">
        <f>IF(C381=A_Stammdaten!$B$11,E_SAV!$M381-E_SAV!$Y381,HLOOKUP(A_Stammdaten!$B$11-1,$Z$4:$AF$1005,ROW(C381)-3,FALSE)-$Y381)</f>
        <v>0</v>
      </c>
      <c r="Y381" s="100">
        <f>HLOOKUP(A_Stammdaten!$B$11,$Z$4:$AF$1005,ROW(C381)-3,FALSE)</f>
        <v>0</v>
      </c>
      <c r="Z381" s="100">
        <f t="shared" si="59"/>
        <v>0</v>
      </c>
      <c r="AA381" s="100">
        <f t="shared" si="60"/>
        <v>0</v>
      </c>
      <c r="AB381" s="100">
        <f t="shared" si="61"/>
        <v>0</v>
      </c>
      <c r="AC381" s="100">
        <f t="shared" si="62"/>
        <v>0</v>
      </c>
      <c r="AD381" s="100">
        <f t="shared" si="63"/>
        <v>0</v>
      </c>
      <c r="AE381" s="100">
        <f t="shared" si="64"/>
        <v>0</v>
      </c>
      <c r="AF381" s="100">
        <f t="shared" si="65"/>
        <v>0</v>
      </c>
    </row>
    <row r="382" spans="1:32" x14ac:dyDescent="0.25">
      <c r="A382" s="338"/>
      <c r="B382" s="338"/>
      <c r="C382" s="339"/>
      <c r="D382" s="338"/>
      <c r="E382" s="338"/>
      <c r="F382" s="338"/>
      <c r="G382" s="338"/>
      <c r="H382" s="338"/>
      <c r="I382" s="270">
        <f>IF(C382&gt;A_Stammdaten!$B$11,0,SUM(D382,E382,-G382))</f>
        <v>0</v>
      </c>
      <c r="J382" s="338"/>
      <c r="K382" s="338"/>
      <c r="L382" s="338"/>
      <c r="M382" s="99">
        <f t="shared" si="58"/>
        <v>0</v>
      </c>
      <c r="N382" s="271">
        <f>IF(ISBLANK($B382),0,VLOOKUP($B382,Listen!$A$2:$C$45,2,FALSE))</f>
        <v>0</v>
      </c>
      <c r="O382" s="271">
        <f>IF(ISBLANK($B382),0,VLOOKUP($B382,Listen!$A$2:$C$45,3,FALSE))</f>
        <v>0</v>
      </c>
      <c r="P382" s="272">
        <f t="shared" si="68"/>
        <v>0</v>
      </c>
      <c r="Q382" s="272">
        <f t="shared" si="69"/>
        <v>0</v>
      </c>
      <c r="R382" s="272">
        <f t="shared" si="69"/>
        <v>0</v>
      </c>
      <c r="S382" s="272">
        <f t="shared" si="69"/>
        <v>0</v>
      </c>
      <c r="T382" s="272">
        <f t="shared" si="69"/>
        <v>0</v>
      </c>
      <c r="U382" s="272">
        <f t="shared" si="69"/>
        <v>0</v>
      </c>
      <c r="V382" s="272">
        <f t="shared" si="69"/>
        <v>0</v>
      </c>
      <c r="W382" s="100">
        <f t="shared" si="66"/>
        <v>0</v>
      </c>
      <c r="X382" s="100">
        <f>IF(C382=A_Stammdaten!$B$11,E_SAV!$M382-E_SAV!$Y382,HLOOKUP(A_Stammdaten!$B$11-1,$Z$4:$AF$1005,ROW(C382)-3,FALSE)-$Y382)</f>
        <v>0</v>
      </c>
      <c r="Y382" s="100">
        <f>HLOOKUP(A_Stammdaten!$B$11,$Z$4:$AF$1005,ROW(C382)-3,FALSE)</f>
        <v>0</v>
      </c>
      <c r="Z382" s="100">
        <f t="shared" si="59"/>
        <v>0</v>
      </c>
      <c r="AA382" s="100">
        <f t="shared" si="60"/>
        <v>0</v>
      </c>
      <c r="AB382" s="100">
        <f t="shared" si="61"/>
        <v>0</v>
      </c>
      <c r="AC382" s="100">
        <f t="shared" si="62"/>
        <v>0</v>
      </c>
      <c r="AD382" s="100">
        <f t="shared" si="63"/>
        <v>0</v>
      </c>
      <c r="AE382" s="100">
        <f t="shared" si="64"/>
        <v>0</v>
      </c>
      <c r="AF382" s="100">
        <f t="shared" si="65"/>
        <v>0</v>
      </c>
    </row>
    <row r="383" spans="1:32" x14ac:dyDescent="0.25">
      <c r="A383" s="338"/>
      <c r="B383" s="338"/>
      <c r="C383" s="339"/>
      <c r="D383" s="338"/>
      <c r="E383" s="338"/>
      <c r="F383" s="338"/>
      <c r="G383" s="338"/>
      <c r="H383" s="338"/>
      <c r="I383" s="270">
        <f>IF(C383&gt;A_Stammdaten!$B$11,0,SUM(D383,E383,-G383))</f>
        <v>0</v>
      </c>
      <c r="J383" s="338"/>
      <c r="K383" s="338"/>
      <c r="L383" s="338"/>
      <c r="M383" s="99">
        <f t="shared" si="58"/>
        <v>0</v>
      </c>
      <c r="N383" s="271">
        <f>IF(ISBLANK($B383),0,VLOOKUP($B383,Listen!$A$2:$C$45,2,FALSE))</f>
        <v>0</v>
      </c>
      <c r="O383" s="271">
        <f>IF(ISBLANK($B383),0,VLOOKUP($B383,Listen!$A$2:$C$45,3,FALSE))</f>
        <v>0</v>
      </c>
      <c r="P383" s="272">
        <f t="shared" si="68"/>
        <v>0</v>
      </c>
      <c r="Q383" s="272">
        <f t="shared" si="69"/>
        <v>0</v>
      </c>
      <c r="R383" s="272">
        <f t="shared" si="69"/>
        <v>0</v>
      </c>
      <c r="S383" s="272">
        <f t="shared" si="69"/>
        <v>0</v>
      </c>
      <c r="T383" s="272">
        <f t="shared" si="69"/>
        <v>0</v>
      </c>
      <c r="U383" s="272">
        <f t="shared" si="69"/>
        <v>0</v>
      </c>
      <c r="V383" s="272">
        <f t="shared" si="69"/>
        <v>0</v>
      </c>
      <c r="W383" s="100">
        <f t="shared" si="66"/>
        <v>0</v>
      </c>
      <c r="X383" s="100">
        <f>IF(C383=A_Stammdaten!$B$11,E_SAV!$M383-E_SAV!$Y383,HLOOKUP(A_Stammdaten!$B$11-1,$Z$4:$AF$1005,ROW(C383)-3,FALSE)-$Y383)</f>
        <v>0</v>
      </c>
      <c r="Y383" s="100">
        <f>HLOOKUP(A_Stammdaten!$B$11,$Z$4:$AF$1005,ROW(C383)-3,FALSE)</f>
        <v>0</v>
      </c>
      <c r="Z383" s="100">
        <f t="shared" si="59"/>
        <v>0</v>
      </c>
      <c r="AA383" s="100">
        <f t="shared" si="60"/>
        <v>0</v>
      </c>
      <c r="AB383" s="100">
        <f t="shared" si="61"/>
        <v>0</v>
      </c>
      <c r="AC383" s="100">
        <f t="shared" si="62"/>
        <v>0</v>
      </c>
      <c r="AD383" s="100">
        <f t="shared" si="63"/>
        <v>0</v>
      </c>
      <c r="AE383" s="100">
        <f t="shared" si="64"/>
        <v>0</v>
      </c>
      <c r="AF383" s="100">
        <f t="shared" si="65"/>
        <v>0</v>
      </c>
    </row>
    <row r="384" spans="1:32" x14ac:dyDescent="0.25">
      <c r="A384" s="338"/>
      <c r="B384" s="338"/>
      <c r="C384" s="339"/>
      <c r="D384" s="338"/>
      <c r="E384" s="338"/>
      <c r="F384" s="338"/>
      <c r="G384" s="338"/>
      <c r="H384" s="338"/>
      <c r="I384" s="270">
        <f>IF(C384&gt;A_Stammdaten!$B$11,0,SUM(D384,E384,-G384))</f>
        <v>0</v>
      </c>
      <c r="J384" s="338"/>
      <c r="K384" s="338"/>
      <c r="L384" s="338"/>
      <c r="M384" s="99">
        <f t="shared" si="58"/>
        <v>0</v>
      </c>
      <c r="N384" s="271">
        <f>IF(ISBLANK($B384),0,VLOOKUP($B384,Listen!$A$2:$C$45,2,FALSE))</f>
        <v>0</v>
      </c>
      <c r="O384" s="271">
        <f>IF(ISBLANK($B384),0,VLOOKUP($B384,Listen!$A$2:$C$45,3,FALSE))</f>
        <v>0</v>
      </c>
      <c r="P384" s="272">
        <f t="shared" si="68"/>
        <v>0</v>
      </c>
      <c r="Q384" s="272">
        <f t="shared" si="69"/>
        <v>0</v>
      </c>
      <c r="R384" s="272">
        <f t="shared" si="69"/>
        <v>0</v>
      </c>
      <c r="S384" s="272">
        <f t="shared" si="69"/>
        <v>0</v>
      </c>
      <c r="T384" s="272">
        <f t="shared" si="69"/>
        <v>0</v>
      </c>
      <c r="U384" s="272">
        <f t="shared" si="69"/>
        <v>0</v>
      </c>
      <c r="V384" s="272">
        <f t="shared" si="69"/>
        <v>0</v>
      </c>
      <c r="W384" s="100">
        <f t="shared" si="66"/>
        <v>0</v>
      </c>
      <c r="X384" s="100">
        <f>IF(C384=A_Stammdaten!$B$11,E_SAV!$M384-E_SAV!$Y384,HLOOKUP(A_Stammdaten!$B$11-1,$Z$4:$AF$1005,ROW(C384)-3,FALSE)-$Y384)</f>
        <v>0</v>
      </c>
      <c r="Y384" s="100">
        <f>HLOOKUP(A_Stammdaten!$B$11,$Z$4:$AF$1005,ROW(C384)-3,FALSE)</f>
        <v>0</v>
      </c>
      <c r="Z384" s="100">
        <f t="shared" si="59"/>
        <v>0</v>
      </c>
      <c r="AA384" s="100">
        <f t="shared" si="60"/>
        <v>0</v>
      </c>
      <c r="AB384" s="100">
        <f t="shared" si="61"/>
        <v>0</v>
      </c>
      <c r="AC384" s="100">
        <f t="shared" si="62"/>
        <v>0</v>
      </c>
      <c r="AD384" s="100">
        <f t="shared" si="63"/>
        <v>0</v>
      </c>
      <c r="AE384" s="100">
        <f t="shared" si="64"/>
        <v>0</v>
      </c>
      <c r="AF384" s="100">
        <f t="shared" si="65"/>
        <v>0</v>
      </c>
    </row>
    <row r="385" spans="1:32" x14ac:dyDescent="0.25">
      <c r="A385" s="338"/>
      <c r="B385" s="338"/>
      <c r="C385" s="339"/>
      <c r="D385" s="338"/>
      <c r="E385" s="338"/>
      <c r="F385" s="338"/>
      <c r="G385" s="338"/>
      <c r="H385" s="338"/>
      <c r="I385" s="270">
        <f>IF(C385&gt;A_Stammdaten!$B$11,0,SUM(D385,E385,-G385))</f>
        <v>0</v>
      </c>
      <c r="J385" s="338"/>
      <c r="K385" s="338"/>
      <c r="L385" s="338"/>
      <c r="M385" s="99">
        <f t="shared" si="58"/>
        <v>0</v>
      </c>
      <c r="N385" s="271">
        <f>IF(ISBLANK($B385),0,VLOOKUP($B385,Listen!$A$2:$C$45,2,FALSE))</f>
        <v>0</v>
      </c>
      <c r="O385" s="271">
        <f>IF(ISBLANK($B385),0,VLOOKUP($B385,Listen!$A$2:$C$45,3,FALSE))</f>
        <v>0</v>
      </c>
      <c r="P385" s="272">
        <f t="shared" si="68"/>
        <v>0</v>
      </c>
      <c r="Q385" s="272">
        <f t="shared" si="69"/>
        <v>0</v>
      </c>
      <c r="R385" s="272">
        <f t="shared" si="69"/>
        <v>0</v>
      </c>
      <c r="S385" s="272">
        <f t="shared" si="69"/>
        <v>0</v>
      </c>
      <c r="T385" s="272">
        <f t="shared" si="69"/>
        <v>0</v>
      </c>
      <c r="U385" s="272">
        <f t="shared" si="69"/>
        <v>0</v>
      </c>
      <c r="V385" s="272">
        <f t="shared" si="69"/>
        <v>0</v>
      </c>
      <c r="W385" s="100">
        <f t="shared" si="66"/>
        <v>0</v>
      </c>
      <c r="X385" s="100">
        <f>IF(C385=A_Stammdaten!$B$11,E_SAV!$M385-E_SAV!$Y385,HLOOKUP(A_Stammdaten!$B$11-1,$Z$4:$AF$1005,ROW(C385)-3,FALSE)-$Y385)</f>
        <v>0</v>
      </c>
      <c r="Y385" s="100">
        <f>HLOOKUP(A_Stammdaten!$B$11,$Z$4:$AF$1005,ROW(C385)-3,FALSE)</f>
        <v>0</v>
      </c>
      <c r="Z385" s="100">
        <f t="shared" si="59"/>
        <v>0</v>
      </c>
      <c r="AA385" s="100">
        <f t="shared" si="60"/>
        <v>0</v>
      </c>
      <c r="AB385" s="100">
        <f t="shared" si="61"/>
        <v>0</v>
      </c>
      <c r="AC385" s="100">
        <f t="shared" si="62"/>
        <v>0</v>
      </c>
      <c r="AD385" s="100">
        <f t="shared" si="63"/>
        <v>0</v>
      </c>
      <c r="AE385" s="100">
        <f t="shared" si="64"/>
        <v>0</v>
      </c>
      <c r="AF385" s="100">
        <f t="shared" si="65"/>
        <v>0</v>
      </c>
    </row>
    <row r="386" spans="1:32" x14ac:dyDescent="0.25">
      <c r="A386" s="338"/>
      <c r="B386" s="338"/>
      <c r="C386" s="339"/>
      <c r="D386" s="338"/>
      <c r="E386" s="338"/>
      <c r="F386" s="338"/>
      <c r="G386" s="338"/>
      <c r="H386" s="338"/>
      <c r="I386" s="270">
        <f>IF(C386&gt;A_Stammdaten!$B$11,0,SUM(D386,E386,-G386))</f>
        <v>0</v>
      </c>
      <c r="J386" s="338"/>
      <c r="K386" s="338"/>
      <c r="L386" s="338"/>
      <c r="M386" s="99">
        <f t="shared" si="58"/>
        <v>0</v>
      </c>
      <c r="N386" s="271">
        <f>IF(ISBLANK($B386),0,VLOOKUP($B386,Listen!$A$2:$C$45,2,FALSE))</f>
        <v>0</v>
      </c>
      <c r="O386" s="271">
        <f>IF(ISBLANK($B386),0,VLOOKUP($B386,Listen!$A$2:$C$45,3,FALSE))</f>
        <v>0</v>
      </c>
      <c r="P386" s="272">
        <f t="shared" si="68"/>
        <v>0</v>
      </c>
      <c r="Q386" s="272">
        <f t="shared" si="69"/>
        <v>0</v>
      </c>
      <c r="R386" s="272">
        <f t="shared" si="69"/>
        <v>0</v>
      </c>
      <c r="S386" s="272">
        <f t="shared" si="69"/>
        <v>0</v>
      </c>
      <c r="T386" s="272">
        <f t="shared" si="69"/>
        <v>0</v>
      </c>
      <c r="U386" s="272">
        <f t="shared" si="69"/>
        <v>0</v>
      </c>
      <c r="V386" s="272">
        <f t="shared" si="69"/>
        <v>0</v>
      </c>
      <c r="W386" s="100">
        <f t="shared" si="66"/>
        <v>0</v>
      </c>
      <c r="X386" s="100">
        <f>IF(C386=A_Stammdaten!$B$11,E_SAV!$M386-E_SAV!$Y386,HLOOKUP(A_Stammdaten!$B$11-1,$Z$4:$AF$1005,ROW(C386)-3,FALSE)-$Y386)</f>
        <v>0</v>
      </c>
      <c r="Y386" s="100">
        <f>HLOOKUP(A_Stammdaten!$B$11,$Z$4:$AF$1005,ROW(C386)-3,FALSE)</f>
        <v>0</v>
      </c>
      <c r="Z386" s="100">
        <f t="shared" si="59"/>
        <v>0</v>
      </c>
      <c r="AA386" s="100">
        <f t="shared" si="60"/>
        <v>0</v>
      </c>
      <c r="AB386" s="100">
        <f t="shared" si="61"/>
        <v>0</v>
      </c>
      <c r="AC386" s="100">
        <f t="shared" si="62"/>
        <v>0</v>
      </c>
      <c r="AD386" s="100">
        <f t="shared" si="63"/>
        <v>0</v>
      </c>
      <c r="AE386" s="100">
        <f t="shared" si="64"/>
        <v>0</v>
      </c>
      <c r="AF386" s="100">
        <f t="shared" si="65"/>
        <v>0</v>
      </c>
    </row>
    <row r="387" spans="1:32" x14ac:dyDescent="0.25">
      <c r="A387" s="338"/>
      <c r="B387" s="338"/>
      <c r="C387" s="339"/>
      <c r="D387" s="338"/>
      <c r="E387" s="338"/>
      <c r="F387" s="338"/>
      <c r="G387" s="338"/>
      <c r="H387" s="338"/>
      <c r="I387" s="270">
        <f>IF(C387&gt;A_Stammdaten!$B$11,0,SUM(D387,E387,-G387))</f>
        <v>0</v>
      </c>
      <c r="J387" s="338"/>
      <c r="K387" s="338"/>
      <c r="L387" s="338"/>
      <c r="M387" s="99">
        <f t="shared" si="58"/>
        <v>0</v>
      </c>
      <c r="N387" s="271">
        <f>IF(ISBLANK($B387),0,VLOOKUP($B387,Listen!$A$2:$C$45,2,FALSE))</f>
        <v>0</v>
      </c>
      <c r="O387" s="271">
        <f>IF(ISBLANK($B387),0,VLOOKUP($B387,Listen!$A$2:$C$45,3,FALSE))</f>
        <v>0</v>
      </c>
      <c r="P387" s="272">
        <f t="shared" si="68"/>
        <v>0</v>
      </c>
      <c r="Q387" s="272">
        <f t="shared" si="69"/>
        <v>0</v>
      </c>
      <c r="R387" s="272">
        <f t="shared" si="69"/>
        <v>0</v>
      </c>
      <c r="S387" s="272">
        <f t="shared" si="69"/>
        <v>0</v>
      </c>
      <c r="T387" s="272">
        <f t="shared" si="69"/>
        <v>0</v>
      </c>
      <c r="U387" s="272">
        <f t="shared" si="69"/>
        <v>0</v>
      </c>
      <c r="V387" s="272">
        <f t="shared" si="69"/>
        <v>0</v>
      </c>
      <c r="W387" s="100">
        <f t="shared" si="66"/>
        <v>0</v>
      </c>
      <c r="X387" s="100">
        <f>IF(C387=A_Stammdaten!$B$11,E_SAV!$M387-E_SAV!$Y387,HLOOKUP(A_Stammdaten!$B$11-1,$Z$4:$AF$1005,ROW(C387)-3,FALSE)-$Y387)</f>
        <v>0</v>
      </c>
      <c r="Y387" s="100">
        <f>HLOOKUP(A_Stammdaten!$B$11,$Z$4:$AF$1005,ROW(C387)-3,FALSE)</f>
        <v>0</v>
      </c>
      <c r="Z387" s="100">
        <f t="shared" si="59"/>
        <v>0</v>
      </c>
      <c r="AA387" s="100">
        <f t="shared" si="60"/>
        <v>0</v>
      </c>
      <c r="AB387" s="100">
        <f t="shared" si="61"/>
        <v>0</v>
      </c>
      <c r="AC387" s="100">
        <f t="shared" si="62"/>
        <v>0</v>
      </c>
      <c r="AD387" s="100">
        <f t="shared" si="63"/>
        <v>0</v>
      </c>
      <c r="AE387" s="100">
        <f t="shared" si="64"/>
        <v>0</v>
      </c>
      <c r="AF387" s="100">
        <f t="shared" si="65"/>
        <v>0</v>
      </c>
    </row>
    <row r="388" spans="1:32" x14ac:dyDescent="0.25">
      <c r="A388" s="338"/>
      <c r="B388" s="338"/>
      <c r="C388" s="339"/>
      <c r="D388" s="338"/>
      <c r="E388" s="338"/>
      <c r="F388" s="338"/>
      <c r="G388" s="338"/>
      <c r="H388" s="338"/>
      <c r="I388" s="270">
        <f>IF(C388&gt;A_Stammdaten!$B$11,0,SUM(D388,E388,-G388))</f>
        <v>0</v>
      </c>
      <c r="J388" s="338"/>
      <c r="K388" s="338"/>
      <c r="L388" s="338"/>
      <c r="M388" s="99">
        <f t="shared" si="58"/>
        <v>0</v>
      </c>
      <c r="N388" s="271">
        <f>IF(ISBLANK($B388),0,VLOOKUP($B388,Listen!$A$2:$C$45,2,FALSE))</f>
        <v>0</v>
      </c>
      <c r="O388" s="271">
        <f>IF(ISBLANK($B388),0,VLOOKUP($B388,Listen!$A$2:$C$45,3,FALSE))</f>
        <v>0</v>
      </c>
      <c r="P388" s="272">
        <f t="shared" si="68"/>
        <v>0</v>
      </c>
      <c r="Q388" s="272">
        <f t="shared" si="69"/>
        <v>0</v>
      </c>
      <c r="R388" s="272">
        <f t="shared" si="69"/>
        <v>0</v>
      </c>
      <c r="S388" s="272">
        <f t="shared" si="69"/>
        <v>0</v>
      </c>
      <c r="T388" s="272">
        <f t="shared" si="69"/>
        <v>0</v>
      </c>
      <c r="U388" s="272">
        <f t="shared" si="69"/>
        <v>0</v>
      </c>
      <c r="V388" s="272">
        <f t="shared" si="69"/>
        <v>0</v>
      </c>
      <c r="W388" s="100">
        <f t="shared" si="66"/>
        <v>0</v>
      </c>
      <c r="X388" s="100">
        <f>IF(C388=A_Stammdaten!$B$11,E_SAV!$M388-E_SAV!$Y388,HLOOKUP(A_Stammdaten!$B$11-1,$Z$4:$AF$1005,ROW(C388)-3,FALSE)-$Y388)</f>
        <v>0</v>
      </c>
      <c r="Y388" s="100">
        <f>HLOOKUP(A_Stammdaten!$B$11,$Z$4:$AF$1005,ROW(C388)-3,FALSE)</f>
        <v>0</v>
      </c>
      <c r="Z388" s="100">
        <f t="shared" si="59"/>
        <v>0</v>
      </c>
      <c r="AA388" s="100">
        <f t="shared" si="60"/>
        <v>0</v>
      </c>
      <c r="AB388" s="100">
        <f t="shared" si="61"/>
        <v>0</v>
      </c>
      <c r="AC388" s="100">
        <f t="shared" si="62"/>
        <v>0</v>
      </c>
      <c r="AD388" s="100">
        <f t="shared" si="63"/>
        <v>0</v>
      </c>
      <c r="AE388" s="100">
        <f t="shared" si="64"/>
        <v>0</v>
      </c>
      <c r="AF388" s="100">
        <f t="shared" si="65"/>
        <v>0</v>
      </c>
    </row>
    <row r="389" spans="1:32" x14ac:dyDescent="0.25">
      <c r="A389" s="338"/>
      <c r="B389" s="338"/>
      <c r="C389" s="339"/>
      <c r="D389" s="338"/>
      <c r="E389" s="338"/>
      <c r="F389" s="338"/>
      <c r="G389" s="338"/>
      <c r="H389" s="338"/>
      <c r="I389" s="270">
        <f>IF(C389&gt;A_Stammdaten!$B$11,0,SUM(D389,E389,-G389))</f>
        <v>0</v>
      </c>
      <c r="J389" s="338"/>
      <c r="K389" s="338"/>
      <c r="L389" s="338"/>
      <c r="M389" s="99">
        <f t="shared" ref="M389:M452" si="70">I389-SUM(J389:L389)</f>
        <v>0</v>
      </c>
      <c r="N389" s="271">
        <f>IF(ISBLANK($B389),0,VLOOKUP($B389,Listen!$A$2:$C$45,2,FALSE))</f>
        <v>0</v>
      </c>
      <c r="O389" s="271">
        <f>IF(ISBLANK($B389),0,VLOOKUP($B389,Listen!$A$2:$C$45,3,FALSE))</f>
        <v>0</v>
      </c>
      <c r="P389" s="272">
        <f t="shared" si="68"/>
        <v>0</v>
      </c>
      <c r="Q389" s="272">
        <f t="shared" si="69"/>
        <v>0</v>
      </c>
      <c r="R389" s="272">
        <f t="shared" si="69"/>
        <v>0</v>
      </c>
      <c r="S389" s="272">
        <f t="shared" si="69"/>
        <v>0</v>
      </c>
      <c r="T389" s="272">
        <f t="shared" si="69"/>
        <v>0</v>
      </c>
      <c r="U389" s="272">
        <f t="shared" si="69"/>
        <v>0</v>
      </c>
      <c r="V389" s="272">
        <f t="shared" si="69"/>
        <v>0</v>
      </c>
      <c r="W389" s="100">
        <f t="shared" si="66"/>
        <v>0</v>
      </c>
      <c r="X389" s="100">
        <f>IF(C389=A_Stammdaten!$B$11,E_SAV!$M389-E_SAV!$Y389,HLOOKUP(A_Stammdaten!$B$11-1,$Z$4:$AF$1005,ROW(C389)-3,FALSE)-$Y389)</f>
        <v>0</v>
      </c>
      <c r="Y389" s="100">
        <f>HLOOKUP(A_Stammdaten!$B$11,$Z$4:$AF$1005,ROW(C389)-3,FALSE)</f>
        <v>0</v>
      </c>
      <c r="Z389" s="100">
        <f t="shared" ref="Z389:Z452" si="71">IF(OR($C389=0,$M389=0),0,IF($C389&lt;=Z$4,$M389-$M389/P389*(Z$4-$C389+1),0))</f>
        <v>0</v>
      </c>
      <c r="AA389" s="100">
        <f t="shared" ref="AA389:AA452" si="72">IF(OR($C389=0,$M389=0,Q389-(AA$4-$C389)=0),0,IF($C389&lt;AA$4,Z389-Z389/(Q389-(AA$4-$C389)),IF($C389=AA$4,$M389-$M389/Q389,0)))</f>
        <v>0</v>
      </c>
      <c r="AB389" s="100">
        <f t="shared" ref="AB389:AB452" si="73">IF(OR($C389=0,$M389=0,R389-(AB$4-$C389)=0),0,IF($C389&lt;AB$4,AA389-AA389/(R389-(AB$4-$C389)),IF($C389=AB$4,$M389-$M389/R389,0)))</f>
        <v>0</v>
      </c>
      <c r="AC389" s="100">
        <f t="shared" ref="AC389:AC452" si="74">IF(OR($C389=0,$M389=0,S389-(AC$4-$C389)=0),0,IF($C389&lt;AC$4,AB389-AB389/(S389-(AC$4-$C389)),IF($C389=AC$4,$M389-$M389/S389,0)))</f>
        <v>0</v>
      </c>
      <c r="AD389" s="100">
        <f t="shared" ref="AD389:AD452" si="75">IF(OR($C389=0,$M389=0,T389-(AD$4-$C389)=0),0,IF($C389&lt;AD$4,AC389-AC389/(T389-(AD$4-$C389)),IF($C389=AD$4,$M389-$M389/T389,0)))</f>
        <v>0</v>
      </c>
      <c r="AE389" s="100">
        <f t="shared" ref="AE389:AE452" si="76">IF(OR($C389=0,$M389=0,U389-(AE$4-$C389)=0),0,IF($C389&lt;AE$4,AD389-AD389/(U389-(AE$4-$C389)),IF($C389=AE$4,$M389-$M389/U389,0)))</f>
        <v>0</v>
      </c>
      <c r="AF389" s="100">
        <f t="shared" ref="AF389:AF452" si="77">IF(OR($C389=0,$M389=0,V389-(AF$4-$C389)=0),0,IF($C389&lt;AF$4,AE389-AE389/(V389-(AF$4-$C389)),IF($C389=AF$4,$M389-$M389/V389,0)))</f>
        <v>0</v>
      </c>
    </row>
    <row r="390" spans="1:32" x14ac:dyDescent="0.25">
      <c r="A390" s="338"/>
      <c r="B390" s="338"/>
      <c r="C390" s="339"/>
      <c r="D390" s="338"/>
      <c r="E390" s="338"/>
      <c r="F390" s="338"/>
      <c r="G390" s="338"/>
      <c r="H390" s="338"/>
      <c r="I390" s="270">
        <f>IF(C390&gt;A_Stammdaten!$B$11,0,SUM(D390,E390,-G390))</f>
        <v>0</v>
      </c>
      <c r="J390" s="338"/>
      <c r="K390" s="338"/>
      <c r="L390" s="338"/>
      <c r="M390" s="99">
        <f t="shared" si="70"/>
        <v>0</v>
      </c>
      <c r="N390" s="271">
        <f>IF(ISBLANK($B390),0,VLOOKUP($B390,Listen!$A$2:$C$45,2,FALSE))</f>
        <v>0</v>
      </c>
      <c r="O390" s="271">
        <f>IF(ISBLANK($B390),0,VLOOKUP($B390,Listen!$A$2:$C$45,3,FALSE))</f>
        <v>0</v>
      </c>
      <c r="P390" s="272">
        <f t="shared" si="68"/>
        <v>0</v>
      </c>
      <c r="Q390" s="272">
        <f t="shared" si="69"/>
        <v>0</v>
      </c>
      <c r="R390" s="272">
        <f t="shared" si="69"/>
        <v>0</v>
      </c>
      <c r="S390" s="272">
        <f t="shared" si="69"/>
        <v>0</v>
      </c>
      <c r="T390" s="272">
        <f t="shared" si="69"/>
        <v>0</v>
      </c>
      <c r="U390" s="272">
        <f t="shared" si="69"/>
        <v>0</v>
      </c>
      <c r="V390" s="272">
        <f t="shared" si="69"/>
        <v>0</v>
      </c>
      <c r="W390" s="100">
        <f t="shared" ref="W390:W453" si="78">Y390+X390</f>
        <v>0</v>
      </c>
      <c r="X390" s="100">
        <f>IF(C390=A_Stammdaten!$B$11,E_SAV!$M390-E_SAV!$Y390,HLOOKUP(A_Stammdaten!$B$11-1,$Z$4:$AF$1005,ROW(C390)-3,FALSE)-$Y390)</f>
        <v>0</v>
      </c>
      <c r="Y390" s="100">
        <f>HLOOKUP(A_Stammdaten!$B$11,$Z$4:$AF$1005,ROW(C390)-3,FALSE)</f>
        <v>0</v>
      </c>
      <c r="Z390" s="100">
        <f t="shared" si="71"/>
        <v>0</v>
      </c>
      <c r="AA390" s="100">
        <f t="shared" si="72"/>
        <v>0</v>
      </c>
      <c r="AB390" s="100">
        <f t="shared" si="73"/>
        <v>0</v>
      </c>
      <c r="AC390" s="100">
        <f t="shared" si="74"/>
        <v>0</v>
      </c>
      <c r="AD390" s="100">
        <f t="shared" si="75"/>
        <v>0</v>
      </c>
      <c r="AE390" s="100">
        <f t="shared" si="76"/>
        <v>0</v>
      </c>
      <c r="AF390" s="100">
        <f t="shared" si="77"/>
        <v>0</v>
      </c>
    </row>
    <row r="391" spans="1:32" x14ac:dyDescent="0.25">
      <c r="A391" s="338"/>
      <c r="B391" s="338"/>
      <c r="C391" s="339"/>
      <c r="D391" s="338"/>
      <c r="E391" s="338"/>
      <c r="F391" s="338"/>
      <c r="G391" s="338"/>
      <c r="H391" s="338"/>
      <c r="I391" s="270">
        <f>IF(C391&gt;A_Stammdaten!$B$11,0,SUM(D391,E391,-G391))</f>
        <v>0</v>
      </c>
      <c r="J391" s="338"/>
      <c r="K391" s="338"/>
      <c r="L391" s="338"/>
      <c r="M391" s="99">
        <f t="shared" si="70"/>
        <v>0</v>
      </c>
      <c r="N391" s="271">
        <f>IF(ISBLANK($B391),0,VLOOKUP($B391,Listen!$A$2:$C$45,2,FALSE))</f>
        <v>0</v>
      </c>
      <c r="O391" s="271">
        <f>IF(ISBLANK($B391),0,VLOOKUP($B391,Listen!$A$2:$C$45,3,FALSE))</f>
        <v>0</v>
      </c>
      <c r="P391" s="272">
        <f t="shared" si="68"/>
        <v>0</v>
      </c>
      <c r="Q391" s="272">
        <f t="shared" si="69"/>
        <v>0</v>
      </c>
      <c r="R391" s="272">
        <f t="shared" si="69"/>
        <v>0</v>
      </c>
      <c r="S391" s="272">
        <f t="shared" si="69"/>
        <v>0</v>
      </c>
      <c r="T391" s="272">
        <f t="shared" si="69"/>
        <v>0</v>
      </c>
      <c r="U391" s="272">
        <f t="shared" si="69"/>
        <v>0</v>
      </c>
      <c r="V391" s="272">
        <f t="shared" si="69"/>
        <v>0</v>
      </c>
      <c r="W391" s="100">
        <f t="shared" si="78"/>
        <v>0</v>
      </c>
      <c r="X391" s="100">
        <f>IF(C391=A_Stammdaten!$B$11,E_SAV!$M391-E_SAV!$Y391,HLOOKUP(A_Stammdaten!$B$11-1,$Z$4:$AF$1005,ROW(C391)-3,FALSE)-$Y391)</f>
        <v>0</v>
      </c>
      <c r="Y391" s="100">
        <f>HLOOKUP(A_Stammdaten!$B$11,$Z$4:$AF$1005,ROW(C391)-3,FALSE)</f>
        <v>0</v>
      </c>
      <c r="Z391" s="100">
        <f t="shared" si="71"/>
        <v>0</v>
      </c>
      <c r="AA391" s="100">
        <f t="shared" si="72"/>
        <v>0</v>
      </c>
      <c r="AB391" s="100">
        <f t="shared" si="73"/>
        <v>0</v>
      </c>
      <c r="AC391" s="100">
        <f t="shared" si="74"/>
        <v>0</v>
      </c>
      <c r="AD391" s="100">
        <f t="shared" si="75"/>
        <v>0</v>
      </c>
      <c r="AE391" s="100">
        <f t="shared" si="76"/>
        <v>0</v>
      </c>
      <c r="AF391" s="100">
        <f t="shared" si="77"/>
        <v>0</v>
      </c>
    </row>
    <row r="392" spans="1:32" x14ac:dyDescent="0.25">
      <c r="A392" s="338"/>
      <c r="B392" s="338"/>
      <c r="C392" s="339"/>
      <c r="D392" s="338"/>
      <c r="E392" s="338"/>
      <c r="F392" s="338"/>
      <c r="G392" s="338"/>
      <c r="H392" s="338"/>
      <c r="I392" s="270">
        <f>IF(C392&gt;A_Stammdaten!$B$11,0,SUM(D392,E392,-G392))</f>
        <v>0</v>
      </c>
      <c r="J392" s="338"/>
      <c r="K392" s="338"/>
      <c r="L392" s="338"/>
      <c r="M392" s="99">
        <f t="shared" si="70"/>
        <v>0</v>
      </c>
      <c r="N392" s="271">
        <f>IF(ISBLANK($B392),0,VLOOKUP($B392,Listen!$A$2:$C$45,2,FALSE))</f>
        <v>0</v>
      </c>
      <c r="O392" s="271">
        <f>IF(ISBLANK($B392),0,VLOOKUP($B392,Listen!$A$2:$C$45,3,FALSE))</f>
        <v>0</v>
      </c>
      <c r="P392" s="272">
        <f t="shared" si="68"/>
        <v>0</v>
      </c>
      <c r="Q392" s="272">
        <f t="shared" si="69"/>
        <v>0</v>
      </c>
      <c r="R392" s="272">
        <f t="shared" si="69"/>
        <v>0</v>
      </c>
      <c r="S392" s="272">
        <f t="shared" si="69"/>
        <v>0</v>
      </c>
      <c r="T392" s="272">
        <f t="shared" si="69"/>
        <v>0</v>
      </c>
      <c r="U392" s="272">
        <f t="shared" si="69"/>
        <v>0</v>
      </c>
      <c r="V392" s="272">
        <f t="shared" si="69"/>
        <v>0</v>
      </c>
      <c r="W392" s="100">
        <f t="shared" si="78"/>
        <v>0</v>
      </c>
      <c r="X392" s="100">
        <f>IF(C392=A_Stammdaten!$B$11,E_SAV!$M392-E_SAV!$Y392,HLOOKUP(A_Stammdaten!$B$11-1,$Z$4:$AF$1005,ROW(C392)-3,FALSE)-$Y392)</f>
        <v>0</v>
      </c>
      <c r="Y392" s="100">
        <f>HLOOKUP(A_Stammdaten!$B$11,$Z$4:$AF$1005,ROW(C392)-3,FALSE)</f>
        <v>0</v>
      </c>
      <c r="Z392" s="100">
        <f t="shared" si="71"/>
        <v>0</v>
      </c>
      <c r="AA392" s="100">
        <f t="shared" si="72"/>
        <v>0</v>
      </c>
      <c r="AB392" s="100">
        <f t="shared" si="73"/>
        <v>0</v>
      </c>
      <c r="AC392" s="100">
        <f t="shared" si="74"/>
        <v>0</v>
      </c>
      <c r="AD392" s="100">
        <f t="shared" si="75"/>
        <v>0</v>
      </c>
      <c r="AE392" s="100">
        <f t="shared" si="76"/>
        <v>0</v>
      </c>
      <c r="AF392" s="100">
        <f t="shared" si="77"/>
        <v>0</v>
      </c>
    </row>
    <row r="393" spans="1:32" x14ac:dyDescent="0.25">
      <c r="A393" s="338"/>
      <c r="B393" s="338"/>
      <c r="C393" s="339"/>
      <c r="D393" s="338"/>
      <c r="E393" s="338"/>
      <c r="F393" s="338"/>
      <c r="G393" s="338"/>
      <c r="H393" s="338"/>
      <c r="I393" s="270">
        <f>IF(C393&gt;A_Stammdaten!$B$11,0,SUM(D393,E393,-G393))</f>
        <v>0</v>
      </c>
      <c r="J393" s="338"/>
      <c r="K393" s="338"/>
      <c r="L393" s="338"/>
      <c r="M393" s="99">
        <f t="shared" si="70"/>
        <v>0</v>
      </c>
      <c r="N393" s="271">
        <f>IF(ISBLANK($B393),0,VLOOKUP($B393,Listen!$A$2:$C$45,2,FALSE))</f>
        <v>0</v>
      </c>
      <c r="O393" s="271">
        <f>IF(ISBLANK($B393),0,VLOOKUP($B393,Listen!$A$2:$C$45,3,FALSE))</f>
        <v>0</v>
      </c>
      <c r="P393" s="272">
        <f t="shared" si="68"/>
        <v>0</v>
      </c>
      <c r="Q393" s="272">
        <f t="shared" si="69"/>
        <v>0</v>
      </c>
      <c r="R393" s="272">
        <f t="shared" si="69"/>
        <v>0</v>
      </c>
      <c r="S393" s="272">
        <f t="shared" si="69"/>
        <v>0</v>
      </c>
      <c r="T393" s="272">
        <f t="shared" si="69"/>
        <v>0</v>
      </c>
      <c r="U393" s="272">
        <f t="shared" si="69"/>
        <v>0</v>
      </c>
      <c r="V393" s="272">
        <f t="shared" si="69"/>
        <v>0</v>
      </c>
      <c r="W393" s="100">
        <f t="shared" si="78"/>
        <v>0</v>
      </c>
      <c r="X393" s="100">
        <f>IF(C393=A_Stammdaten!$B$11,E_SAV!$M393-E_SAV!$Y393,HLOOKUP(A_Stammdaten!$B$11-1,$Z$4:$AF$1005,ROW(C393)-3,FALSE)-$Y393)</f>
        <v>0</v>
      </c>
      <c r="Y393" s="100">
        <f>HLOOKUP(A_Stammdaten!$B$11,$Z$4:$AF$1005,ROW(C393)-3,FALSE)</f>
        <v>0</v>
      </c>
      <c r="Z393" s="100">
        <f t="shared" si="71"/>
        <v>0</v>
      </c>
      <c r="AA393" s="100">
        <f t="shared" si="72"/>
        <v>0</v>
      </c>
      <c r="AB393" s="100">
        <f t="shared" si="73"/>
        <v>0</v>
      </c>
      <c r="AC393" s="100">
        <f t="shared" si="74"/>
        <v>0</v>
      </c>
      <c r="AD393" s="100">
        <f t="shared" si="75"/>
        <v>0</v>
      </c>
      <c r="AE393" s="100">
        <f t="shared" si="76"/>
        <v>0</v>
      </c>
      <c r="AF393" s="100">
        <f t="shared" si="77"/>
        <v>0</v>
      </c>
    </row>
    <row r="394" spans="1:32" x14ac:dyDescent="0.25">
      <c r="A394" s="338"/>
      <c r="B394" s="338"/>
      <c r="C394" s="339"/>
      <c r="D394" s="338"/>
      <c r="E394" s="338"/>
      <c r="F394" s="338"/>
      <c r="G394" s="338"/>
      <c r="H394" s="338"/>
      <c r="I394" s="270">
        <f>IF(C394&gt;A_Stammdaten!$B$11,0,SUM(D394,E394,-G394))</f>
        <v>0</v>
      </c>
      <c r="J394" s="338"/>
      <c r="K394" s="338"/>
      <c r="L394" s="338"/>
      <c r="M394" s="99">
        <f t="shared" si="70"/>
        <v>0</v>
      </c>
      <c r="N394" s="271">
        <f>IF(ISBLANK($B394),0,VLOOKUP($B394,Listen!$A$2:$C$45,2,FALSE))</f>
        <v>0</v>
      </c>
      <c r="O394" s="271">
        <f>IF(ISBLANK($B394),0,VLOOKUP($B394,Listen!$A$2:$C$45,3,FALSE))</f>
        <v>0</v>
      </c>
      <c r="P394" s="272">
        <f t="shared" si="68"/>
        <v>0</v>
      </c>
      <c r="Q394" s="272">
        <f t="shared" si="69"/>
        <v>0</v>
      </c>
      <c r="R394" s="272">
        <f t="shared" si="69"/>
        <v>0</v>
      </c>
      <c r="S394" s="272">
        <f t="shared" si="69"/>
        <v>0</v>
      </c>
      <c r="T394" s="272">
        <f t="shared" si="69"/>
        <v>0</v>
      </c>
      <c r="U394" s="272">
        <f t="shared" si="69"/>
        <v>0</v>
      </c>
      <c r="V394" s="272">
        <f t="shared" si="69"/>
        <v>0</v>
      </c>
      <c r="W394" s="100">
        <f t="shared" si="78"/>
        <v>0</v>
      </c>
      <c r="X394" s="100">
        <f>IF(C394=A_Stammdaten!$B$11,E_SAV!$M394-E_SAV!$Y394,HLOOKUP(A_Stammdaten!$B$11-1,$Z$4:$AF$1005,ROW(C394)-3,FALSE)-$Y394)</f>
        <v>0</v>
      </c>
      <c r="Y394" s="100">
        <f>HLOOKUP(A_Stammdaten!$B$11,$Z$4:$AF$1005,ROW(C394)-3,FALSE)</f>
        <v>0</v>
      </c>
      <c r="Z394" s="100">
        <f t="shared" si="71"/>
        <v>0</v>
      </c>
      <c r="AA394" s="100">
        <f t="shared" si="72"/>
        <v>0</v>
      </c>
      <c r="AB394" s="100">
        <f t="shared" si="73"/>
        <v>0</v>
      </c>
      <c r="AC394" s="100">
        <f t="shared" si="74"/>
        <v>0</v>
      </c>
      <c r="AD394" s="100">
        <f t="shared" si="75"/>
        <v>0</v>
      </c>
      <c r="AE394" s="100">
        <f t="shared" si="76"/>
        <v>0</v>
      </c>
      <c r="AF394" s="100">
        <f t="shared" si="77"/>
        <v>0</v>
      </c>
    </row>
    <row r="395" spans="1:32" x14ac:dyDescent="0.25">
      <c r="A395" s="338"/>
      <c r="B395" s="338"/>
      <c r="C395" s="339"/>
      <c r="D395" s="338"/>
      <c r="E395" s="338"/>
      <c r="F395" s="338"/>
      <c r="G395" s="338"/>
      <c r="H395" s="338"/>
      <c r="I395" s="270">
        <f>IF(C395&gt;A_Stammdaten!$B$11,0,SUM(D395,E395,-G395))</f>
        <v>0</v>
      </c>
      <c r="J395" s="338"/>
      <c r="K395" s="338"/>
      <c r="L395" s="338"/>
      <c r="M395" s="99">
        <f t="shared" si="70"/>
        <v>0</v>
      </c>
      <c r="N395" s="271">
        <f>IF(ISBLANK($B395),0,VLOOKUP($B395,Listen!$A$2:$C$45,2,FALSE))</f>
        <v>0</v>
      </c>
      <c r="O395" s="271">
        <f>IF(ISBLANK($B395),0,VLOOKUP($B395,Listen!$A$2:$C$45,3,FALSE))</f>
        <v>0</v>
      </c>
      <c r="P395" s="272">
        <f t="shared" ref="P395:P458" si="79">$N395</f>
        <v>0</v>
      </c>
      <c r="Q395" s="272">
        <f t="shared" si="69"/>
        <v>0</v>
      </c>
      <c r="R395" s="272">
        <f t="shared" si="69"/>
        <v>0</v>
      </c>
      <c r="S395" s="272">
        <f t="shared" si="69"/>
        <v>0</v>
      </c>
      <c r="T395" s="272">
        <f t="shared" si="69"/>
        <v>0</v>
      </c>
      <c r="U395" s="272">
        <f t="shared" si="69"/>
        <v>0</v>
      </c>
      <c r="V395" s="272">
        <f t="shared" si="69"/>
        <v>0</v>
      </c>
      <c r="W395" s="100">
        <f t="shared" si="78"/>
        <v>0</v>
      </c>
      <c r="X395" s="100">
        <f>IF(C395=A_Stammdaten!$B$11,E_SAV!$M395-E_SAV!$Y395,HLOOKUP(A_Stammdaten!$B$11-1,$Z$4:$AF$1005,ROW(C395)-3,FALSE)-$Y395)</f>
        <v>0</v>
      </c>
      <c r="Y395" s="100">
        <f>HLOOKUP(A_Stammdaten!$B$11,$Z$4:$AF$1005,ROW(C395)-3,FALSE)</f>
        <v>0</v>
      </c>
      <c r="Z395" s="100">
        <f t="shared" si="71"/>
        <v>0</v>
      </c>
      <c r="AA395" s="100">
        <f t="shared" si="72"/>
        <v>0</v>
      </c>
      <c r="AB395" s="100">
        <f t="shared" si="73"/>
        <v>0</v>
      </c>
      <c r="AC395" s="100">
        <f t="shared" si="74"/>
        <v>0</v>
      </c>
      <c r="AD395" s="100">
        <f t="shared" si="75"/>
        <v>0</v>
      </c>
      <c r="AE395" s="100">
        <f t="shared" si="76"/>
        <v>0</v>
      </c>
      <c r="AF395" s="100">
        <f t="shared" si="77"/>
        <v>0</v>
      </c>
    </row>
    <row r="396" spans="1:32" x14ac:dyDescent="0.25">
      <c r="A396" s="338"/>
      <c r="B396" s="338"/>
      <c r="C396" s="339"/>
      <c r="D396" s="338"/>
      <c r="E396" s="338"/>
      <c r="F396" s="338"/>
      <c r="G396" s="338"/>
      <c r="H396" s="338"/>
      <c r="I396" s="270">
        <f>IF(C396&gt;A_Stammdaten!$B$11,0,SUM(D396,E396,-G396))</f>
        <v>0</v>
      </c>
      <c r="J396" s="338"/>
      <c r="K396" s="338"/>
      <c r="L396" s="338"/>
      <c r="M396" s="99">
        <f t="shared" si="70"/>
        <v>0</v>
      </c>
      <c r="N396" s="271">
        <f>IF(ISBLANK($B396),0,VLOOKUP($B396,Listen!$A$2:$C$45,2,FALSE))</f>
        <v>0</v>
      </c>
      <c r="O396" s="271">
        <f>IF(ISBLANK($B396),0,VLOOKUP($B396,Listen!$A$2:$C$45,3,FALSE))</f>
        <v>0</v>
      </c>
      <c r="P396" s="272">
        <f t="shared" si="79"/>
        <v>0</v>
      </c>
      <c r="Q396" s="272">
        <f t="shared" si="69"/>
        <v>0</v>
      </c>
      <c r="R396" s="272">
        <f t="shared" si="69"/>
        <v>0</v>
      </c>
      <c r="S396" s="272">
        <f t="shared" si="69"/>
        <v>0</v>
      </c>
      <c r="T396" s="272">
        <f t="shared" si="69"/>
        <v>0</v>
      </c>
      <c r="U396" s="272">
        <f t="shared" si="69"/>
        <v>0</v>
      </c>
      <c r="V396" s="272">
        <f t="shared" si="69"/>
        <v>0</v>
      </c>
      <c r="W396" s="100">
        <f t="shared" si="78"/>
        <v>0</v>
      </c>
      <c r="X396" s="100">
        <f>IF(C396=A_Stammdaten!$B$11,E_SAV!$M396-E_SAV!$Y396,HLOOKUP(A_Stammdaten!$B$11-1,$Z$4:$AF$1005,ROW(C396)-3,FALSE)-$Y396)</f>
        <v>0</v>
      </c>
      <c r="Y396" s="100">
        <f>HLOOKUP(A_Stammdaten!$B$11,$Z$4:$AF$1005,ROW(C396)-3,FALSE)</f>
        <v>0</v>
      </c>
      <c r="Z396" s="100">
        <f t="shared" si="71"/>
        <v>0</v>
      </c>
      <c r="AA396" s="100">
        <f t="shared" si="72"/>
        <v>0</v>
      </c>
      <c r="AB396" s="100">
        <f t="shared" si="73"/>
        <v>0</v>
      </c>
      <c r="AC396" s="100">
        <f t="shared" si="74"/>
        <v>0</v>
      </c>
      <c r="AD396" s="100">
        <f t="shared" si="75"/>
        <v>0</v>
      </c>
      <c r="AE396" s="100">
        <f t="shared" si="76"/>
        <v>0</v>
      </c>
      <c r="AF396" s="100">
        <f t="shared" si="77"/>
        <v>0</v>
      </c>
    </row>
    <row r="397" spans="1:32" x14ac:dyDescent="0.25">
      <c r="A397" s="338"/>
      <c r="B397" s="338"/>
      <c r="C397" s="339"/>
      <c r="D397" s="338"/>
      <c r="E397" s="338"/>
      <c r="F397" s="338"/>
      <c r="G397" s="338"/>
      <c r="H397" s="338"/>
      <c r="I397" s="270">
        <f>IF(C397&gt;A_Stammdaten!$B$11,0,SUM(D397,E397,-G397))</f>
        <v>0</v>
      </c>
      <c r="J397" s="338"/>
      <c r="K397" s="338"/>
      <c r="L397" s="338"/>
      <c r="M397" s="99">
        <f t="shared" si="70"/>
        <v>0</v>
      </c>
      <c r="N397" s="271">
        <f>IF(ISBLANK($B397),0,VLOOKUP($B397,Listen!$A$2:$C$45,2,FALSE))</f>
        <v>0</v>
      </c>
      <c r="O397" s="271">
        <f>IF(ISBLANK($B397),0,VLOOKUP($B397,Listen!$A$2:$C$45,3,FALSE))</f>
        <v>0</v>
      </c>
      <c r="P397" s="272">
        <f t="shared" si="79"/>
        <v>0</v>
      </c>
      <c r="Q397" s="272">
        <f t="shared" si="69"/>
        <v>0</v>
      </c>
      <c r="R397" s="272">
        <f t="shared" si="69"/>
        <v>0</v>
      </c>
      <c r="S397" s="272">
        <f t="shared" si="69"/>
        <v>0</v>
      </c>
      <c r="T397" s="272">
        <f t="shared" si="69"/>
        <v>0</v>
      </c>
      <c r="U397" s="272">
        <f t="shared" si="69"/>
        <v>0</v>
      </c>
      <c r="V397" s="272">
        <f t="shared" si="69"/>
        <v>0</v>
      </c>
      <c r="W397" s="100">
        <f t="shared" si="78"/>
        <v>0</v>
      </c>
      <c r="X397" s="100">
        <f>IF(C397=A_Stammdaten!$B$11,E_SAV!$M397-E_SAV!$Y397,HLOOKUP(A_Stammdaten!$B$11-1,$Z$4:$AF$1005,ROW(C397)-3,FALSE)-$Y397)</f>
        <v>0</v>
      </c>
      <c r="Y397" s="100">
        <f>HLOOKUP(A_Stammdaten!$B$11,$Z$4:$AF$1005,ROW(C397)-3,FALSE)</f>
        <v>0</v>
      </c>
      <c r="Z397" s="100">
        <f t="shared" si="71"/>
        <v>0</v>
      </c>
      <c r="AA397" s="100">
        <f t="shared" si="72"/>
        <v>0</v>
      </c>
      <c r="AB397" s="100">
        <f t="shared" si="73"/>
        <v>0</v>
      </c>
      <c r="AC397" s="100">
        <f t="shared" si="74"/>
        <v>0</v>
      </c>
      <c r="AD397" s="100">
        <f t="shared" si="75"/>
        <v>0</v>
      </c>
      <c r="AE397" s="100">
        <f t="shared" si="76"/>
        <v>0</v>
      </c>
      <c r="AF397" s="100">
        <f t="shared" si="77"/>
        <v>0</v>
      </c>
    </row>
    <row r="398" spans="1:32" x14ac:dyDescent="0.25">
      <c r="A398" s="338"/>
      <c r="B398" s="338"/>
      <c r="C398" s="339"/>
      <c r="D398" s="338"/>
      <c r="E398" s="338"/>
      <c r="F398" s="338"/>
      <c r="G398" s="338"/>
      <c r="H398" s="338"/>
      <c r="I398" s="270">
        <f>IF(C398&gt;A_Stammdaten!$B$11,0,SUM(D398,E398,-G398))</f>
        <v>0</v>
      </c>
      <c r="J398" s="338"/>
      <c r="K398" s="338"/>
      <c r="L398" s="338"/>
      <c r="M398" s="99">
        <f t="shared" si="70"/>
        <v>0</v>
      </c>
      <c r="N398" s="271">
        <f>IF(ISBLANK($B398),0,VLOOKUP($B398,Listen!$A$2:$C$45,2,FALSE))</f>
        <v>0</v>
      </c>
      <c r="O398" s="271">
        <f>IF(ISBLANK($B398),0,VLOOKUP($B398,Listen!$A$2:$C$45,3,FALSE))</f>
        <v>0</v>
      </c>
      <c r="P398" s="272">
        <f t="shared" si="79"/>
        <v>0</v>
      </c>
      <c r="Q398" s="272">
        <f t="shared" si="69"/>
        <v>0</v>
      </c>
      <c r="R398" s="272">
        <f t="shared" si="69"/>
        <v>0</v>
      </c>
      <c r="S398" s="272">
        <f t="shared" si="69"/>
        <v>0</v>
      </c>
      <c r="T398" s="272">
        <f t="shared" si="69"/>
        <v>0</v>
      </c>
      <c r="U398" s="272">
        <f t="shared" si="69"/>
        <v>0</v>
      </c>
      <c r="V398" s="272">
        <f t="shared" si="69"/>
        <v>0</v>
      </c>
      <c r="W398" s="100">
        <f t="shared" si="78"/>
        <v>0</v>
      </c>
      <c r="X398" s="100">
        <f>IF(C398=A_Stammdaten!$B$11,E_SAV!$M398-E_SAV!$Y398,HLOOKUP(A_Stammdaten!$B$11-1,$Z$4:$AF$1005,ROW(C398)-3,FALSE)-$Y398)</f>
        <v>0</v>
      </c>
      <c r="Y398" s="100">
        <f>HLOOKUP(A_Stammdaten!$B$11,$Z$4:$AF$1005,ROW(C398)-3,FALSE)</f>
        <v>0</v>
      </c>
      <c r="Z398" s="100">
        <f t="shared" si="71"/>
        <v>0</v>
      </c>
      <c r="AA398" s="100">
        <f t="shared" si="72"/>
        <v>0</v>
      </c>
      <c r="AB398" s="100">
        <f t="shared" si="73"/>
        <v>0</v>
      </c>
      <c r="AC398" s="100">
        <f t="shared" si="74"/>
        <v>0</v>
      </c>
      <c r="AD398" s="100">
        <f t="shared" si="75"/>
        <v>0</v>
      </c>
      <c r="AE398" s="100">
        <f t="shared" si="76"/>
        <v>0</v>
      </c>
      <c r="AF398" s="100">
        <f t="shared" si="77"/>
        <v>0</v>
      </c>
    </row>
    <row r="399" spans="1:32" x14ac:dyDescent="0.25">
      <c r="A399" s="338"/>
      <c r="B399" s="338"/>
      <c r="C399" s="339"/>
      <c r="D399" s="338"/>
      <c r="E399" s="338"/>
      <c r="F399" s="338"/>
      <c r="G399" s="338"/>
      <c r="H399" s="338"/>
      <c r="I399" s="270">
        <f>IF(C399&gt;A_Stammdaten!$B$11,0,SUM(D399,E399,-G399))</f>
        <v>0</v>
      </c>
      <c r="J399" s="338"/>
      <c r="K399" s="338"/>
      <c r="L399" s="338"/>
      <c r="M399" s="99">
        <f t="shared" si="70"/>
        <v>0</v>
      </c>
      <c r="N399" s="271">
        <f>IF(ISBLANK($B399),0,VLOOKUP($B399,Listen!$A$2:$C$45,2,FALSE))</f>
        <v>0</v>
      </c>
      <c r="O399" s="271">
        <f>IF(ISBLANK($B399),0,VLOOKUP($B399,Listen!$A$2:$C$45,3,FALSE))</f>
        <v>0</v>
      </c>
      <c r="P399" s="272">
        <f t="shared" si="79"/>
        <v>0</v>
      </c>
      <c r="Q399" s="272">
        <f t="shared" si="69"/>
        <v>0</v>
      </c>
      <c r="R399" s="272">
        <f t="shared" si="69"/>
        <v>0</v>
      </c>
      <c r="S399" s="272">
        <f t="shared" si="69"/>
        <v>0</v>
      </c>
      <c r="T399" s="272">
        <f t="shared" si="69"/>
        <v>0</v>
      </c>
      <c r="U399" s="272">
        <f t="shared" si="69"/>
        <v>0</v>
      </c>
      <c r="V399" s="272">
        <f t="shared" si="69"/>
        <v>0</v>
      </c>
      <c r="W399" s="100">
        <f t="shared" si="78"/>
        <v>0</v>
      </c>
      <c r="X399" s="100">
        <f>IF(C399=A_Stammdaten!$B$11,E_SAV!$M399-E_SAV!$Y399,HLOOKUP(A_Stammdaten!$B$11-1,$Z$4:$AF$1005,ROW(C399)-3,FALSE)-$Y399)</f>
        <v>0</v>
      </c>
      <c r="Y399" s="100">
        <f>HLOOKUP(A_Stammdaten!$B$11,$Z$4:$AF$1005,ROW(C399)-3,FALSE)</f>
        <v>0</v>
      </c>
      <c r="Z399" s="100">
        <f t="shared" si="71"/>
        <v>0</v>
      </c>
      <c r="AA399" s="100">
        <f t="shared" si="72"/>
        <v>0</v>
      </c>
      <c r="AB399" s="100">
        <f t="shared" si="73"/>
        <v>0</v>
      </c>
      <c r="AC399" s="100">
        <f t="shared" si="74"/>
        <v>0</v>
      </c>
      <c r="AD399" s="100">
        <f t="shared" si="75"/>
        <v>0</v>
      </c>
      <c r="AE399" s="100">
        <f t="shared" si="76"/>
        <v>0</v>
      </c>
      <c r="AF399" s="100">
        <f t="shared" si="77"/>
        <v>0</v>
      </c>
    </row>
    <row r="400" spans="1:32" x14ac:dyDescent="0.25">
      <c r="A400" s="338"/>
      <c r="B400" s="338"/>
      <c r="C400" s="339"/>
      <c r="D400" s="338"/>
      <c r="E400" s="338"/>
      <c r="F400" s="338"/>
      <c r="G400" s="338"/>
      <c r="H400" s="338"/>
      <c r="I400" s="270">
        <f>IF(C400&gt;A_Stammdaten!$B$11,0,SUM(D400,E400,-G400))</f>
        <v>0</v>
      </c>
      <c r="J400" s="338"/>
      <c r="K400" s="338"/>
      <c r="L400" s="338"/>
      <c r="M400" s="99">
        <f t="shared" si="70"/>
        <v>0</v>
      </c>
      <c r="N400" s="271">
        <f>IF(ISBLANK($B400),0,VLOOKUP($B400,Listen!$A$2:$C$45,2,FALSE))</f>
        <v>0</v>
      </c>
      <c r="O400" s="271">
        <f>IF(ISBLANK($B400),0,VLOOKUP($B400,Listen!$A$2:$C$45,3,FALSE))</f>
        <v>0</v>
      </c>
      <c r="P400" s="272">
        <f t="shared" si="79"/>
        <v>0</v>
      </c>
      <c r="Q400" s="272">
        <f t="shared" si="69"/>
        <v>0</v>
      </c>
      <c r="R400" s="272">
        <f t="shared" si="69"/>
        <v>0</v>
      </c>
      <c r="S400" s="272">
        <f t="shared" si="69"/>
        <v>0</v>
      </c>
      <c r="T400" s="272">
        <f t="shared" si="69"/>
        <v>0</v>
      </c>
      <c r="U400" s="272">
        <f t="shared" si="69"/>
        <v>0</v>
      </c>
      <c r="V400" s="272">
        <f t="shared" si="69"/>
        <v>0</v>
      </c>
      <c r="W400" s="100">
        <f t="shared" si="78"/>
        <v>0</v>
      </c>
      <c r="X400" s="100">
        <f>IF(C400=A_Stammdaten!$B$11,E_SAV!$M400-E_SAV!$Y400,HLOOKUP(A_Stammdaten!$B$11-1,$Z$4:$AF$1005,ROW(C400)-3,FALSE)-$Y400)</f>
        <v>0</v>
      </c>
      <c r="Y400" s="100">
        <f>HLOOKUP(A_Stammdaten!$B$11,$Z$4:$AF$1005,ROW(C400)-3,FALSE)</f>
        <v>0</v>
      </c>
      <c r="Z400" s="100">
        <f t="shared" si="71"/>
        <v>0</v>
      </c>
      <c r="AA400" s="100">
        <f t="shared" si="72"/>
        <v>0</v>
      </c>
      <c r="AB400" s="100">
        <f t="shared" si="73"/>
        <v>0</v>
      </c>
      <c r="AC400" s="100">
        <f t="shared" si="74"/>
        <v>0</v>
      </c>
      <c r="AD400" s="100">
        <f t="shared" si="75"/>
        <v>0</v>
      </c>
      <c r="AE400" s="100">
        <f t="shared" si="76"/>
        <v>0</v>
      </c>
      <c r="AF400" s="100">
        <f t="shared" si="77"/>
        <v>0</v>
      </c>
    </row>
    <row r="401" spans="1:32" x14ac:dyDescent="0.25">
      <c r="A401" s="338"/>
      <c r="B401" s="338"/>
      <c r="C401" s="339"/>
      <c r="D401" s="338"/>
      <c r="E401" s="338"/>
      <c r="F401" s="338"/>
      <c r="G401" s="338"/>
      <c r="H401" s="338"/>
      <c r="I401" s="270">
        <f>IF(C401&gt;A_Stammdaten!$B$11,0,SUM(D401,E401,-G401))</f>
        <v>0</v>
      </c>
      <c r="J401" s="338"/>
      <c r="K401" s="338"/>
      <c r="L401" s="338"/>
      <c r="M401" s="99">
        <f t="shared" si="70"/>
        <v>0</v>
      </c>
      <c r="N401" s="271">
        <f>IF(ISBLANK($B401),0,VLOOKUP($B401,Listen!$A$2:$C$45,2,FALSE))</f>
        <v>0</v>
      </c>
      <c r="O401" s="271">
        <f>IF(ISBLANK($B401),0,VLOOKUP($B401,Listen!$A$2:$C$45,3,FALSE))</f>
        <v>0</v>
      </c>
      <c r="P401" s="272">
        <f t="shared" si="79"/>
        <v>0</v>
      </c>
      <c r="Q401" s="272">
        <f t="shared" si="69"/>
        <v>0</v>
      </c>
      <c r="R401" s="272">
        <f t="shared" si="69"/>
        <v>0</v>
      </c>
      <c r="S401" s="272">
        <f t="shared" si="69"/>
        <v>0</v>
      </c>
      <c r="T401" s="272">
        <f t="shared" si="69"/>
        <v>0</v>
      </c>
      <c r="U401" s="272">
        <f t="shared" si="69"/>
        <v>0</v>
      </c>
      <c r="V401" s="272">
        <f t="shared" si="69"/>
        <v>0</v>
      </c>
      <c r="W401" s="100">
        <f t="shared" si="78"/>
        <v>0</v>
      </c>
      <c r="X401" s="100">
        <f>IF(C401=A_Stammdaten!$B$11,E_SAV!$M401-E_SAV!$Y401,HLOOKUP(A_Stammdaten!$B$11-1,$Z$4:$AF$1005,ROW(C401)-3,FALSE)-$Y401)</f>
        <v>0</v>
      </c>
      <c r="Y401" s="100">
        <f>HLOOKUP(A_Stammdaten!$B$11,$Z$4:$AF$1005,ROW(C401)-3,FALSE)</f>
        <v>0</v>
      </c>
      <c r="Z401" s="100">
        <f t="shared" si="71"/>
        <v>0</v>
      </c>
      <c r="AA401" s="100">
        <f t="shared" si="72"/>
        <v>0</v>
      </c>
      <c r="AB401" s="100">
        <f t="shared" si="73"/>
        <v>0</v>
      </c>
      <c r="AC401" s="100">
        <f t="shared" si="74"/>
        <v>0</v>
      </c>
      <c r="AD401" s="100">
        <f t="shared" si="75"/>
        <v>0</v>
      </c>
      <c r="AE401" s="100">
        <f t="shared" si="76"/>
        <v>0</v>
      </c>
      <c r="AF401" s="100">
        <f t="shared" si="77"/>
        <v>0</v>
      </c>
    </row>
    <row r="402" spans="1:32" x14ac:dyDescent="0.25">
      <c r="A402" s="338"/>
      <c r="B402" s="338"/>
      <c r="C402" s="339"/>
      <c r="D402" s="338"/>
      <c r="E402" s="338"/>
      <c r="F402" s="338"/>
      <c r="G402" s="338"/>
      <c r="H402" s="338"/>
      <c r="I402" s="270">
        <f>IF(C402&gt;A_Stammdaten!$B$11,0,SUM(D402,E402,-G402))</f>
        <v>0</v>
      </c>
      <c r="J402" s="338"/>
      <c r="K402" s="338"/>
      <c r="L402" s="338"/>
      <c r="M402" s="99">
        <f t="shared" si="70"/>
        <v>0</v>
      </c>
      <c r="N402" s="271">
        <f>IF(ISBLANK($B402),0,VLOOKUP($B402,Listen!$A$2:$C$45,2,FALSE))</f>
        <v>0</v>
      </c>
      <c r="O402" s="271">
        <f>IF(ISBLANK($B402),0,VLOOKUP($B402,Listen!$A$2:$C$45,3,FALSE))</f>
        <v>0</v>
      </c>
      <c r="P402" s="272">
        <f t="shared" si="79"/>
        <v>0</v>
      </c>
      <c r="Q402" s="272">
        <f t="shared" si="69"/>
        <v>0</v>
      </c>
      <c r="R402" s="272">
        <f t="shared" si="69"/>
        <v>0</v>
      </c>
      <c r="S402" s="272">
        <f t="shared" si="69"/>
        <v>0</v>
      </c>
      <c r="T402" s="272">
        <f t="shared" si="69"/>
        <v>0</v>
      </c>
      <c r="U402" s="272">
        <f t="shared" si="69"/>
        <v>0</v>
      </c>
      <c r="V402" s="272">
        <f t="shared" si="69"/>
        <v>0</v>
      </c>
      <c r="W402" s="100">
        <f t="shared" si="78"/>
        <v>0</v>
      </c>
      <c r="X402" s="100">
        <f>IF(C402=A_Stammdaten!$B$11,E_SAV!$M402-E_SAV!$Y402,HLOOKUP(A_Stammdaten!$B$11-1,$Z$4:$AF$1005,ROW(C402)-3,FALSE)-$Y402)</f>
        <v>0</v>
      </c>
      <c r="Y402" s="100">
        <f>HLOOKUP(A_Stammdaten!$B$11,$Z$4:$AF$1005,ROW(C402)-3,FALSE)</f>
        <v>0</v>
      </c>
      <c r="Z402" s="100">
        <f t="shared" si="71"/>
        <v>0</v>
      </c>
      <c r="AA402" s="100">
        <f t="shared" si="72"/>
        <v>0</v>
      </c>
      <c r="AB402" s="100">
        <f t="shared" si="73"/>
        <v>0</v>
      </c>
      <c r="AC402" s="100">
        <f t="shared" si="74"/>
        <v>0</v>
      </c>
      <c r="AD402" s="100">
        <f t="shared" si="75"/>
        <v>0</v>
      </c>
      <c r="AE402" s="100">
        <f t="shared" si="76"/>
        <v>0</v>
      </c>
      <c r="AF402" s="100">
        <f t="shared" si="77"/>
        <v>0</v>
      </c>
    </row>
    <row r="403" spans="1:32" x14ac:dyDescent="0.25">
      <c r="A403" s="338"/>
      <c r="B403" s="338"/>
      <c r="C403" s="339"/>
      <c r="D403" s="338"/>
      <c r="E403" s="338"/>
      <c r="F403" s="338"/>
      <c r="G403" s="338"/>
      <c r="H403" s="338"/>
      <c r="I403" s="270">
        <f>IF(C403&gt;A_Stammdaten!$B$11,0,SUM(D403,E403,-G403))</f>
        <v>0</v>
      </c>
      <c r="J403" s="338"/>
      <c r="K403" s="338"/>
      <c r="L403" s="338"/>
      <c r="M403" s="99">
        <f t="shared" si="70"/>
        <v>0</v>
      </c>
      <c r="N403" s="271">
        <f>IF(ISBLANK($B403),0,VLOOKUP($B403,Listen!$A$2:$C$45,2,FALSE))</f>
        <v>0</v>
      </c>
      <c r="O403" s="271">
        <f>IF(ISBLANK($B403),0,VLOOKUP($B403,Listen!$A$2:$C$45,3,FALSE))</f>
        <v>0</v>
      </c>
      <c r="P403" s="272">
        <f t="shared" si="79"/>
        <v>0</v>
      </c>
      <c r="Q403" s="272">
        <f t="shared" si="69"/>
        <v>0</v>
      </c>
      <c r="R403" s="272">
        <f t="shared" si="69"/>
        <v>0</v>
      </c>
      <c r="S403" s="272">
        <f t="shared" si="69"/>
        <v>0</v>
      </c>
      <c r="T403" s="272">
        <f t="shared" si="69"/>
        <v>0</v>
      </c>
      <c r="U403" s="272">
        <f t="shared" si="69"/>
        <v>0</v>
      </c>
      <c r="V403" s="272">
        <f t="shared" si="69"/>
        <v>0</v>
      </c>
      <c r="W403" s="100">
        <f t="shared" si="78"/>
        <v>0</v>
      </c>
      <c r="X403" s="100">
        <f>IF(C403=A_Stammdaten!$B$11,E_SAV!$M403-E_SAV!$Y403,HLOOKUP(A_Stammdaten!$B$11-1,$Z$4:$AF$1005,ROW(C403)-3,FALSE)-$Y403)</f>
        <v>0</v>
      </c>
      <c r="Y403" s="100">
        <f>HLOOKUP(A_Stammdaten!$B$11,$Z$4:$AF$1005,ROW(C403)-3,FALSE)</f>
        <v>0</v>
      </c>
      <c r="Z403" s="100">
        <f t="shared" si="71"/>
        <v>0</v>
      </c>
      <c r="AA403" s="100">
        <f t="shared" si="72"/>
        <v>0</v>
      </c>
      <c r="AB403" s="100">
        <f t="shared" si="73"/>
        <v>0</v>
      </c>
      <c r="AC403" s="100">
        <f t="shared" si="74"/>
        <v>0</v>
      </c>
      <c r="AD403" s="100">
        <f t="shared" si="75"/>
        <v>0</v>
      </c>
      <c r="AE403" s="100">
        <f t="shared" si="76"/>
        <v>0</v>
      </c>
      <c r="AF403" s="100">
        <f t="shared" si="77"/>
        <v>0</v>
      </c>
    </row>
    <row r="404" spans="1:32" x14ac:dyDescent="0.25">
      <c r="A404" s="338"/>
      <c r="B404" s="338"/>
      <c r="C404" s="339"/>
      <c r="D404" s="338"/>
      <c r="E404" s="338"/>
      <c r="F404" s="338"/>
      <c r="G404" s="338"/>
      <c r="H404" s="338"/>
      <c r="I404" s="270">
        <f>IF(C404&gt;A_Stammdaten!$B$11,0,SUM(D404,E404,-G404))</f>
        <v>0</v>
      </c>
      <c r="J404" s="338"/>
      <c r="K404" s="338"/>
      <c r="L404" s="338"/>
      <c r="M404" s="99">
        <f t="shared" si="70"/>
        <v>0</v>
      </c>
      <c r="N404" s="271">
        <f>IF(ISBLANK($B404),0,VLOOKUP($B404,Listen!$A$2:$C$45,2,FALSE))</f>
        <v>0</v>
      </c>
      <c r="O404" s="271">
        <f>IF(ISBLANK($B404),0,VLOOKUP($B404,Listen!$A$2:$C$45,3,FALSE))</f>
        <v>0</v>
      </c>
      <c r="P404" s="272">
        <f t="shared" si="79"/>
        <v>0</v>
      </c>
      <c r="Q404" s="272">
        <f t="shared" si="69"/>
        <v>0</v>
      </c>
      <c r="R404" s="272">
        <f t="shared" si="69"/>
        <v>0</v>
      </c>
      <c r="S404" s="272">
        <f t="shared" si="69"/>
        <v>0</v>
      </c>
      <c r="T404" s="272">
        <f t="shared" si="69"/>
        <v>0</v>
      </c>
      <c r="U404" s="272">
        <f t="shared" si="69"/>
        <v>0</v>
      </c>
      <c r="V404" s="272">
        <f t="shared" si="69"/>
        <v>0</v>
      </c>
      <c r="W404" s="100">
        <f t="shared" si="78"/>
        <v>0</v>
      </c>
      <c r="X404" s="100">
        <f>IF(C404=A_Stammdaten!$B$11,E_SAV!$M404-E_SAV!$Y404,HLOOKUP(A_Stammdaten!$B$11-1,$Z$4:$AF$1005,ROW(C404)-3,FALSE)-$Y404)</f>
        <v>0</v>
      </c>
      <c r="Y404" s="100">
        <f>HLOOKUP(A_Stammdaten!$B$11,$Z$4:$AF$1005,ROW(C404)-3,FALSE)</f>
        <v>0</v>
      </c>
      <c r="Z404" s="100">
        <f t="shared" si="71"/>
        <v>0</v>
      </c>
      <c r="AA404" s="100">
        <f t="shared" si="72"/>
        <v>0</v>
      </c>
      <c r="AB404" s="100">
        <f t="shared" si="73"/>
        <v>0</v>
      </c>
      <c r="AC404" s="100">
        <f t="shared" si="74"/>
        <v>0</v>
      </c>
      <c r="AD404" s="100">
        <f t="shared" si="75"/>
        <v>0</v>
      </c>
      <c r="AE404" s="100">
        <f t="shared" si="76"/>
        <v>0</v>
      </c>
      <c r="AF404" s="100">
        <f t="shared" si="77"/>
        <v>0</v>
      </c>
    </row>
    <row r="405" spans="1:32" x14ac:dyDescent="0.25">
      <c r="A405" s="338"/>
      <c r="B405" s="338"/>
      <c r="C405" s="339"/>
      <c r="D405" s="338"/>
      <c r="E405" s="338"/>
      <c r="F405" s="338"/>
      <c r="G405" s="338"/>
      <c r="H405" s="338"/>
      <c r="I405" s="270">
        <f>IF(C405&gt;A_Stammdaten!$B$11,0,SUM(D405,E405,-G405))</f>
        <v>0</v>
      </c>
      <c r="J405" s="338"/>
      <c r="K405" s="338"/>
      <c r="L405" s="338"/>
      <c r="M405" s="99">
        <f t="shared" si="70"/>
        <v>0</v>
      </c>
      <c r="N405" s="271">
        <f>IF(ISBLANK($B405),0,VLOOKUP($B405,Listen!$A$2:$C$45,2,FALSE))</f>
        <v>0</v>
      </c>
      <c r="O405" s="271">
        <f>IF(ISBLANK($B405),0,VLOOKUP($B405,Listen!$A$2:$C$45,3,FALSE))</f>
        <v>0</v>
      </c>
      <c r="P405" s="272">
        <f t="shared" si="79"/>
        <v>0</v>
      </c>
      <c r="Q405" s="272">
        <f t="shared" si="69"/>
        <v>0</v>
      </c>
      <c r="R405" s="272">
        <f t="shared" si="69"/>
        <v>0</v>
      </c>
      <c r="S405" s="272">
        <f t="shared" si="69"/>
        <v>0</v>
      </c>
      <c r="T405" s="272">
        <f t="shared" si="69"/>
        <v>0</v>
      </c>
      <c r="U405" s="272">
        <f t="shared" si="69"/>
        <v>0</v>
      </c>
      <c r="V405" s="272">
        <f t="shared" si="69"/>
        <v>0</v>
      </c>
      <c r="W405" s="100">
        <f t="shared" si="78"/>
        <v>0</v>
      </c>
      <c r="X405" s="100">
        <f>IF(C405=A_Stammdaten!$B$11,E_SAV!$M405-E_SAV!$Y405,HLOOKUP(A_Stammdaten!$B$11-1,$Z$4:$AF$1005,ROW(C405)-3,FALSE)-$Y405)</f>
        <v>0</v>
      </c>
      <c r="Y405" s="100">
        <f>HLOOKUP(A_Stammdaten!$B$11,$Z$4:$AF$1005,ROW(C405)-3,FALSE)</f>
        <v>0</v>
      </c>
      <c r="Z405" s="100">
        <f t="shared" si="71"/>
        <v>0</v>
      </c>
      <c r="AA405" s="100">
        <f t="shared" si="72"/>
        <v>0</v>
      </c>
      <c r="AB405" s="100">
        <f t="shared" si="73"/>
        <v>0</v>
      </c>
      <c r="AC405" s="100">
        <f t="shared" si="74"/>
        <v>0</v>
      </c>
      <c r="AD405" s="100">
        <f t="shared" si="75"/>
        <v>0</v>
      </c>
      <c r="AE405" s="100">
        <f t="shared" si="76"/>
        <v>0</v>
      </c>
      <c r="AF405" s="100">
        <f t="shared" si="77"/>
        <v>0</v>
      </c>
    </row>
    <row r="406" spans="1:32" x14ac:dyDescent="0.25">
      <c r="A406" s="338"/>
      <c r="B406" s="338"/>
      <c r="C406" s="339"/>
      <c r="D406" s="338"/>
      <c r="E406" s="338"/>
      <c r="F406" s="338"/>
      <c r="G406" s="338"/>
      <c r="H406" s="338"/>
      <c r="I406" s="270">
        <f>IF(C406&gt;A_Stammdaten!$B$11,0,SUM(D406,E406,-G406))</f>
        <v>0</v>
      </c>
      <c r="J406" s="338"/>
      <c r="K406" s="338"/>
      <c r="L406" s="338"/>
      <c r="M406" s="99">
        <f t="shared" si="70"/>
        <v>0</v>
      </c>
      <c r="N406" s="271">
        <f>IF(ISBLANK($B406),0,VLOOKUP($B406,Listen!$A$2:$C$45,2,FALSE))</f>
        <v>0</v>
      </c>
      <c r="O406" s="271">
        <f>IF(ISBLANK($B406),0,VLOOKUP($B406,Listen!$A$2:$C$45,3,FALSE))</f>
        <v>0</v>
      </c>
      <c r="P406" s="272">
        <f t="shared" si="79"/>
        <v>0</v>
      </c>
      <c r="Q406" s="272">
        <f t="shared" si="69"/>
        <v>0</v>
      </c>
      <c r="R406" s="272">
        <f t="shared" si="69"/>
        <v>0</v>
      </c>
      <c r="S406" s="272">
        <f t="shared" si="69"/>
        <v>0</v>
      </c>
      <c r="T406" s="272">
        <f t="shared" si="69"/>
        <v>0</v>
      </c>
      <c r="U406" s="272">
        <f t="shared" si="69"/>
        <v>0</v>
      </c>
      <c r="V406" s="272">
        <f t="shared" si="69"/>
        <v>0</v>
      </c>
      <c r="W406" s="100">
        <f t="shared" si="78"/>
        <v>0</v>
      </c>
      <c r="X406" s="100">
        <f>IF(C406=A_Stammdaten!$B$11,E_SAV!$M406-E_SAV!$Y406,HLOOKUP(A_Stammdaten!$B$11-1,$Z$4:$AF$1005,ROW(C406)-3,FALSE)-$Y406)</f>
        <v>0</v>
      </c>
      <c r="Y406" s="100">
        <f>HLOOKUP(A_Stammdaten!$B$11,$Z$4:$AF$1005,ROW(C406)-3,FALSE)</f>
        <v>0</v>
      </c>
      <c r="Z406" s="100">
        <f t="shared" si="71"/>
        <v>0</v>
      </c>
      <c r="AA406" s="100">
        <f t="shared" si="72"/>
        <v>0</v>
      </c>
      <c r="AB406" s="100">
        <f t="shared" si="73"/>
        <v>0</v>
      </c>
      <c r="AC406" s="100">
        <f t="shared" si="74"/>
        <v>0</v>
      </c>
      <c r="AD406" s="100">
        <f t="shared" si="75"/>
        <v>0</v>
      </c>
      <c r="AE406" s="100">
        <f t="shared" si="76"/>
        <v>0</v>
      </c>
      <c r="AF406" s="100">
        <f t="shared" si="77"/>
        <v>0</v>
      </c>
    </row>
    <row r="407" spans="1:32" x14ac:dyDescent="0.25">
      <c r="A407" s="338"/>
      <c r="B407" s="338"/>
      <c r="C407" s="339"/>
      <c r="D407" s="338"/>
      <c r="E407" s="338"/>
      <c r="F407" s="338"/>
      <c r="G407" s="338"/>
      <c r="H407" s="338"/>
      <c r="I407" s="270">
        <f>IF(C407&gt;A_Stammdaten!$B$11,0,SUM(D407,E407,-G407))</f>
        <v>0</v>
      </c>
      <c r="J407" s="338"/>
      <c r="K407" s="338"/>
      <c r="L407" s="338"/>
      <c r="M407" s="99">
        <f t="shared" si="70"/>
        <v>0</v>
      </c>
      <c r="N407" s="271">
        <f>IF(ISBLANK($B407),0,VLOOKUP($B407,Listen!$A$2:$C$45,2,FALSE))</f>
        <v>0</v>
      </c>
      <c r="O407" s="271">
        <f>IF(ISBLANK($B407),0,VLOOKUP($B407,Listen!$A$2:$C$45,3,FALSE))</f>
        <v>0</v>
      </c>
      <c r="P407" s="272">
        <f t="shared" si="79"/>
        <v>0</v>
      </c>
      <c r="Q407" s="272">
        <f t="shared" si="69"/>
        <v>0</v>
      </c>
      <c r="R407" s="272">
        <f t="shared" si="69"/>
        <v>0</v>
      </c>
      <c r="S407" s="272">
        <f t="shared" si="69"/>
        <v>0</v>
      </c>
      <c r="T407" s="272">
        <f t="shared" si="69"/>
        <v>0</v>
      </c>
      <c r="U407" s="272">
        <f t="shared" si="69"/>
        <v>0</v>
      </c>
      <c r="V407" s="272">
        <f t="shared" si="69"/>
        <v>0</v>
      </c>
      <c r="W407" s="100">
        <f t="shared" si="78"/>
        <v>0</v>
      </c>
      <c r="X407" s="100">
        <f>IF(C407=A_Stammdaten!$B$11,E_SAV!$M407-E_SAV!$Y407,HLOOKUP(A_Stammdaten!$B$11-1,$Z$4:$AF$1005,ROW(C407)-3,FALSE)-$Y407)</f>
        <v>0</v>
      </c>
      <c r="Y407" s="100">
        <f>HLOOKUP(A_Stammdaten!$B$11,$Z$4:$AF$1005,ROW(C407)-3,FALSE)</f>
        <v>0</v>
      </c>
      <c r="Z407" s="100">
        <f t="shared" si="71"/>
        <v>0</v>
      </c>
      <c r="AA407" s="100">
        <f t="shared" si="72"/>
        <v>0</v>
      </c>
      <c r="AB407" s="100">
        <f t="shared" si="73"/>
        <v>0</v>
      </c>
      <c r="AC407" s="100">
        <f t="shared" si="74"/>
        <v>0</v>
      </c>
      <c r="AD407" s="100">
        <f t="shared" si="75"/>
        <v>0</v>
      </c>
      <c r="AE407" s="100">
        <f t="shared" si="76"/>
        <v>0</v>
      </c>
      <c r="AF407" s="100">
        <f t="shared" si="77"/>
        <v>0</v>
      </c>
    </row>
    <row r="408" spans="1:32" x14ac:dyDescent="0.25">
      <c r="A408" s="338"/>
      <c r="B408" s="338"/>
      <c r="C408" s="339"/>
      <c r="D408" s="338"/>
      <c r="E408" s="338"/>
      <c r="F408" s="338"/>
      <c r="G408" s="338"/>
      <c r="H408" s="338"/>
      <c r="I408" s="270">
        <f>IF(C408&gt;A_Stammdaten!$B$11,0,SUM(D408,E408,-G408))</f>
        <v>0</v>
      </c>
      <c r="J408" s="338"/>
      <c r="K408" s="338"/>
      <c r="L408" s="338"/>
      <c r="M408" s="99">
        <f t="shared" si="70"/>
        <v>0</v>
      </c>
      <c r="N408" s="271">
        <f>IF(ISBLANK($B408),0,VLOOKUP($B408,Listen!$A$2:$C$45,2,FALSE))</f>
        <v>0</v>
      </c>
      <c r="O408" s="271">
        <f>IF(ISBLANK($B408),0,VLOOKUP($B408,Listen!$A$2:$C$45,3,FALSE))</f>
        <v>0</v>
      </c>
      <c r="P408" s="272">
        <f t="shared" si="79"/>
        <v>0</v>
      </c>
      <c r="Q408" s="272">
        <f t="shared" si="69"/>
        <v>0</v>
      </c>
      <c r="R408" s="272">
        <f t="shared" si="69"/>
        <v>0</v>
      </c>
      <c r="S408" s="272">
        <f t="shared" si="69"/>
        <v>0</v>
      </c>
      <c r="T408" s="272">
        <f t="shared" si="69"/>
        <v>0</v>
      </c>
      <c r="U408" s="272">
        <f t="shared" si="69"/>
        <v>0</v>
      </c>
      <c r="V408" s="272">
        <f t="shared" si="69"/>
        <v>0</v>
      </c>
      <c r="W408" s="100">
        <f t="shared" si="78"/>
        <v>0</v>
      </c>
      <c r="X408" s="100">
        <f>IF(C408=A_Stammdaten!$B$11,E_SAV!$M408-E_SAV!$Y408,HLOOKUP(A_Stammdaten!$B$11-1,$Z$4:$AF$1005,ROW(C408)-3,FALSE)-$Y408)</f>
        <v>0</v>
      </c>
      <c r="Y408" s="100">
        <f>HLOOKUP(A_Stammdaten!$B$11,$Z$4:$AF$1005,ROW(C408)-3,FALSE)</f>
        <v>0</v>
      </c>
      <c r="Z408" s="100">
        <f t="shared" si="71"/>
        <v>0</v>
      </c>
      <c r="AA408" s="100">
        <f t="shared" si="72"/>
        <v>0</v>
      </c>
      <c r="AB408" s="100">
        <f t="shared" si="73"/>
        <v>0</v>
      </c>
      <c r="AC408" s="100">
        <f t="shared" si="74"/>
        <v>0</v>
      </c>
      <c r="AD408" s="100">
        <f t="shared" si="75"/>
        <v>0</v>
      </c>
      <c r="AE408" s="100">
        <f t="shared" si="76"/>
        <v>0</v>
      </c>
      <c r="AF408" s="100">
        <f t="shared" si="77"/>
        <v>0</v>
      </c>
    </row>
    <row r="409" spans="1:32" x14ac:dyDescent="0.25">
      <c r="A409" s="338"/>
      <c r="B409" s="338"/>
      <c r="C409" s="339"/>
      <c r="D409" s="338"/>
      <c r="E409" s="338"/>
      <c r="F409" s="338"/>
      <c r="G409" s="338"/>
      <c r="H409" s="338"/>
      <c r="I409" s="270">
        <f>IF(C409&gt;A_Stammdaten!$B$11,0,SUM(D409,E409,-G409))</f>
        <v>0</v>
      </c>
      <c r="J409" s="338"/>
      <c r="K409" s="338"/>
      <c r="L409" s="338"/>
      <c r="M409" s="99">
        <f t="shared" si="70"/>
        <v>0</v>
      </c>
      <c r="N409" s="271">
        <f>IF(ISBLANK($B409),0,VLOOKUP($B409,Listen!$A$2:$C$45,2,FALSE))</f>
        <v>0</v>
      </c>
      <c r="O409" s="271">
        <f>IF(ISBLANK($B409),0,VLOOKUP($B409,Listen!$A$2:$C$45,3,FALSE))</f>
        <v>0</v>
      </c>
      <c r="P409" s="272">
        <f t="shared" si="79"/>
        <v>0</v>
      </c>
      <c r="Q409" s="272">
        <f t="shared" si="69"/>
        <v>0</v>
      </c>
      <c r="R409" s="272">
        <f t="shared" si="69"/>
        <v>0</v>
      </c>
      <c r="S409" s="272">
        <f t="shared" si="69"/>
        <v>0</v>
      </c>
      <c r="T409" s="272">
        <f t="shared" si="69"/>
        <v>0</v>
      </c>
      <c r="U409" s="272">
        <f t="shared" si="69"/>
        <v>0</v>
      </c>
      <c r="V409" s="272">
        <f t="shared" si="69"/>
        <v>0</v>
      </c>
      <c r="W409" s="100">
        <f t="shared" si="78"/>
        <v>0</v>
      </c>
      <c r="X409" s="100">
        <f>IF(C409=A_Stammdaten!$B$11,E_SAV!$M409-E_SAV!$Y409,HLOOKUP(A_Stammdaten!$B$11-1,$Z$4:$AF$1005,ROW(C409)-3,FALSE)-$Y409)</f>
        <v>0</v>
      </c>
      <c r="Y409" s="100">
        <f>HLOOKUP(A_Stammdaten!$B$11,$Z$4:$AF$1005,ROW(C409)-3,FALSE)</f>
        <v>0</v>
      </c>
      <c r="Z409" s="100">
        <f t="shared" si="71"/>
        <v>0</v>
      </c>
      <c r="AA409" s="100">
        <f t="shared" si="72"/>
        <v>0</v>
      </c>
      <c r="AB409" s="100">
        <f t="shared" si="73"/>
        <v>0</v>
      </c>
      <c r="AC409" s="100">
        <f t="shared" si="74"/>
        <v>0</v>
      </c>
      <c r="AD409" s="100">
        <f t="shared" si="75"/>
        <v>0</v>
      </c>
      <c r="AE409" s="100">
        <f t="shared" si="76"/>
        <v>0</v>
      </c>
      <c r="AF409" s="100">
        <f t="shared" si="77"/>
        <v>0</v>
      </c>
    </row>
    <row r="410" spans="1:32" x14ac:dyDescent="0.25">
      <c r="A410" s="338"/>
      <c r="B410" s="338"/>
      <c r="C410" s="339"/>
      <c r="D410" s="338"/>
      <c r="E410" s="338"/>
      <c r="F410" s="338"/>
      <c r="G410" s="338"/>
      <c r="H410" s="338"/>
      <c r="I410" s="270">
        <f>IF(C410&gt;A_Stammdaten!$B$11,0,SUM(D410,E410,-G410))</f>
        <v>0</v>
      </c>
      <c r="J410" s="338"/>
      <c r="K410" s="338"/>
      <c r="L410" s="338"/>
      <c r="M410" s="99">
        <f t="shared" si="70"/>
        <v>0</v>
      </c>
      <c r="N410" s="271">
        <f>IF(ISBLANK($B410),0,VLOOKUP($B410,Listen!$A$2:$C$45,2,FALSE))</f>
        <v>0</v>
      </c>
      <c r="O410" s="271">
        <f>IF(ISBLANK($B410),0,VLOOKUP($B410,Listen!$A$2:$C$45,3,FALSE))</f>
        <v>0</v>
      </c>
      <c r="P410" s="272">
        <f t="shared" si="79"/>
        <v>0</v>
      </c>
      <c r="Q410" s="272">
        <f t="shared" si="69"/>
        <v>0</v>
      </c>
      <c r="R410" s="272">
        <f t="shared" si="69"/>
        <v>0</v>
      </c>
      <c r="S410" s="272">
        <f t="shared" si="69"/>
        <v>0</v>
      </c>
      <c r="T410" s="272">
        <f t="shared" si="69"/>
        <v>0</v>
      </c>
      <c r="U410" s="272">
        <f t="shared" si="69"/>
        <v>0</v>
      </c>
      <c r="V410" s="272">
        <f t="shared" si="69"/>
        <v>0</v>
      </c>
      <c r="W410" s="100">
        <f t="shared" si="78"/>
        <v>0</v>
      </c>
      <c r="X410" s="100">
        <f>IF(C410=A_Stammdaten!$B$11,E_SAV!$M410-E_SAV!$Y410,HLOOKUP(A_Stammdaten!$B$11-1,$Z$4:$AF$1005,ROW(C410)-3,FALSE)-$Y410)</f>
        <v>0</v>
      </c>
      <c r="Y410" s="100">
        <f>HLOOKUP(A_Stammdaten!$B$11,$Z$4:$AF$1005,ROW(C410)-3,FALSE)</f>
        <v>0</v>
      </c>
      <c r="Z410" s="100">
        <f t="shared" si="71"/>
        <v>0</v>
      </c>
      <c r="AA410" s="100">
        <f t="shared" si="72"/>
        <v>0</v>
      </c>
      <c r="AB410" s="100">
        <f t="shared" si="73"/>
        <v>0</v>
      </c>
      <c r="AC410" s="100">
        <f t="shared" si="74"/>
        <v>0</v>
      </c>
      <c r="AD410" s="100">
        <f t="shared" si="75"/>
        <v>0</v>
      </c>
      <c r="AE410" s="100">
        <f t="shared" si="76"/>
        <v>0</v>
      </c>
      <c r="AF410" s="100">
        <f t="shared" si="77"/>
        <v>0</v>
      </c>
    </row>
    <row r="411" spans="1:32" x14ac:dyDescent="0.25">
      <c r="A411" s="338"/>
      <c r="B411" s="338"/>
      <c r="C411" s="339"/>
      <c r="D411" s="338"/>
      <c r="E411" s="338"/>
      <c r="F411" s="338"/>
      <c r="G411" s="338"/>
      <c r="H411" s="338"/>
      <c r="I411" s="270">
        <f>IF(C411&gt;A_Stammdaten!$B$11,0,SUM(D411,E411,-G411))</f>
        <v>0</v>
      </c>
      <c r="J411" s="338"/>
      <c r="K411" s="338"/>
      <c r="L411" s="338"/>
      <c r="M411" s="99">
        <f t="shared" si="70"/>
        <v>0</v>
      </c>
      <c r="N411" s="271">
        <f>IF(ISBLANK($B411),0,VLOOKUP($B411,Listen!$A$2:$C$45,2,FALSE))</f>
        <v>0</v>
      </c>
      <c r="O411" s="271">
        <f>IF(ISBLANK($B411),0,VLOOKUP($B411,Listen!$A$2:$C$45,3,FALSE))</f>
        <v>0</v>
      </c>
      <c r="P411" s="272">
        <f t="shared" si="79"/>
        <v>0</v>
      </c>
      <c r="Q411" s="272">
        <f t="shared" si="69"/>
        <v>0</v>
      </c>
      <c r="R411" s="272">
        <f t="shared" si="69"/>
        <v>0</v>
      </c>
      <c r="S411" s="272">
        <f t="shared" si="69"/>
        <v>0</v>
      </c>
      <c r="T411" s="272">
        <f t="shared" si="69"/>
        <v>0</v>
      </c>
      <c r="U411" s="272">
        <f t="shared" si="69"/>
        <v>0</v>
      </c>
      <c r="V411" s="272">
        <f t="shared" si="69"/>
        <v>0</v>
      </c>
      <c r="W411" s="100">
        <f t="shared" si="78"/>
        <v>0</v>
      </c>
      <c r="X411" s="100">
        <f>IF(C411=A_Stammdaten!$B$11,E_SAV!$M411-E_SAV!$Y411,HLOOKUP(A_Stammdaten!$B$11-1,$Z$4:$AF$1005,ROW(C411)-3,FALSE)-$Y411)</f>
        <v>0</v>
      </c>
      <c r="Y411" s="100">
        <f>HLOOKUP(A_Stammdaten!$B$11,$Z$4:$AF$1005,ROW(C411)-3,FALSE)</f>
        <v>0</v>
      </c>
      <c r="Z411" s="100">
        <f t="shared" si="71"/>
        <v>0</v>
      </c>
      <c r="AA411" s="100">
        <f t="shared" si="72"/>
        <v>0</v>
      </c>
      <c r="AB411" s="100">
        <f t="shared" si="73"/>
        <v>0</v>
      </c>
      <c r="AC411" s="100">
        <f t="shared" si="74"/>
        <v>0</v>
      </c>
      <c r="AD411" s="100">
        <f t="shared" si="75"/>
        <v>0</v>
      </c>
      <c r="AE411" s="100">
        <f t="shared" si="76"/>
        <v>0</v>
      </c>
      <c r="AF411" s="100">
        <f t="shared" si="77"/>
        <v>0</v>
      </c>
    </row>
    <row r="412" spans="1:32" x14ac:dyDescent="0.25">
      <c r="A412" s="338"/>
      <c r="B412" s="338"/>
      <c r="C412" s="339"/>
      <c r="D412" s="338"/>
      <c r="E412" s="338"/>
      <c r="F412" s="338"/>
      <c r="G412" s="338"/>
      <c r="H412" s="338"/>
      <c r="I412" s="270">
        <f>IF(C412&gt;A_Stammdaten!$B$11,0,SUM(D412,E412,-G412))</f>
        <v>0</v>
      </c>
      <c r="J412" s="338"/>
      <c r="K412" s="338"/>
      <c r="L412" s="338"/>
      <c r="M412" s="99">
        <f t="shared" si="70"/>
        <v>0</v>
      </c>
      <c r="N412" s="271">
        <f>IF(ISBLANK($B412),0,VLOOKUP($B412,Listen!$A$2:$C$45,2,FALSE))</f>
        <v>0</v>
      </c>
      <c r="O412" s="271">
        <f>IF(ISBLANK($B412),0,VLOOKUP($B412,Listen!$A$2:$C$45,3,FALSE))</f>
        <v>0</v>
      </c>
      <c r="P412" s="272">
        <f t="shared" si="79"/>
        <v>0</v>
      </c>
      <c r="Q412" s="272">
        <f t="shared" si="69"/>
        <v>0</v>
      </c>
      <c r="R412" s="272">
        <f t="shared" si="69"/>
        <v>0</v>
      </c>
      <c r="S412" s="272">
        <f t="shared" si="69"/>
        <v>0</v>
      </c>
      <c r="T412" s="272">
        <f t="shared" si="69"/>
        <v>0</v>
      </c>
      <c r="U412" s="272">
        <f t="shared" si="69"/>
        <v>0</v>
      </c>
      <c r="V412" s="272">
        <f t="shared" si="69"/>
        <v>0</v>
      </c>
      <c r="W412" s="100">
        <f t="shared" si="78"/>
        <v>0</v>
      </c>
      <c r="X412" s="100">
        <f>IF(C412=A_Stammdaten!$B$11,E_SAV!$M412-E_SAV!$Y412,HLOOKUP(A_Stammdaten!$B$11-1,$Z$4:$AF$1005,ROW(C412)-3,FALSE)-$Y412)</f>
        <v>0</v>
      </c>
      <c r="Y412" s="100">
        <f>HLOOKUP(A_Stammdaten!$B$11,$Z$4:$AF$1005,ROW(C412)-3,FALSE)</f>
        <v>0</v>
      </c>
      <c r="Z412" s="100">
        <f t="shared" si="71"/>
        <v>0</v>
      </c>
      <c r="AA412" s="100">
        <f t="shared" si="72"/>
        <v>0</v>
      </c>
      <c r="AB412" s="100">
        <f t="shared" si="73"/>
        <v>0</v>
      </c>
      <c r="AC412" s="100">
        <f t="shared" si="74"/>
        <v>0</v>
      </c>
      <c r="AD412" s="100">
        <f t="shared" si="75"/>
        <v>0</v>
      </c>
      <c r="AE412" s="100">
        <f t="shared" si="76"/>
        <v>0</v>
      </c>
      <c r="AF412" s="100">
        <f t="shared" si="77"/>
        <v>0</v>
      </c>
    </row>
    <row r="413" spans="1:32" x14ac:dyDescent="0.25">
      <c r="A413" s="338"/>
      <c r="B413" s="338"/>
      <c r="C413" s="339"/>
      <c r="D413" s="338"/>
      <c r="E413" s="338"/>
      <c r="F413" s="338"/>
      <c r="G413" s="338"/>
      <c r="H413" s="338"/>
      <c r="I413" s="270">
        <f>IF(C413&gt;A_Stammdaten!$B$11,0,SUM(D413,E413,-G413))</f>
        <v>0</v>
      </c>
      <c r="J413" s="338"/>
      <c r="K413" s="338"/>
      <c r="L413" s="338"/>
      <c r="M413" s="99">
        <f t="shared" si="70"/>
        <v>0</v>
      </c>
      <c r="N413" s="271">
        <f>IF(ISBLANK($B413),0,VLOOKUP($B413,Listen!$A$2:$C$45,2,FALSE))</f>
        <v>0</v>
      </c>
      <c r="O413" s="271">
        <f>IF(ISBLANK($B413),0,VLOOKUP($B413,Listen!$A$2:$C$45,3,FALSE))</f>
        <v>0</v>
      </c>
      <c r="P413" s="272">
        <f t="shared" si="79"/>
        <v>0</v>
      </c>
      <c r="Q413" s="272">
        <f t="shared" si="69"/>
        <v>0</v>
      </c>
      <c r="R413" s="272">
        <f t="shared" si="69"/>
        <v>0</v>
      </c>
      <c r="S413" s="272">
        <f t="shared" si="69"/>
        <v>0</v>
      </c>
      <c r="T413" s="272">
        <f t="shared" si="69"/>
        <v>0</v>
      </c>
      <c r="U413" s="272">
        <f t="shared" si="69"/>
        <v>0</v>
      </c>
      <c r="V413" s="272">
        <f t="shared" si="69"/>
        <v>0</v>
      </c>
      <c r="W413" s="100">
        <f t="shared" si="78"/>
        <v>0</v>
      </c>
      <c r="X413" s="100">
        <f>IF(C413=A_Stammdaten!$B$11,E_SAV!$M413-E_SAV!$Y413,HLOOKUP(A_Stammdaten!$B$11-1,$Z$4:$AF$1005,ROW(C413)-3,FALSE)-$Y413)</f>
        <v>0</v>
      </c>
      <c r="Y413" s="100">
        <f>HLOOKUP(A_Stammdaten!$B$11,$Z$4:$AF$1005,ROW(C413)-3,FALSE)</f>
        <v>0</v>
      </c>
      <c r="Z413" s="100">
        <f t="shared" si="71"/>
        <v>0</v>
      </c>
      <c r="AA413" s="100">
        <f t="shared" si="72"/>
        <v>0</v>
      </c>
      <c r="AB413" s="100">
        <f t="shared" si="73"/>
        <v>0</v>
      </c>
      <c r="AC413" s="100">
        <f t="shared" si="74"/>
        <v>0</v>
      </c>
      <c r="AD413" s="100">
        <f t="shared" si="75"/>
        <v>0</v>
      </c>
      <c r="AE413" s="100">
        <f t="shared" si="76"/>
        <v>0</v>
      </c>
      <c r="AF413" s="100">
        <f t="shared" si="77"/>
        <v>0</v>
      </c>
    </row>
    <row r="414" spans="1:32" x14ac:dyDescent="0.25">
      <c r="A414" s="338"/>
      <c r="B414" s="338"/>
      <c r="C414" s="339"/>
      <c r="D414" s="338"/>
      <c r="E414" s="338"/>
      <c r="F414" s="338"/>
      <c r="G414" s="338"/>
      <c r="H414" s="338"/>
      <c r="I414" s="270">
        <f>IF(C414&gt;A_Stammdaten!$B$11,0,SUM(D414,E414,-G414))</f>
        <v>0</v>
      </c>
      <c r="J414" s="338"/>
      <c r="K414" s="338"/>
      <c r="L414" s="338"/>
      <c r="M414" s="99">
        <f t="shared" si="70"/>
        <v>0</v>
      </c>
      <c r="N414" s="271">
        <f>IF(ISBLANK($B414),0,VLOOKUP($B414,Listen!$A$2:$C$45,2,FALSE))</f>
        <v>0</v>
      </c>
      <c r="O414" s="271">
        <f>IF(ISBLANK($B414),0,VLOOKUP($B414,Listen!$A$2:$C$45,3,FALSE))</f>
        <v>0</v>
      </c>
      <c r="P414" s="272">
        <f t="shared" si="79"/>
        <v>0</v>
      </c>
      <c r="Q414" s="272">
        <f t="shared" si="69"/>
        <v>0</v>
      </c>
      <c r="R414" s="272">
        <f t="shared" si="69"/>
        <v>0</v>
      </c>
      <c r="S414" s="272">
        <f t="shared" ref="Q414:V456" si="80">$N414</f>
        <v>0</v>
      </c>
      <c r="T414" s="272">
        <f t="shared" si="80"/>
        <v>0</v>
      </c>
      <c r="U414" s="272">
        <f t="shared" si="80"/>
        <v>0</v>
      </c>
      <c r="V414" s="272">
        <f t="shared" si="80"/>
        <v>0</v>
      </c>
      <c r="W414" s="100">
        <f t="shared" si="78"/>
        <v>0</v>
      </c>
      <c r="X414" s="100">
        <f>IF(C414=A_Stammdaten!$B$11,E_SAV!$M414-E_SAV!$Y414,HLOOKUP(A_Stammdaten!$B$11-1,$Z$4:$AF$1005,ROW(C414)-3,FALSE)-$Y414)</f>
        <v>0</v>
      </c>
      <c r="Y414" s="100">
        <f>HLOOKUP(A_Stammdaten!$B$11,$Z$4:$AF$1005,ROW(C414)-3,FALSE)</f>
        <v>0</v>
      </c>
      <c r="Z414" s="100">
        <f t="shared" si="71"/>
        <v>0</v>
      </c>
      <c r="AA414" s="100">
        <f t="shared" si="72"/>
        <v>0</v>
      </c>
      <c r="AB414" s="100">
        <f t="shared" si="73"/>
        <v>0</v>
      </c>
      <c r="AC414" s="100">
        <f t="shared" si="74"/>
        <v>0</v>
      </c>
      <c r="AD414" s="100">
        <f t="shared" si="75"/>
        <v>0</v>
      </c>
      <c r="AE414" s="100">
        <f t="shared" si="76"/>
        <v>0</v>
      </c>
      <c r="AF414" s="100">
        <f t="shared" si="77"/>
        <v>0</v>
      </c>
    </row>
    <row r="415" spans="1:32" x14ac:dyDescent="0.25">
      <c r="A415" s="338"/>
      <c r="B415" s="338"/>
      <c r="C415" s="339"/>
      <c r="D415" s="338"/>
      <c r="E415" s="338"/>
      <c r="F415" s="338"/>
      <c r="G415" s="338"/>
      <c r="H415" s="338"/>
      <c r="I415" s="270">
        <f>IF(C415&gt;A_Stammdaten!$B$11,0,SUM(D415,E415,-G415))</f>
        <v>0</v>
      </c>
      <c r="J415" s="338"/>
      <c r="K415" s="338"/>
      <c r="L415" s="338"/>
      <c r="M415" s="99">
        <f t="shared" si="70"/>
        <v>0</v>
      </c>
      <c r="N415" s="271">
        <f>IF(ISBLANK($B415),0,VLOOKUP($B415,Listen!$A$2:$C$45,2,FALSE))</f>
        <v>0</v>
      </c>
      <c r="O415" s="271">
        <f>IF(ISBLANK($B415),0,VLOOKUP($B415,Listen!$A$2:$C$45,3,FALSE))</f>
        <v>0</v>
      </c>
      <c r="P415" s="272">
        <f t="shared" si="79"/>
        <v>0</v>
      </c>
      <c r="Q415" s="272">
        <f t="shared" si="80"/>
        <v>0</v>
      </c>
      <c r="R415" s="272">
        <f t="shared" si="80"/>
        <v>0</v>
      </c>
      <c r="S415" s="272">
        <f t="shared" si="80"/>
        <v>0</v>
      </c>
      <c r="T415" s="272">
        <f t="shared" si="80"/>
        <v>0</v>
      </c>
      <c r="U415" s="272">
        <f t="shared" si="80"/>
        <v>0</v>
      </c>
      <c r="V415" s="272">
        <f t="shared" si="80"/>
        <v>0</v>
      </c>
      <c r="W415" s="100">
        <f t="shared" si="78"/>
        <v>0</v>
      </c>
      <c r="X415" s="100">
        <f>IF(C415=A_Stammdaten!$B$11,E_SAV!$M415-E_SAV!$Y415,HLOOKUP(A_Stammdaten!$B$11-1,$Z$4:$AF$1005,ROW(C415)-3,FALSE)-$Y415)</f>
        <v>0</v>
      </c>
      <c r="Y415" s="100">
        <f>HLOOKUP(A_Stammdaten!$B$11,$Z$4:$AF$1005,ROW(C415)-3,FALSE)</f>
        <v>0</v>
      </c>
      <c r="Z415" s="100">
        <f t="shared" si="71"/>
        <v>0</v>
      </c>
      <c r="AA415" s="100">
        <f t="shared" si="72"/>
        <v>0</v>
      </c>
      <c r="AB415" s="100">
        <f t="shared" si="73"/>
        <v>0</v>
      </c>
      <c r="AC415" s="100">
        <f t="shared" si="74"/>
        <v>0</v>
      </c>
      <c r="AD415" s="100">
        <f t="shared" si="75"/>
        <v>0</v>
      </c>
      <c r="AE415" s="100">
        <f t="shared" si="76"/>
        <v>0</v>
      </c>
      <c r="AF415" s="100">
        <f t="shared" si="77"/>
        <v>0</v>
      </c>
    </row>
    <row r="416" spans="1:32" x14ac:dyDescent="0.25">
      <c r="A416" s="338"/>
      <c r="B416" s="338"/>
      <c r="C416" s="339"/>
      <c r="D416" s="338"/>
      <c r="E416" s="338"/>
      <c r="F416" s="338"/>
      <c r="G416" s="338"/>
      <c r="H416" s="338"/>
      <c r="I416" s="270">
        <f>IF(C416&gt;A_Stammdaten!$B$11,0,SUM(D416,E416,-G416))</f>
        <v>0</v>
      </c>
      <c r="J416" s="338"/>
      <c r="K416" s="338"/>
      <c r="L416" s="338"/>
      <c r="M416" s="99">
        <f t="shared" si="70"/>
        <v>0</v>
      </c>
      <c r="N416" s="271">
        <f>IF(ISBLANK($B416),0,VLOOKUP($B416,Listen!$A$2:$C$45,2,FALSE))</f>
        <v>0</v>
      </c>
      <c r="O416" s="271">
        <f>IF(ISBLANK($B416),0,VLOOKUP($B416,Listen!$A$2:$C$45,3,FALSE))</f>
        <v>0</v>
      </c>
      <c r="P416" s="272">
        <f t="shared" si="79"/>
        <v>0</v>
      </c>
      <c r="Q416" s="272">
        <f t="shared" si="80"/>
        <v>0</v>
      </c>
      <c r="R416" s="272">
        <f t="shared" si="80"/>
        <v>0</v>
      </c>
      <c r="S416" s="272">
        <f t="shared" si="80"/>
        <v>0</v>
      </c>
      <c r="T416" s="272">
        <f t="shared" si="80"/>
        <v>0</v>
      </c>
      <c r="U416" s="272">
        <f t="shared" si="80"/>
        <v>0</v>
      </c>
      <c r="V416" s="272">
        <f t="shared" si="80"/>
        <v>0</v>
      </c>
      <c r="W416" s="100">
        <f t="shared" si="78"/>
        <v>0</v>
      </c>
      <c r="X416" s="100">
        <f>IF(C416=A_Stammdaten!$B$11,E_SAV!$M416-E_SAV!$Y416,HLOOKUP(A_Stammdaten!$B$11-1,$Z$4:$AF$1005,ROW(C416)-3,FALSE)-$Y416)</f>
        <v>0</v>
      </c>
      <c r="Y416" s="100">
        <f>HLOOKUP(A_Stammdaten!$B$11,$Z$4:$AF$1005,ROW(C416)-3,FALSE)</f>
        <v>0</v>
      </c>
      <c r="Z416" s="100">
        <f t="shared" si="71"/>
        <v>0</v>
      </c>
      <c r="AA416" s="100">
        <f t="shared" si="72"/>
        <v>0</v>
      </c>
      <c r="AB416" s="100">
        <f t="shared" si="73"/>
        <v>0</v>
      </c>
      <c r="AC416" s="100">
        <f t="shared" si="74"/>
        <v>0</v>
      </c>
      <c r="AD416" s="100">
        <f t="shared" si="75"/>
        <v>0</v>
      </c>
      <c r="AE416" s="100">
        <f t="shared" si="76"/>
        <v>0</v>
      </c>
      <c r="AF416" s="100">
        <f t="shared" si="77"/>
        <v>0</v>
      </c>
    </row>
    <row r="417" spans="1:32" x14ac:dyDescent="0.25">
      <c r="A417" s="338"/>
      <c r="B417" s="338"/>
      <c r="C417" s="339"/>
      <c r="D417" s="338"/>
      <c r="E417" s="338"/>
      <c r="F417" s="338"/>
      <c r="G417" s="338"/>
      <c r="H417" s="338"/>
      <c r="I417" s="270">
        <f>IF(C417&gt;A_Stammdaten!$B$11,0,SUM(D417,E417,-G417))</f>
        <v>0</v>
      </c>
      <c r="J417" s="338"/>
      <c r="K417" s="338"/>
      <c r="L417" s="338"/>
      <c r="M417" s="99">
        <f t="shared" si="70"/>
        <v>0</v>
      </c>
      <c r="N417" s="271">
        <f>IF(ISBLANK($B417),0,VLOOKUP($B417,Listen!$A$2:$C$45,2,FALSE))</f>
        <v>0</v>
      </c>
      <c r="O417" s="271">
        <f>IF(ISBLANK($B417),0,VLOOKUP($B417,Listen!$A$2:$C$45,3,FALSE))</f>
        <v>0</v>
      </c>
      <c r="P417" s="272">
        <f t="shared" si="79"/>
        <v>0</v>
      </c>
      <c r="Q417" s="272">
        <f t="shared" si="80"/>
        <v>0</v>
      </c>
      <c r="R417" s="272">
        <f t="shared" si="80"/>
        <v>0</v>
      </c>
      <c r="S417" s="272">
        <f t="shared" si="80"/>
        <v>0</v>
      </c>
      <c r="T417" s="272">
        <f t="shared" si="80"/>
        <v>0</v>
      </c>
      <c r="U417" s="272">
        <f t="shared" si="80"/>
        <v>0</v>
      </c>
      <c r="V417" s="272">
        <f t="shared" si="80"/>
        <v>0</v>
      </c>
      <c r="W417" s="100">
        <f t="shared" si="78"/>
        <v>0</v>
      </c>
      <c r="X417" s="100">
        <f>IF(C417=A_Stammdaten!$B$11,E_SAV!$M417-E_SAV!$Y417,HLOOKUP(A_Stammdaten!$B$11-1,$Z$4:$AF$1005,ROW(C417)-3,FALSE)-$Y417)</f>
        <v>0</v>
      </c>
      <c r="Y417" s="100">
        <f>HLOOKUP(A_Stammdaten!$B$11,$Z$4:$AF$1005,ROW(C417)-3,FALSE)</f>
        <v>0</v>
      </c>
      <c r="Z417" s="100">
        <f t="shared" si="71"/>
        <v>0</v>
      </c>
      <c r="AA417" s="100">
        <f t="shared" si="72"/>
        <v>0</v>
      </c>
      <c r="AB417" s="100">
        <f t="shared" si="73"/>
        <v>0</v>
      </c>
      <c r="AC417" s="100">
        <f t="shared" si="74"/>
        <v>0</v>
      </c>
      <c r="AD417" s="100">
        <f t="shared" si="75"/>
        <v>0</v>
      </c>
      <c r="AE417" s="100">
        <f t="shared" si="76"/>
        <v>0</v>
      </c>
      <c r="AF417" s="100">
        <f t="shared" si="77"/>
        <v>0</v>
      </c>
    </row>
    <row r="418" spans="1:32" x14ac:dyDescent="0.25">
      <c r="A418" s="338"/>
      <c r="B418" s="338"/>
      <c r="C418" s="339"/>
      <c r="D418" s="338"/>
      <c r="E418" s="338"/>
      <c r="F418" s="338"/>
      <c r="G418" s="338"/>
      <c r="H418" s="338"/>
      <c r="I418" s="270">
        <f>IF(C418&gt;A_Stammdaten!$B$11,0,SUM(D418,E418,-G418))</f>
        <v>0</v>
      </c>
      <c r="J418" s="338"/>
      <c r="K418" s="338"/>
      <c r="L418" s="338"/>
      <c r="M418" s="99">
        <f t="shared" si="70"/>
        <v>0</v>
      </c>
      <c r="N418" s="271">
        <f>IF(ISBLANK($B418),0,VLOOKUP($B418,Listen!$A$2:$C$45,2,FALSE))</f>
        <v>0</v>
      </c>
      <c r="O418" s="271">
        <f>IF(ISBLANK($B418),0,VLOOKUP($B418,Listen!$A$2:$C$45,3,FALSE))</f>
        <v>0</v>
      </c>
      <c r="P418" s="272">
        <f t="shared" si="79"/>
        <v>0</v>
      </c>
      <c r="Q418" s="272">
        <f t="shared" si="80"/>
        <v>0</v>
      </c>
      <c r="R418" s="272">
        <f t="shared" si="80"/>
        <v>0</v>
      </c>
      <c r="S418" s="272">
        <f t="shared" si="80"/>
        <v>0</v>
      </c>
      <c r="T418" s="272">
        <f t="shared" si="80"/>
        <v>0</v>
      </c>
      <c r="U418" s="272">
        <f t="shared" si="80"/>
        <v>0</v>
      </c>
      <c r="V418" s="272">
        <f t="shared" si="80"/>
        <v>0</v>
      </c>
      <c r="W418" s="100">
        <f t="shared" si="78"/>
        <v>0</v>
      </c>
      <c r="X418" s="100">
        <f>IF(C418=A_Stammdaten!$B$11,E_SAV!$M418-E_SAV!$Y418,HLOOKUP(A_Stammdaten!$B$11-1,$Z$4:$AF$1005,ROW(C418)-3,FALSE)-$Y418)</f>
        <v>0</v>
      </c>
      <c r="Y418" s="100">
        <f>HLOOKUP(A_Stammdaten!$B$11,$Z$4:$AF$1005,ROW(C418)-3,FALSE)</f>
        <v>0</v>
      </c>
      <c r="Z418" s="100">
        <f t="shared" si="71"/>
        <v>0</v>
      </c>
      <c r="AA418" s="100">
        <f t="shared" si="72"/>
        <v>0</v>
      </c>
      <c r="AB418" s="100">
        <f t="shared" si="73"/>
        <v>0</v>
      </c>
      <c r="AC418" s="100">
        <f t="shared" si="74"/>
        <v>0</v>
      </c>
      <c r="AD418" s="100">
        <f t="shared" si="75"/>
        <v>0</v>
      </c>
      <c r="AE418" s="100">
        <f t="shared" si="76"/>
        <v>0</v>
      </c>
      <c r="AF418" s="100">
        <f t="shared" si="77"/>
        <v>0</v>
      </c>
    </row>
    <row r="419" spans="1:32" x14ac:dyDescent="0.25">
      <c r="A419" s="338"/>
      <c r="B419" s="338"/>
      <c r="C419" s="339"/>
      <c r="D419" s="338"/>
      <c r="E419" s="338"/>
      <c r="F419" s="338"/>
      <c r="G419" s="338"/>
      <c r="H419" s="338"/>
      <c r="I419" s="270">
        <f>IF(C419&gt;A_Stammdaten!$B$11,0,SUM(D419,E419,-G419))</f>
        <v>0</v>
      </c>
      <c r="J419" s="338"/>
      <c r="K419" s="338"/>
      <c r="L419" s="338"/>
      <c r="M419" s="99">
        <f t="shared" si="70"/>
        <v>0</v>
      </c>
      <c r="N419" s="271">
        <f>IF(ISBLANK($B419),0,VLOOKUP($B419,Listen!$A$2:$C$45,2,FALSE))</f>
        <v>0</v>
      </c>
      <c r="O419" s="271">
        <f>IF(ISBLANK($B419),0,VLOOKUP($B419,Listen!$A$2:$C$45,3,FALSE))</f>
        <v>0</v>
      </c>
      <c r="P419" s="272">
        <f t="shared" si="79"/>
        <v>0</v>
      </c>
      <c r="Q419" s="272">
        <f t="shared" si="80"/>
        <v>0</v>
      </c>
      <c r="R419" s="272">
        <f t="shared" si="80"/>
        <v>0</v>
      </c>
      <c r="S419" s="272">
        <f t="shared" si="80"/>
        <v>0</v>
      </c>
      <c r="T419" s="272">
        <f t="shared" si="80"/>
        <v>0</v>
      </c>
      <c r="U419" s="272">
        <f t="shared" si="80"/>
        <v>0</v>
      </c>
      <c r="V419" s="272">
        <f t="shared" si="80"/>
        <v>0</v>
      </c>
      <c r="W419" s="100">
        <f t="shared" si="78"/>
        <v>0</v>
      </c>
      <c r="X419" s="100">
        <f>IF(C419=A_Stammdaten!$B$11,E_SAV!$M419-E_SAV!$Y419,HLOOKUP(A_Stammdaten!$B$11-1,$Z$4:$AF$1005,ROW(C419)-3,FALSE)-$Y419)</f>
        <v>0</v>
      </c>
      <c r="Y419" s="100">
        <f>HLOOKUP(A_Stammdaten!$B$11,$Z$4:$AF$1005,ROW(C419)-3,FALSE)</f>
        <v>0</v>
      </c>
      <c r="Z419" s="100">
        <f t="shared" si="71"/>
        <v>0</v>
      </c>
      <c r="AA419" s="100">
        <f t="shared" si="72"/>
        <v>0</v>
      </c>
      <c r="AB419" s="100">
        <f t="shared" si="73"/>
        <v>0</v>
      </c>
      <c r="AC419" s="100">
        <f t="shared" si="74"/>
        <v>0</v>
      </c>
      <c r="AD419" s="100">
        <f t="shared" si="75"/>
        <v>0</v>
      </c>
      <c r="AE419" s="100">
        <f t="shared" si="76"/>
        <v>0</v>
      </c>
      <c r="AF419" s="100">
        <f t="shared" si="77"/>
        <v>0</v>
      </c>
    </row>
    <row r="420" spans="1:32" x14ac:dyDescent="0.25">
      <c r="A420" s="338"/>
      <c r="B420" s="338"/>
      <c r="C420" s="339"/>
      <c r="D420" s="338"/>
      <c r="E420" s="338"/>
      <c r="F420" s="338"/>
      <c r="G420" s="338"/>
      <c r="H420" s="338"/>
      <c r="I420" s="270">
        <f>IF(C420&gt;A_Stammdaten!$B$11,0,SUM(D420,E420,-G420))</f>
        <v>0</v>
      </c>
      <c r="J420" s="338"/>
      <c r="K420" s="338"/>
      <c r="L420" s="338"/>
      <c r="M420" s="99">
        <f t="shared" si="70"/>
        <v>0</v>
      </c>
      <c r="N420" s="271">
        <f>IF(ISBLANK($B420),0,VLOOKUP($B420,Listen!$A$2:$C$45,2,FALSE))</f>
        <v>0</v>
      </c>
      <c r="O420" s="271">
        <f>IF(ISBLANK($B420),0,VLOOKUP($B420,Listen!$A$2:$C$45,3,FALSE))</f>
        <v>0</v>
      </c>
      <c r="P420" s="272">
        <f t="shared" si="79"/>
        <v>0</v>
      </c>
      <c r="Q420" s="272">
        <f t="shared" si="80"/>
        <v>0</v>
      </c>
      <c r="R420" s="272">
        <f t="shared" si="80"/>
        <v>0</v>
      </c>
      <c r="S420" s="272">
        <f t="shared" si="80"/>
        <v>0</v>
      </c>
      <c r="T420" s="272">
        <f t="shared" si="80"/>
        <v>0</v>
      </c>
      <c r="U420" s="272">
        <f t="shared" si="80"/>
        <v>0</v>
      </c>
      <c r="V420" s="272">
        <f t="shared" si="80"/>
        <v>0</v>
      </c>
      <c r="W420" s="100">
        <f t="shared" si="78"/>
        <v>0</v>
      </c>
      <c r="X420" s="100">
        <f>IF(C420=A_Stammdaten!$B$11,E_SAV!$M420-E_SAV!$Y420,HLOOKUP(A_Stammdaten!$B$11-1,$Z$4:$AF$1005,ROW(C420)-3,FALSE)-$Y420)</f>
        <v>0</v>
      </c>
      <c r="Y420" s="100">
        <f>HLOOKUP(A_Stammdaten!$B$11,$Z$4:$AF$1005,ROW(C420)-3,FALSE)</f>
        <v>0</v>
      </c>
      <c r="Z420" s="100">
        <f t="shared" si="71"/>
        <v>0</v>
      </c>
      <c r="AA420" s="100">
        <f t="shared" si="72"/>
        <v>0</v>
      </c>
      <c r="AB420" s="100">
        <f t="shared" si="73"/>
        <v>0</v>
      </c>
      <c r="AC420" s="100">
        <f t="shared" si="74"/>
        <v>0</v>
      </c>
      <c r="AD420" s="100">
        <f t="shared" si="75"/>
        <v>0</v>
      </c>
      <c r="AE420" s="100">
        <f t="shared" si="76"/>
        <v>0</v>
      </c>
      <c r="AF420" s="100">
        <f t="shared" si="77"/>
        <v>0</v>
      </c>
    </row>
    <row r="421" spans="1:32" x14ac:dyDescent="0.25">
      <c r="A421" s="338"/>
      <c r="B421" s="338"/>
      <c r="C421" s="339"/>
      <c r="D421" s="338"/>
      <c r="E421" s="338"/>
      <c r="F421" s="338"/>
      <c r="G421" s="338"/>
      <c r="H421" s="338"/>
      <c r="I421" s="270">
        <f>IF(C421&gt;A_Stammdaten!$B$11,0,SUM(D421,E421,-G421))</f>
        <v>0</v>
      </c>
      <c r="J421" s="338"/>
      <c r="K421" s="338"/>
      <c r="L421" s="338"/>
      <c r="M421" s="99">
        <f t="shared" si="70"/>
        <v>0</v>
      </c>
      <c r="N421" s="271">
        <f>IF(ISBLANK($B421),0,VLOOKUP($B421,Listen!$A$2:$C$45,2,FALSE))</f>
        <v>0</v>
      </c>
      <c r="O421" s="271">
        <f>IF(ISBLANK($B421),0,VLOOKUP($B421,Listen!$A$2:$C$45,3,FALSE))</f>
        <v>0</v>
      </c>
      <c r="P421" s="272">
        <f t="shared" si="79"/>
        <v>0</v>
      </c>
      <c r="Q421" s="272">
        <f t="shared" si="80"/>
        <v>0</v>
      </c>
      <c r="R421" s="272">
        <f t="shared" si="80"/>
        <v>0</v>
      </c>
      <c r="S421" s="272">
        <f t="shared" si="80"/>
        <v>0</v>
      </c>
      <c r="T421" s="272">
        <f t="shared" si="80"/>
        <v>0</v>
      </c>
      <c r="U421" s="272">
        <f t="shared" si="80"/>
        <v>0</v>
      </c>
      <c r="V421" s="272">
        <f t="shared" si="80"/>
        <v>0</v>
      </c>
      <c r="W421" s="100">
        <f t="shared" si="78"/>
        <v>0</v>
      </c>
      <c r="X421" s="100">
        <f>IF(C421=A_Stammdaten!$B$11,E_SAV!$M421-E_SAV!$Y421,HLOOKUP(A_Stammdaten!$B$11-1,$Z$4:$AF$1005,ROW(C421)-3,FALSE)-$Y421)</f>
        <v>0</v>
      </c>
      <c r="Y421" s="100">
        <f>HLOOKUP(A_Stammdaten!$B$11,$Z$4:$AF$1005,ROW(C421)-3,FALSE)</f>
        <v>0</v>
      </c>
      <c r="Z421" s="100">
        <f t="shared" si="71"/>
        <v>0</v>
      </c>
      <c r="AA421" s="100">
        <f t="shared" si="72"/>
        <v>0</v>
      </c>
      <c r="AB421" s="100">
        <f t="shared" si="73"/>
        <v>0</v>
      </c>
      <c r="AC421" s="100">
        <f t="shared" si="74"/>
        <v>0</v>
      </c>
      <c r="AD421" s="100">
        <f t="shared" si="75"/>
        <v>0</v>
      </c>
      <c r="AE421" s="100">
        <f t="shared" si="76"/>
        <v>0</v>
      </c>
      <c r="AF421" s="100">
        <f t="shared" si="77"/>
        <v>0</v>
      </c>
    </row>
    <row r="422" spans="1:32" x14ac:dyDescent="0.25">
      <c r="A422" s="338"/>
      <c r="B422" s="338"/>
      <c r="C422" s="339"/>
      <c r="D422" s="338"/>
      <c r="E422" s="338"/>
      <c r="F422" s="338"/>
      <c r="G422" s="338"/>
      <c r="H422" s="338"/>
      <c r="I422" s="270">
        <f>IF(C422&gt;A_Stammdaten!$B$11,0,SUM(D422,E422,-G422))</f>
        <v>0</v>
      </c>
      <c r="J422" s="338"/>
      <c r="K422" s="338"/>
      <c r="L422" s="338"/>
      <c r="M422" s="99">
        <f t="shared" si="70"/>
        <v>0</v>
      </c>
      <c r="N422" s="271">
        <f>IF(ISBLANK($B422),0,VLOOKUP($B422,Listen!$A$2:$C$45,2,FALSE))</f>
        <v>0</v>
      </c>
      <c r="O422" s="271">
        <f>IF(ISBLANK($B422),0,VLOOKUP($B422,Listen!$A$2:$C$45,3,FALSE))</f>
        <v>0</v>
      </c>
      <c r="P422" s="272">
        <f t="shared" si="79"/>
        <v>0</v>
      </c>
      <c r="Q422" s="272">
        <f t="shared" si="80"/>
        <v>0</v>
      </c>
      <c r="R422" s="272">
        <f t="shared" si="80"/>
        <v>0</v>
      </c>
      <c r="S422" s="272">
        <f t="shared" si="80"/>
        <v>0</v>
      </c>
      <c r="T422" s="272">
        <f t="shared" si="80"/>
        <v>0</v>
      </c>
      <c r="U422" s="272">
        <f t="shared" si="80"/>
        <v>0</v>
      </c>
      <c r="V422" s="272">
        <f t="shared" si="80"/>
        <v>0</v>
      </c>
      <c r="W422" s="100">
        <f t="shared" si="78"/>
        <v>0</v>
      </c>
      <c r="X422" s="100">
        <f>IF(C422=A_Stammdaten!$B$11,E_SAV!$M422-E_SAV!$Y422,HLOOKUP(A_Stammdaten!$B$11-1,$Z$4:$AF$1005,ROW(C422)-3,FALSE)-$Y422)</f>
        <v>0</v>
      </c>
      <c r="Y422" s="100">
        <f>HLOOKUP(A_Stammdaten!$B$11,$Z$4:$AF$1005,ROW(C422)-3,FALSE)</f>
        <v>0</v>
      </c>
      <c r="Z422" s="100">
        <f t="shared" si="71"/>
        <v>0</v>
      </c>
      <c r="AA422" s="100">
        <f t="shared" si="72"/>
        <v>0</v>
      </c>
      <c r="AB422" s="100">
        <f t="shared" si="73"/>
        <v>0</v>
      </c>
      <c r="AC422" s="100">
        <f t="shared" si="74"/>
        <v>0</v>
      </c>
      <c r="AD422" s="100">
        <f t="shared" si="75"/>
        <v>0</v>
      </c>
      <c r="AE422" s="100">
        <f t="shared" si="76"/>
        <v>0</v>
      </c>
      <c r="AF422" s="100">
        <f t="shared" si="77"/>
        <v>0</v>
      </c>
    </row>
    <row r="423" spans="1:32" x14ac:dyDescent="0.25">
      <c r="A423" s="338"/>
      <c r="B423" s="338"/>
      <c r="C423" s="339"/>
      <c r="D423" s="338"/>
      <c r="E423" s="338"/>
      <c r="F423" s="338"/>
      <c r="G423" s="338"/>
      <c r="H423" s="338"/>
      <c r="I423" s="270">
        <f>IF(C423&gt;A_Stammdaten!$B$11,0,SUM(D423,E423,-G423))</f>
        <v>0</v>
      </c>
      <c r="J423" s="338"/>
      <c r="K423" s="338"/>
      <c r="L423" s="338"/>
      <c r="M423" s="99">
        <f t="shared" si="70"/>
        <v>0</v>
      </c>
      <c r="N423" s="271">
        <f>IF(ISBLANK($B423),0,VLOOKUP($B423,Listen!$A$2:$C$45,2,FALSE))</f>
        <v>0</v>
      </c>
      <c r="O423" s="271">
        <f>IF(ISBLANK($B423),0,VLOOKUP($B423,Listen!$A$2:$C$45,3,FALSE))</f>
        <v>0</v>
      </c>
      <c r="P423" s="272">
        <f t="shared" si="79"/>
        <v>0</v>
      </c>
      <c r="Q423" s="272">
        <f t="shared" si="80"/>
        <v>0</v>
      </c>
      <c r="R423" s="272">
        <f t="shared" si="80"/>
        <v>0</v>
      </c>
      <c r="S423" s="272">
        <f t="shared" si="80"/>
        <v>0</v>
      </c>
      <c r="T423" s="272">
        <f t="shared" si="80"/>
        <v>0</v>
      </c>
      <c r="U423" s="272">
        <f t="shared" si="80"/>
        <v>0</v>
      </c>
      <c r="V423" s="272">
        <f t="shared" si="80"/>
        <v>0</v>
      </c>
      <c r="W423" s="100">
        <f t="shared" si="78"/>
        <v>0</v>
      </c>
      <c r="X423" s="100">
        <f>IF(C423=A_Stammdaten!$B$11,E_SAV!$M423-E_SAV!$Y423,HLOOKUP(A_Stammdaten!$B$11-1,$Z$4:$AF$1005,ROW(C423)-3,FALSE)-$Y423)</f>
        <v>0</v>
      </c>
      <c r="Y423" s="100">
        <f>HLOOKUP(A_Stammdaten!$B$11,$Z$4:$AF$1005,ROW(C423)-3,FALSE)</f>
        <v>0</v>
      </c>
      <c r="Z423" s="100">
        <f t="shared" si="71"/>
        <v>0</v>
      </c>
      <c r="AA423" s="100">
        <f t="shared" si="72"/>
        <v>0</v>
      </c>
      <c r="AB423" s="100">
        <f t="shared" si="73"/>
        <v>0</v>
      </c>
      <c r="AC423" s="100">
        <f t="shared" si="74"/>
        <v>0</v>
      </c>
      <c r="AD423" s="100">
        <f t="shared" si="75"/>
        <v>0</v>
      </c>
      <c r="AE423" s="100">
        <f t="shared" si="76"/>
        <v>0</v>
      </c>
      <c r="AF423" s="100">
        <f t="shared" si="77"/>
        <v>0</v>
      </c>
    </row>
    <row r="424" spans="1:32" x14ac:dyDescent="0.25">
      <c r="A424" s="338"/>
      <c r="B424" s="338"/>
      <c r="C424" s="339"/>
      <c r="D424" s="338"/>
      <c r="E424" s="338"/>
      <c r="F424" s="338"/>
      <c r="G424" s="338"/>
      <c r="H424" s="338"/>
      <c r="I424" s="270">
        <f>IF(C424&gt;A_Stammdaten!$B$11,0,SUM(D424,E424,-G424))</f>
        <v>0</v>
      </c>
      <c r="J424" s="338"/>
      <c r="K424" s="338"/>
      <c r="L424" s="338"/>
      <c r="M424" s="99">
        <f t="shared" si="70"/>
        <v>0</v>
      </c>
      <c r="N424" s="271">
        <f>IF(ISBLANK($B424),0,VLOOKUP($B424,Listen!$A$2:$C$45,2,FALSE))</f>
        <v>0</v>
      </c>
      <c r="O424" s="271">
        <f>IF(ISBLANK($B424),0,VLOOKUP($B424,Listen!$A$2:$C$45,3,FALSE))</f>
        <v>0</v>
      </c>
      <c r="P424" s="272">
        <f t="shared" si="79"/>
        <v>0</v>
      </c>
      <c r="Q424" s="272">
        <f t="shared" si="80"/>
        <v>0</v>
      </c>
      <c r="R424" s="272">
        <f t="shared" si="80"/>
        <v>0</v>
      </c>
      <c r="S424" s="272">
        <f t="shared" si="80"/>
        <v>0</v>
      </c>
      <c r="T424" s="272">
        <f t="shared" si="80"/>
        <v>0</v>
      </c>
      <c r="U424" s="272">
        <f t="shared" si="80"/>
        <v>0</v>
      </c>
      <c r="V424" s="272">
        <f t="shared" si="80"/>
        <v>0</v>
      </c>
      <c r="W424" s="100">
        <f t="shared" si="78"/>
        <v>0</v>
      </c>
      <c r="X424" s="100">
        <f>IF(C424=A_Stammdaten!$B$11,E_SAV!$M424-E_SAV!$Y424,HLOOKUP(A_Stammdaten!$B$11-1,$Z$4:$AF$1005,ROW(C424)-3,FALSE)-$Y424)</f>
        <v>0</v>
      </c>
      <c r="Y424" s="100">
        <f>HLOOKUP(A_Stammdaten!$B$11,$Z$4:$AF$1005,ROW(C424)-3,FALSE)</f>
        <v>0</v>
      </c>
      <c r="Z424" s="100">
        <f t="shared" si="71"/>
        <v>0</v>
      </c>
      <c r="AA424" s="100">
        <f t="shared" si="72"/>
        <v>0</v>
      </c>
      <c r="AB424" s="100">
        <f t="shared" si="73"/>
        <v>0</v>
      </c>
      <c r="AC424" s="100">
        <f t="shared" si="74"/>
        <v>0</v>
      </c>
      <c r="AD424" s="100">
        <f t="shared" si="75"/>
        <v>0</v>
      </c>
      <c r="AE424" s="100">
        <f t="shared" si="76"/>
        <v>0</v>
      </c>
      <c r="AF424" s="100">
        <f t="shared" si="77"/>
        <v>0</v>
      </c>
    </row>
    <row r="425" spans="1:32" x14ac:dyDescent="0.25">
      <c r="A425" s="338"/>
      <c r="B425" s="338"/>
      <c r="C425" s="339"/>
      <c r="D425" s="338"/>
      <c r="E425" s="338"/>
      <c r="F425" s="338"/>
      <c r="G425" s="338"/>
      <c r="H425" s="338"/>
      <c r="I425" s="270">
        <f>IF(C425&gt;A_Stammdaten!$B$11,0,SUM(D425,E425,-G425))</f>
        <v>0</v>
      </c>
      <c r="J425" s="338"/>
      <c r="K425" s="338"/>
      <c r="L425" s="338"/>
      <c r="M425" s="99">
        <f t="shared" si="70"/>
        <v>0</v>
      </c>
      <c r="N425" s="271">
        <f>IF(ISBLANK($B425),0,VLOOKUP($B425,Listen!$A$2:$C$45,2,FALSE))</f>
        <v>0</v>
      </c>
      <c r="O425" s="271">
        <f>IF(ISBLANK($B425),0,VLOOKUP($B425,Listen!$A$2:$C$45,3,FALSE))</f>
        <v>0</v>
      </c>
      <c r="P425" s="272">
        <f t="shared" si="79"/>
        <v>0</v>
      </c>
      <c r="Q425" s="272">
        <f t="shared" si="80"/>
        <v>0</v>
      </c>
      <c r="R425" s="272">
        <f t="shared" si="80"/>
        <v>0</v>
      </c>
      <c r="S425" s="272">
        <f t="shared" si="80"/>
        <v>0</v>
      </c>
      <c r="T425" s="272">
        <f t="shared" si="80"/>
        <v>0</v>
      </c>
      <c r="U425" s="272">
        <f t="shared" si="80"/>
        <v>0</v>
      </c>
      <c r="V425" s="272">
        <f t="shared" si="80"/>
        <v>0</v>
      </c>
      <c r="W425" s="100">
        <f t="shared" si="78"/>
        <v>0</v>
      </c>
      <c r="X425" s="100">
        <f>IF(C425=A_Stammdaten!$B$11,E_SAV!$M425-E_SAV!$Y425,HLOOKUP(A_Stammdaten!$B$11-1,$Z$4:$AF$1005,ROW(C425)-3,FALSE)-$Y425)</f>
        <v>0</v>
      </c>
      <c r="Y425" s="100">
        <f>HLOOKUP(A_Stammdaten!$B$11,$Z$4:$AF$1005,ROW(C425)-3,FALSE)</f>
        <v>0</v>
      </c>
      <c r="Z425" s="100">
        <f t="shared" si="71"/>
        <v>0</v>
      </c>
      <c r="AA425" s="100">
        <f t="shared" si="72"/>
        <v>0</v>
      </c>
      <c r="AB425" s="100">
        <f t="shared" si="73"/>
        <v>0</v>
      </c>
      <c r="AC425" s="100">
        <f t="shared" si="74"/>
        <v>0</v>
      </c>
      <c r="AD425" s="100">
        <f t="shared" si="75"/>
        <v>0</v>
      </c>
      <c r="AE425" s="100">
        <f t="shared" si="76"/>
        <v>0</v>
      </c>
      <c r="AF425" s="100">
        <f t="shared" si="77"/>
        <v>0</v>
      </c>
    </row>
    <row r="426" spans="1:32" x14ac:dyDescent="0.25">
      <c r="A426" s="338"/>
      <c r="B426" s="338"/>
      <c r="C426" s="339"/>
      <c r="D426" s="338"/>
      <c r="E426" s="338"/>
      <c r="F426" s="338"/>
      <c r="G426" s="338"/>
      <c r="H426" s="338"/>
      <c r="I426" s="270">
        <f>IF(C426&gt;A_Stammdaten!$B$11,0,SUM(D426,E426,-G426))</f>
        <v>0</v>
      </c>
      <c r="J426" s="338"/>
      <c r="K426" s="338"/>
      <c r="L426" s="338"/>
      <c r="M426" s="99">
        <f t="shared" si="70"/>
        <v>0</v>
      </c>
      <c r="N426" s="271">
        <f>IF(ISBLANK($B426),0,VLOOKUP($B426,Listen!$A$2:$C$45,2,FALSE))</f>
        <v>0</v>
      </c>
      <c r="O426" s="271">
        <f>IF(ISBLANK($B426),0,VLOOKUP($B426,Listen!$A$2:$C$45,3,FALSE))</f>
        <v>0</v>
      </c>
      <c r="P426" s="272">
        <f t="shared" si="79"/>
        <v>0</v>
      </c>
      <c r="Q426" s="272">
        <f t="shared" si="80"/>
        <v>0</v>
      </c>
      <c r="R426" s="272">
        <f t="shared" si="80"/>
        <v>0</v>
      </c>
      <c r="S426" s="272">
        <f t="shared" si="80"/>
        <v>0</v>
      </c>
      <c r="T426" s="272">
        <f t="shared" si="80"/>
        <v>0</v>
      </c>
      <c r="U426" s="272">
        <f t="shared" si="80"/>
        <v>0</v>
      </c>
      <c r="V426" s="272">
        <f t="shared" si="80"/>
        <v>0</v>
      </c>
      <c r="W426" s="100">
        <f t="shared" si="78"/>
        <v>0</v>
      </c>
      <c r="X426" s="100">
        <f>IF(C426=A_Stammdaten!$B$11,E_SAV!$M426-E_SAV!$Y426,HLOOKUP(A_Stammdaten!$B$11-1,$Z$4:$AF$1005,ROW(C426)-3,FALSE)-$Y426)</f>
        <v>0</v>
      </c>
      <c r="Y426" s="100">
        <f>HLOOKUP(A_Stammdaten!$B$11,$Z$4:$AF$1005,ROW(C426)-3,FALSE)</f>
        <v>0</v>
      </c>
      <c r="Z426" s="100">
        <f t="shared" si="71"/>
        <v>0</v>
      </c>
      <c r="AA426" s="100">
        <f t="shared" si="72"/>
        <v>0</v>
      </c>
      <c r="AB426" s="100">
        <f t="shared" si="73"/>
        <v>0</v>
      </c>
      <c r="AC426" s="100">
        <f t="shared" si="74"/>
        <v>0</v>
      </c>
      <c r="AD426" s="100">
        <f t="shared" si="75"/>
        <v>0</v>
      </c>
      <c r="AE426" s="100">
        <f t="shared" si="76"/>
        <v>0</v>
      </c>
      <c r="AF426" s="100">
        <f t="shared" si="77"/>
        <v>0</v>
      </c>
    </row>
    <row r="427" spans="1:32" x14ac:dyDescent="0.25">
      <c r="A427" s="338"/>
      <c r="B427" s="338"/>
      <c r="C427" s="339"/>
      <c r="D427" s="338"/>
      <c r="E427" s="338"/>
      <c r="F427" s="338"/>
      <c r="G427" s="338"/>
      <c r="H427" s="338"/>
      <c r="I427" s="270">
        <f>IF(C427&gt;A_Stammdaten!$B$11,0,SUM(D427,E427,-G427))</f>
        <v>0</v>
      </c>
      <c r="J427" s="338"/>
      <c r="K427" s="338"/>
      <c r="L427" s="338"/>
      <c r="M427" s="99">
        <f t="shared" si="70"/>
        <v>0</v>
      </c>
      <c r="N427" s="271">
        <f>IF(ISBLANK($B427),0,VLOOKUP($B427,Listen!$A$2:$C$45,2,FALSE))</f>
        <v>0</v>
      </c>
      <c r="O427" s="271">
        <f>IF(ISBLANK($B427),0,VLOOKUP($B427,Listen!$A$2:$C$45,3,FALSE))</f>
        <v>0</v>
      </c>
      <c r="P427" s="272">
        <f t="shared" si="79"/>
        <v>0</v>
      </c>
      <c r="Q427" s="272">
        <f t="shared" si="80"/>
        <v>0</v>
      </c>
      <c r="R427" s="272">
        <f t="shared" si="80"/>
        <v>0</v>
      </c>
      <c r="S427" s="272">
        <f t="shared" si="80"/>
        <v>0</v>
      </c>
      <c r="T427" s="272">
        <f t="shared" si="80"/>
        <v>0</v>
      </c>
      <c r="U427" s="272">
        <f t="shared" si="80"/>
        <v>0</v>
      </c>
      <c r="V427" s="272">
        <f t="shared" si="80"/>
        <v>0</v>
      </c>
      <c r="W427" s="100">
        <f t="shared" si="78"/>
        <v>0</v>
      </c>
      <c r="X427" s="100">
        <f>IF(C427=A_Stammdaten!$B$11,E_SAV!$M427-E_SAV!$Y427,HLOOKUP(A_Stammdaten!$B$11-1,$Z$4:$AF$1005,ROW(C427)-3,FALSE)-$Y427)</f>
        <v>0</v>
      </c>
      <c r="Y427" s="100">
        <f>HLOOKUP(A_Stammdaten!$B$11,$Z$4:$AF$1005,ROW(C427)-3,FALSE)</f>
        <v>0</v>
      </c>
      <c r="Z427" s="100">
        <f t="shared" si="71"/>
        <v>0</v>
      </c>
      <c r="AA427" s="100">
        <f t="shared" si="72"/>
        <v>0</v>
      </c>
      <c r="AB427" s="100">
        <f t="shared" si="73"/>
        <v>0</v>
      </c>
      <c r="AC427" s="100">
        <f t="shared" si="74"/>
        <v>0</v>
      </c>
      <c r="AD427" s="100">
        <f t="shared" si="75"/>
        <v>0</v>
      </c>
      <c r="AE427" s="100">
        <f t="shared" si="76"/>
        <v>0</v>
      </c>
      <c r="AF427" s="100">
        <f t="shared" si="77"/>
        <v>0</v>
      </c>
    </row>
    <row r="428" spans="1:32" x14ac:dyDescent="0.25">
      <c r="A428" s="338"/>
      <c r="B428" s="338"/>
      <c r="C428" s="339"/>
      <c r="D428" s="338"/>
      <c r="E428" s="338"/>
      <c r="F428" s="338"/>
      <c r="G428" s="338"/>
      <c r="H428" s="338"/>
      <c r="I428" s="270">
        <f>IF(C428&gt;A_Stammdaten!$B$11,0,SUM(D428,E428,-G428))</f>
        <v>0</v>
      </c>
      <c r="J428" s="338"/>
      <c r="K428" s="338"/>
      <c r="L428" s="338"/>
      <c r="M428" s="99">
        <f t="shared" si="70"/>
        <v>0</v>
      </c>
      <c r="N428" s="271">
        <f>IF(ISBLANK($B428),0,VLOOKUP($B428,Listen!$A$2:$C$45,2,FALSE))</f>
        <v>0</v>
      </c>
      <c r="O428" s="271">
        <f>IF(ISBLANK($B428),0,VLOOKUP($B428,Listen!$A$2:$C$45,3,FALSE))</f>
        <v>0</v>
      </c>
      <c r="P428" s="272">
        <f t="shared" si="79"/>
        <v>0</v>
      </c>
      <c r="Q428" s="272">
        <f t="shared" si="80"/>
        <v>0</v>
      </c>
      <c r="R428" s="272">
        <f t="shared" si="80"/>
        <v>0</v>
      </c>
      <c r="S428" s="272">
        <f t="shared" si="80"/>
        <v>0</v>
      </c>
      <c r="T428" s="272">
        <f t="shared" si="80"/>
        <v>0</v>
      </c>
      <c r="U428" s="272">
        <f t="shared" si="80"/>
        <v>0</v>
      </c>
      <c r="V428" s="272">
        <f t="shared" si="80"/>
        <v>0</v>
      </c>
      <c r="W428" s="100">
        <f t="shared" si="78"/>
        <v>0</v>
      </c>
      <c r="X428" s="100">
        <f>IF(C428=A_Stammdaten!$B$11,E_SAV!$M428-E_SAV!$Y428,HLOOKUP(A_Stammdaten!$B$11-1,$Z$4:$AF$1005,ROW(C428)-3,FALSE)-$Y428)</f>
        <v>0</v>
      </c>
      <c r="Y428" s="100">
        <f>HLOOKUP(A_Stammdaten!$B$11,$Z$4:$AF$1005,ROW(C428)-3,FALSE)</f>
        <v>0</v>
      </c>
      <c r="Z428" s="100">
        <f t="shared" si="71"/>
        <v>0</v>
      </c>
      <c r="AA428" s="100">
        <f t="shared" si="72"/>
        <v>0</v>
      </c>
      <c r="AB428" s="100">
        <f t="shared" si="73"/>
        <v>0</v>
      </c>
      <c r="AC428" s="100">
        <f t="shared" si="74"/>
        <v>0</v>
      </c>
      <c r="AD428" s="100">
        <f t="shared" si="75"/>
        <v>0</v>
      </c>
      <c r="AE428" s="100">
        <f t="shared" si="76"/>
        <v>0</v>
      </c>
      <c r="AF428" s="100">
        <f t="shared" si="77"/>
        <v>0</v>
      </c>
    </row>
    <row r="429" spans="1:32" x14ac:dyDescent="0.25">
      <c r="A429" s="338"/>
      <c r="B429" s="338"/>
      <c r="C429" s="339"/>
      <c r="D429" s="338"/>
      <c r="E429" s="338"/>
      <c r="F429" s="338"/>
      <c r="G429" s="338"/>
      <c r="H429" s="338"/>
      <c r="I429" s="270">
        <f>IF(C429&gt;A_Stammdaten!$B$11,0,SUM(D429,E429,-G429))</f>
        <v>0</v>
      </c>
      <c r="J429" s="338"/>
      <c r="K429" s="338"/>
      <c r="L429" s="338"/>
      <c r="M429" s="99">
        <f t="shared" si="70"/>
        <v>0</v>
      </c>
      <c r="N429" s="271">
        <f>IF(ISBLANK($B429),0,VLOOKUP($B429,Listen!$A$2:$C$45,2,FALSE))</f>
        <v>0</v>
      </c>
      <c r="O429" s="271">
        <f>IF(ISBLANK($B429),0,VLOOKUP($B429,Listen!$A$2:$C$45,3,FALSE))</f>
        <v>0</v>
      </c>
      <c r="P429" s="272">
        <f t="shared" si="79"/>
        <v>0</v>
      </c>
      <c r="Q429" s="272">
        <f t="shared" si="80"/>
        <v>0</v>
      </c>
      <c r="R429" s="272">
        <f t="shared" si="80"/>
        <v>0</v>
      </c>
      <c r="S429" s="272">
        <f t="shared" si="80"/>
        <v>0</v>
      </c>
      <c r="T429" s="272">
        <f t="shared" si="80"/>
        <v>0</v>
      </c>
      <c r="U429" s="272">
        <f t="shared" si="80"/>
        <v>0</v>
      </c>
      <c r="V429" s="272">
        <f t="shared" si="80"/>
        <v>0</v>
      </c>
      <c r="W429" s="100">
        <f t="shared" si="78"/>
        <v>0</v>
      </c>
      <c r="X429" s="100">
        <f>IF(C429=A_Stammdaten!$B$11,E_SAV!$M429-E_SAV!$Y429,HLOOKUP(A_Stammdaten!$B$11-1,$Z$4:$AF$1005,ROW(C429)-3,FALSE)-$Y429)</f>
        <v>0</v>
      </c>
      <c r="Y429" s="100">
        <f>HLOOKUP(A_Stammdaten!$B$11,$Z$4:$AF$1005,ROW(C429)-3,FALSE)</f>
        <v>0</v>
      </c>
      <c r="Z429" s="100">
        <f t="shared" si="71"/>
        <v>0</v>
      </c>
      <c r="AA429" s="100">
        <f t="shared" si="72"/>
        <v>0</v>
      </c>
      <c r="AB429" s="100">
        <f t="shared" si="73"/>
        <v>0</v>
      </c>
      <c r="AC429" s="100">
        <f t="shared" si="74"/>
        <v>0</v>
      </c>
      <c r="AD429" s="100">
        <f t="shared" si="75"/>
        <v>0</v>
      </c>
      <c r="AE429" s="100">
        <f t="shared" si="76"/>
        <v>0</v>
      </c>
      <c r="AF429" s="100">
        <f t="shared" si="77"/>
        <v>0</v>
      </c>
    </row>
    <row r="430" spans="1:32" x14ac:dyDescent="0.25">
      <c r="A430" s="338"/>
      <c r="B430" s="338"/>
      <c r="C430" s="339"/>
      <c r="D430" s="338"/>
      <c r="E430" s="338"/>
      <c r="F430" s="338"/>
      <c r="G430" s="338"/>
      <c r="H430" s="338"/>
      <c r="I430" s="270">
        <f>IF(C430&gt;A_Stammdaten!$B$11,0,SUM(D430,E430,-G430))</f>
        <v>0</v>
      </c>
      <c r="J430" s="338"/>
      <c r="K430" s="338"/>
      <c r="L430" s="338"/>
      <c r="M430" s="99">
        <f t="shared" si="70"/>
        <v>0</v>
      </c>
      <c r="N430" s="271">
        <f>IF(ISBLANK($B430),0,VLOOKUP($B430,Listen!$A$2:$C$45,2,FALSE))</f>
        <v>0</v>
      </c>
      <c r="O430" s="271">
        <f>IF(ISBLANK($B430),0,VLOOKUP($B430,Listen!$A$2:$C$45,3,FALSE))</f>
        <v>0</v>
      </c>
      <c r="P430" s="272">
        <f t="shared" si="79"/>
        <v>0</v>
      </c>
      <c r="Q430" s="272">
        <f t="shared" si="80"/>
        <v>0</v>
      </c>
      <c r="R430" s="272">
        <f t="shared" si="80"/>
        <v>0</v>
      </c>
      <c r="S430" s="272">
        <f t="shared" si="80"/>
        <v>0</v>
      </c>
      <c r="T430" s="272">
        <f t="shared" si="80"/>
        <v>0</v>
      </c>
      <c r="U430" s="272">
        <f t="shared" si="80"/>
        <v>0</v>
      </c>
      <c r="V430" s="272">
        <f t="shared" si="80"/>
        <v>0</v>
      </c>
      <c r="W430" s="100">
        <f t="shared" si="78"/>
        <v>0</v>
      </c>
      <c r="X430" s="100">
        <f>IF(C430=A_Stammdaten!$B$11,E_SAV!$M430-E_SAV!$Y430,HLOOKUP(A_Stammdaten!$B$11-1,$Z$4:$AF$1005,ROW(C430)-3,FALSE)-$Y430)</f>
        <v>0</v>
      </c>
      <c r="Y430" s="100">
        <f>HLOOKUP(A_Stammdaten!$B$11,$Z$4:$AF$1005,ROW(C430)-3,FALSE)</f>
        <v>0</v>
      </c>
      <c r="Z430" s="100">
        <f t="shared" si="71"/>
        <v>0</v>
      </c>
      <c r="AA430" s="100">
        <f t="shared" si="72"/>
        <v>0</v>
      </c>
      <c r="AB430" s="100">
        <f t="shared" si="73"/>
        <v>0</v>
      </c>
      <c r="AC430" s="100">
        <f t="shared" si="74"/>
        <v>0</v>
      </c>
      <c r="AD430" s="100">
        <f t="shared" si="75"/>
        <v>0</v>
      </c>
      <c r="AE430" s="100">
        <f t="shared" si="76"/>
        <v>0</v>
      </c>
      <c r="AF430" s="100">
        <f t="shared" si="77"/>
        <v>0</v>
      </c>
    </row>
    <row r="431" spans="1:32" x14ac:dyDescent="0.25">
      <c r="A431" s="338"/>
      <c r="B431" s="338"/>
      <c r="C431" s="339"/>
      <c r="D431" s="338"/>
      <c r="E431" s="338"/>
      <c r="F431" s="338"/>
      <c r="G431" s="338"/>
      <c r="H431" s="338"/>
      <c r="I431" s="270">
        <f>IF(C431&gt;A_Stammdaten!$B$11,0,SUM(D431,E431,-G431))</f>
        <v>0</v>
      </c>
      <c r="J431" s="338"/>
      <c r="K431" s="338"/>
      <c r="L431" s="338"/>
      <c r="M431" s="99">
        <f t="shared" si="70"/>
        <v>0</v>
      </c>
      <c r="N431" s="271">
        <f>IF(ISBLANK($B431),0,VLOOKUP($B431,Listen!$A$2:$C$45,2,FALSE))</f>
        <v>0</v>
      </c>
      <c r="O431" s="271">
        <f>IF(ISBLANK($B431),0,VLOOKUP($B431,Listen!$A$2:$C$45,3,FALSE))</f>
        <v>0</v>
      </c>
      <c r="P431" s="272">
        <f t="shared" si="79"/>
        <v>0</v>
      </c>
      <c r="Q431" s="272">
        <f t="shared" si="80"/>
        <v>0</v>
      </c>
      <c r="R431" s="272">
        <f t="shared" si="80"/>
        <v>0</v>
      </c>
      <c r="S431" s="272">
        <f t="shared" si="80"/>
        <v>0</v>
      </c>
      <c r="T431" s="272">
        <f t="shared" si="80"/>
        <v>0</v>
      </c>
      <c r="U431" s="272">
        <f t="shared" si="80"/>
        <v>0</v>
      </c>
      <c r="V431" s="272">
        <f t="shared" si="80"/>
        <v>0</v>
      </c>
      <c r="W431" s="100">
        <f t="shared" si="78"/>
        <v>0</v>
      </c>
      <c r="X431" s="100">
        <f>IF(C431=A_Stammdaten!$B$11,E_SAV!$M431-E_SAV!$Y431,HLOOKUP(A_Stammdaten!$B$11-1,$Z$4:$AF$1005,ROW(C431)-3,FALSE)-$Y431)</f>
        <v>0</v>
      </c>
      <c r="Y431" s="100">
        <f>HLOOKUP(A_Stammdaten!$B$11,$Z$4:$AF$1005,ROW(C431)-3,FALSE)</f>
        <v>0</v>
      </c>
      <c r="Z431" s="100">
        <f t="shared" si="71"/>
        <v>0</v>
      </c>
      <c r="AA431" s="100">
        <f t="shared" si="72"/>
        <v>0</v>
      </c>
      <c r="AB431" s="100">
        <f t="shared" si="73"/>
        <v>0</v>
      </c>
      <c r="AC431" s="100">
        <f t="shared" si="74"/>
        <v>0</v>
      </c>
      <c r="AD431" s="100">
        <f t="shared" si="75"/>
        <v>0</v>
      </c>
      <c r="AE431" s="100">
        <f t="shared" si="76"/>
        <v>0</v>
      </c>
      <c r="AF431" s="100">
        <f t="shared" si="77"/>
        <v>0</v>
      </c>
    </row>
    <row r="432" spans="1:32" x14ac:dyDescent="0.25">
      <c r="A432" s="338"/>
      <c r="B432" s="338"/>
      <c r="C432" s="339"/>
      <c r="D432" s="338"/>
      <c r="E432" s="338"/>
      <c r="F432" s="338"/>
      <c r="G432" s="338"/>
      <c r="H432" s="338"/>
      <c r="I432" s="270">
        <f>IF(C432&gt;A_Stammdaten!$B$11,0,SUM(D432,E432,-G432))</f>
        <v>0</v>
      </c>
      <c r="J432" s="338"/>
      <c r="K432" s="338"/>
      <c r="L432" s="338"/>
      <c r="M432" s="99">
        <f t="shared" si="70"/>
        <v>0</v>
      </c>
      <c r="N432" s="271">
        <f>IF(ISBLANK($B432),0,VLOOKUP($B432,Listen!$A$2:$C$45,2,FALSE))</f>
        <v>0</v>
      </c>
      <c r="O432" s="271">
        <f>IF(ISBLANK($B432),0,VLOOKUP($B432,Listen!$A$2:$C$45,3,FALSE))</f>
        <v>0</v>
      </c>
      <c r="P432" s="272">
        <f t="shared" si="79"/>
        <v>0</v>
      </c>
      <c r="Q432" s="272">
        <f t="shared" si="80"/>
        <v>0</v>
      </c>
      <c r="R432" s="272">
        <f t="shared" si="80"/>
        <v>0</v>
      </c>
      <c r="S432" s="272">
        <f t="shared" si="80"/>
        <v>0</v>
      </c>
      <c r="T432" s="272">
        <f t="shared" si="80"/>
        <v>0</v>
      </c>
      <c r="U432" s="272">
        <f t="shared" si="80"/>
        <v>0</v>
      </c>
      <c r="V432" s="272">
        <f t="shared" si="80"/>
        <v>0</v>
      </c>
      <c r="W432" s="100">
        <f t="shared" si="78"/>
        <v>0</v>
      </c>
      <c r="X432" s="100">
        <f>IF(C432=A_Stammdaten!$B$11,E_SAV!$M432-E_SAV!$Y432,HLOOKUP(A_Stammdaten!$B$11-1,$Z$4:$AF$1005,ROW(C432)-3,FALSE)-$Y432)</f>
        <v>0</v>
      </c>
      <c r="Y432" s="100">
        <f>HLOOKUP(A_Stammdaten!$B$11,$Z$4:$AF$1005,ROW(C432)-3,FALSE)</f>
        <v>0</v>
      </c>
      <c r="Z432" s="100">
        <f t="shared" si="71"/>
        <v>0</v>
      </c>
      <c r="AA432" s="100">
        <f t="shared" si="72"/>
        <v>0</v>
      </c>
      <c r="AB432" s="100">
        <f t="shared" si="73"/>
        <v>0</v>
      </c>
      <c r="AC432" s="100">
        <f t="shared" si="74"/>
        <v>0</v>
      </c>
      <c r="AD432" s="100">
        <f t="shared" si="75"/>
        <v>0</v>
      </c>
      <c r="AE432" s="100">
        <f t="shared" si="76"/>
        <v>0</v>
      </c>
      <c r="AF432" s="100">
        <f t="shared" si="77"/>
        <v>0</v>
      </c>
    </row>
    <row r="433" spans="1:32" x14ac:dyDescent="0.25">
      <c r="A433" s="338"/>
      <c r="B433" s="338"/>
      <c r="C433" s="339"/>
      <c r="D433" s="338"/>
      <c r="E433" s="338"/>
      <c r="F433" s="338"/>
      <c r="G433" s="338"/>
      <c r="H433" s="338"/>
      <c r="I433" s="270">
        <f>IF(C433&gt;A_Stammdaten!$B$11,0,SUM(D433,E433,-G433))</f>
        <v>0</v>
      </c>
      <c r="J433" s="338"/>
      <c r="K433" s="338"/>
      <c r="L433" s="338"/>
      <c r="M433" s="99">
        <f t="shared" si="70"/>
        <v>0</v>
      </c>
      <c r="N433" s="271">
        <f>IF(ISBLANK($B433),0,VLOOKUP($B433,Listen!$A$2:$C$45,2,FALSE))</f>
        <v>0</v>
      </c>
      <c r="O433" s="271">
        <f>IF(ISBLANK($B433),0,VLOOKUP($B433,Listen!$A$2:$C$45,3,FALSE))</f>
        <v>0</v>
      </c>
      <c r="P433" s="272">
        <f t="shared" si="79"/>
        <v>0</v>
      </c>
      <c r="Q433" s="272">
        <f t="shared" si="80"/>
        <v>0</v>
      </c>
      <c r="R433" s="272">
        <f t="shared" si="80"/>
        <v>0</v>
      </c>
      <c r="S433" s="272">
        <f t="shared" si="80"/>
        <v>0</v>
      </c>
      <c r="T433" s="272">
        <f t="shared" si="80"/>
        <v>0</v>
      </c>
      <c r="U433" s="272">
        <f t="shared" si="80"/>
        <v>0</v>
      </c>
      <c r="V433" s="272">
        <f t="shared" si="80"/>
        <v>0</v>
      </c>
      <c r="W433" s="100">
        <f t="shared" si="78"/>
        <v>0</v>
      </c>
      <c r="X433" s="100">
        <f>IF(C433=A_Stammdaten!$B$11,E_SAV!$M433-E_SAV!$Y433,HLOOKUP(A_Stammdaten!$B$11-1,$Z$4:$AF$1005,ROW(C433)-3,FALSE)-$Y433)</f>
        <v>0</v>
      </c>
      <c r="Y433" s="100">
        <f>HLOOKUP(A_Stammdaten!$B$11,$Z$4:$AF$1005,ROW(C433)-3,FALSE)</f>
        <v>0</v>
      </c>
      <c r="Z433" s="100">
        <f t="shared" si="71"/>
        <v>0</v>
      </c>
      <c r="AA433" s="100">
        <f t="shared" si="72"/>
        <v>0</v>
      </c>
      <c r="AB433" s="100">
        <f t="shared" si="73"/>
        <v>0</v>
      </c>
      <c r="AC433" s="100">
        <f t="shared" si="74"/>
        <v>0</v>
      </c>
      <c r="AD433" s="100">
        <f t="shared" si="75"/>
        <v>0</v>
      </c>
      <c r="AE433" s="100">
        <f t="shared" si="76"/>
        <v>0</v>
      </c>
      <c r="AF433" s="100">
        <f t="shared" si="77"/>
        <v>0</v>
      </c>
    </row>
    <row r="434" spans="1:32" x14ac:dyDescent="0.25">
      <c r="A434" s="338"/>
      <c r="B434" s="338"/>
      <c r="C434" s="339"/>
      <c r="D434" s="338"/>
      <c r="E434" s="338"/>
      <c r="F434" s="338"/>
      <c r="G434" s="338"/>
      <c r="H434" s="338"/>
      <c r="I434" s="270">
        <f>IF(C434&gt;A_Stammdaten!$B$11,0,SUM(D434,E434,-G434))</f>
        <v>0</v>
      </c>
      <c r="J434" s="338"/>
      <c r="K434" s="338"/>
      <c r="L434" s="338"/>
      <c r="M434" s="99">
        <f t="shared" si="70"/>
        <v>0</v>
      </c>
      <c r="N434" s="271">
        <f>IF(ISBLANK($B434),0,VLOOKUP($B434,Listen!$A$2:$C$45,2,FALSE))</f>
        <v>0</v>
      </c>
      <c r="O434" s="271">
        <f>IF(ISBLANK($B434),0,VLOOKUP($B434,Listen!$A$2:$C$45,3,FALSE))</f>
        <v>0</v>
      </c>
      <c r="P434" s="272">
        <f t="shared" si="79"/>
        <v>0</v>
      </c>
      <c r="Q434" s="272">
        <f t="shared" si="80"/>
        <v>0</v>
      </c>
      <c r="R434" s="272">
        <f t="shared" si="80"/>
        <v>0</v>
      </c>
      <c r="S434" s="272">
        <f t="shared" si="80"/>
        <v>0</v>
      </c>
      <c r="T434" s="272">
        <f t="shared" si="80"/>
        <v>0</v>
      </c>
      <c r="U434" s="272">
        <f t="shared" si="80"/>
        <v>0</v>
      </c>
      <c r="V434" s="272">
        <f t="shared" si="80"/>
        <v>0</v>
      </c>
      <c r="W434" s="100">
        <f t="shared" si="78"/>
        <v>0</v>
      </c>
      <c r="X434" s="100">
        <f>IF(C434=A_Stammdaten!$B$11,E_SAV!$M434-E_SAV!$Y434,HLOOKUP(A_Stammdaten!$B$11-1,$Z$4:$AF$1005,ROW(C434)-3,FALSE)-$Y434)</f>
        <v>0</v>
      </c>
      <c r="Y434" s="100">
        <f>HLOOKUP(A_Stammdaten!$B$11,$Z$4:$AF$1005,ROW(C434)-3,FALSE)</f>
        <v>0</v>
      </c>
      <c r="Z434" s="100">
        <f t="shared" si="71"/>
        <v>0</v>
      </c>
      <c r="AA434" s="100">
        <f t="shared" si="72"/>
        <v>0</v>
      </c>
      <c r="AB434" s="100">
        <f t="shared" si="73"/>
        <v>0</v>
      </c>
      <c r="AC434" s="100">
        <f t="shared" si="74"/>
        <v>0</v>
      </c>
      <c r="AD434" s="100">
        <f t="shared" si="75"/>
        <v>0</v>
      </c>
      <c r="AE434" s="100">
        <f t="shared" si="76"/>
        <v>0</v>
      </c>
      <c r="AF434" s="100">
        <f t="shared" si="77"/>
        <v>0</v>
      </c>
    </row>
    <row r="435" spans="1:32" x14ac:dyDescent="0.25">
      <c r="A435" s="338"/>
      <c r="B435" s="338"/>
      <c r="C435" s="339"/>
      <c r="D435" s="338"/>
      <c r="E435" s="338"/>
      <c r="F435" s="338"/>
      <c r="G435" s="338"/>
      <c r="H435" s="338"/>
      <c r="I435" s="270">
        <f>IF(C435&gt;A_Stammdaten!$B$11,0,SUM(D435,E435,-G435))</f>
        <v>0</v>
      </c>
      <c r="J435" s="338"/>
      <c r="K435" s="338"/>
      <c r="L435" s="338"/>
      <c r="M435" s="99">
        <f t="shared" si="70"/>
        <v>0</v>
      </c>
      <c r="N435" s="271">
        <f>IF(ISBLANK($B435),0,VLOOKUP($B435,Listen!$A$2:$C$45,2,FALSE))</f>
        <v>0</v>
      </c>
      <c r="O435" s="271">
        <f>IF(ISBLANK($B435),0,VLOOKUP($B435,Listen!$A$2:$C$45,3,FALSE))</f>
        <v>0</v>
      </c>
      <c r="P435" s="272">
        <f t="shared" si="79"/>
        <v>0</v>
      </c>
      <c r="Q435" s="272">
        <f t="shared" si="80"/>
        <v>0</v>
      </c>
      <c r="R435" s="272">
        <f t="shared" si="80"/>
        <v>0</v>
      </c>
      <c r="S435" s="272">
        <f t="shared" si="80"/>
        <v>0</v>
      </c>
      <c r="T435" s="272">
        <f t="shared" si="80"/>
        <v>0</v>
      </c>
      <c r="U435" s="272">
        <f t="shared" si="80"/>
        <v>0</v>
      </c>
      <c r="V435" s="272">
        <f t="shared" si="80"/>
        <v>0</v>
      </c>
      <c r="W435" s="100">
        <f t="shared" si="78"/>
        <v>0</v>
      </c>
      <c r="X435" s="100">
        <f>IF(C435=A_Stammdaten!$B$11,E_SAV!$M435-E_SAV!$Y435,HLOOKUP(A_Stammdaten!$B$11-1,$Z$4:$AF$1005,ROW(C435)-3,FALSE)-$Y435)</f>
        <v>0</v>
      </c>
      <c r="Y435" s="100">
        <f>HLOOKUP(A_Stammdaten!$B$11,$Z$4:$AF$1005,ROW(C435)-3,FALSE)</f>
        <v>0</v>
      </c>
      <c r="Z435" s="100">
        <f t="shared" si="71"/>
        <v>0</v>
      </c>
      <c r="AA435" s="100">
        <f t="shared" si="72"/>
        <v>0</v>
      </c>
      <c r="AB435" s="100">
        <f t="shared" si="73"/>
        <v>0</v>
      </c>
      <c r="AC435" s="100">
        <f t="shared" si="74"/>
        <v>0</v>
      </c>
      <c r="AD435" s="100">
        <f t="shared" si="75"/>
        <v>0</v>
      </c>
      <c r="AE435" s="100">
        <f t="shared" si="76"/>
        <v>0</v>
      </c>
      <c r="AF435" s="100">
        <f t="shared" si="77"/>
        <v>0</v>
      </c>
    </row>
    <row r="436" spans="1:32" x14ac:dyDescent="0.25">
      <c r="A436" s="338"/>
      <c r="B436" s="338"/>
      <c r="C436" s="339"/>
      <c r="D436" s="338"/>
      <c r="E436" s="338"/>
      <c r="F436" s="338"/>
      <c r="G436" s="338"/>
      <c r="H436" s="338"/>
      <c r="I436" s="270">
        <f>IF(C436&gt;A_Stammdaten!$B$11,0,SUM(D436,E436,-G436))</f>
        <v>0</v>
      </c>
      <c r="J436" s="338"/>
      <c r="K436" s="338"/>
      <c r="L436" s="338"/>
      <c r="M436" s="99">
        <f t="shared" si="70"/>
        <v>0</v>
      </c>
      <c r="N436" s="271">
        <f>IF(ISBLANK($B436),0,VLOOKUP($B436,Listen!$A$2:$C$45,2,FALSE))</f>
        <v>0</v>
      </c>
      <c r="O436" s="271">
        <f>IF(ISBLANK($B436),0,VLOOKUP($B436,Listen!$A$2:$C$45,3,FALSE))</f>
        <v>0</v>
      </c>
      <c r="P436" s="272">
        <f t="shared" si="79"/>
        <v>0</v>
      </c>
      <c r="Q436" s="272">
        <f t="shared" si="80"/>
        <v>0</v>
      </c>
      <c r="R436" s="272">
        <f t="shared" si="80"/>
        <v>0</v>
      </c>
      <c r="S436" s="272">
        <f t="shared" si="80"/>
        <v>0</v>
      </c>
      <c r="T436" s="272">
        <f t="shared" si="80"/>
        <v>0</v>
      </c>
      <c r="U436" s="272">
        <f t="shared" si="80"/>
        <v>0</v>
      </c>
      <c r="V436" s="272">
        <f t="shared" si="80"/>
        <v>0</v>
      </c>
      <c r="W436" s="100">
        <f t="shared" si="78"/>
        <v>0</v>
      </c>
      <c r="X436" s="100">
        <f>IF(C436=A_Stammdaten!$B$11,E_SAV!$M436-E_SAV!$Y436,HLOOKUP(A_Stammdaten!$B$11-1,$Z$4:$AF$1005,ROW(C436)-3,FALSE)-$Y436)</f>
        <v>0</v>
      </c>
      <c r="Y436" s="100">
        <f>HLOOKUP(A_Stammdaten!$B$11,$Z$4:$AF$1005,ROW(C436)-3,FALSE)</f>
        <v>0</v>
      </c>
      <c r="Z436" s="100">
        <f t="shared" si="71"/>
        <v>0</v>
      </c>
      <c r="AA436" s="100">
        <f t="shared" si="72"/>
        <v>0</v>
      </c>
      <c r="AB436" s="100">
        <f t="shared" si="73"/>
        <v>0</v>
      </c>
      <c r="AC436" s="100">
        <f t="shared" si="74"/>
        <v>0</v>
      </c>
      <c r="AD436" s="100">
        <f t="shared" si="75"/>
        <v>0</v>
      </c>
      <c r="AE436" s="100">
        <f t="shared" si="76"/>
        <v>0</v>
      </c>
      <c r="AF436" s="100">
        <f t="shared" si="77"/>
        <v>0</v>
      </c>
    </row>
    <row r="437" spans="1:32" x14ac:dyDescent="0.25">
      <c r="A437" s="338"/>
      <c r="B437" s="338"/>
      <c r="C437" s="339"/>
      <c r="D437" s="338"/>
      <c r="E437" s="338"/>
      <c r="F437" s="338"/>
      <c r="G437" s="338"/>
      <c r="H437" s="338"/>
      <c r="I437" s="270">
        <f>IF(C437&gt;A_Stammdaten!$B$11,0,SUM(D437,E437,-G437))</f>
        <v>0</v>
      </c>
      <c r="J437" s="338"/>
      <c r="K437" s="338"/>
      <c r="L437" s="338"/>
      <c r="M437" s="99">
        <f t="shared" si="70"/>
        <v>0</v>
      </c>
      <c r="N437" s="271">
        <f>IF(ISBLANK($B437),0,VLOOKUP($B437,Listen!$A$2:$C$45,2,FALSE))</f>
        <v>0</v>
      </c>
      <c r="O437" s="271">
        <f>IF(ISBLANK($B437),0,VLOOKUP($B437,Listen!$A$2:$C$45,3,FALSE))</f>
        <v>0</v>
      </c>
      <c r="P437" s="272">
        <f t="shared" si="79"/>
        <v>0</v>
      </c>
      <c r="Q437" s="272">
        <f t="shared" si="80"/>
        <v>0</v>
      </c>
      <c r="R437" s="272">
        <f t="shared" si="80"/>
        <v>0</v>
      </c>
      <c r="S437" s="272">
        <f t="shared" si="80"/>
        <v>0</v>
      </c>
      <c r="T437" s="272">
        <f t="shared" si="80"/>
        <v>0</v>
      </c>
      <c r="U437" s="272">
        <f t="shared" si="80"/>
        <v>0</v>
      </c>
      <c r="V437" s="272">
        <f t="shared" si="80"/>
        <v>0</v>
      </c>
      <c r="W437" s="100">
        <f t="shared" si="78"/>
        <v>0</v>
      </c>
      <c r="X437" s="100">
        <f>IF(C437=A_Stammdaten!$B$11,E_SAV!$M437-E_SAV!$Y437,HLOOKUP(A_Stammdaten!$B$11-1,$Z$4:$AF$1005,ROW(C437)-3,FALSE)-$Y437)</f>
        <v>0</v>
      </c>
      <c r="Y437" s="100">
        <f>HLOOKUP(A_Stammdaten!$B$11,$Z$4:$AF$1005,ROW(C437)-3,FALSE)</f>
        <v>0</v>
      </c>
      <c r="Z437" s="100">
        <f t="shared" si="71"/>
        <v>0</v>
      </c>
      <c r="AA437" s="100">
        <f t="shared" si="72"/>
        <v>0</v>
      </c>
      <c r="AB437" s="100">
        <f t="shared" si="73"/>
        <v>0</v>
      </c>
      <c r="AC437" s="100">
        <f t="shared" si="74"/>
        <v>0</v>
      </c>
      <c r="AD437" s="100">
        <f t="shared" si="75"/>
        <v>0</v>
      </c>
      <c r="AE437" s="100">
        <f t="shared" si="76"/>
        <v>0</v>
      </c>
      <c r="AF437" s="100">
        <f t="shared" si="77"/>
        <v>0</v>
      </c>
    </row>
    <row r="438" spans="1:32" x14ac:dyDescent="0.25">
      <c r="A438" s="338"/>
      <c r="B438" s="338"/>
      <c r="C438" s="339"/>
      <c r="D438" s="338"/>
      <c r="E438" s="338"/>
      <c r="F438" s="338"/>
      <c r="G438" s="338"/>
      <c r="H438" s="338"/>
      <c r="I438" s="270">
        <f>IF(C438&gt;A_Stammdaten!$B$11,0,SUM(D438,E438,-G438))</f>
        <v>0</v>
      </c>
      <c r="J438" s="338"/>
      <c r="K438" s="338"/>
      <c r="L438" s="338"/>
      <c r="M438" s="99">
        <f t="shared" si="70"/>
        <v>0</v>
      </c>
      <c r="N438" s="271">
        <f>IF(ISBLANK($B438),0,VLOOKUP($B438,Listen!$A$2:$C$45,2,FALSE))</f>
        <v>0</v>
      </c>
      <c r="O438" s="271">
        <f>IF(ISBLANK($B438),0,VLOOKUP($B438,Listen!$A$2:$C$45,3,FALSE))</f>
        <v>0</v>
      </c>
      <c r="P438" s="272">
        <f t="shared" si="79"/>
        <v>0</v>
      </c>
      <c r="Q438" s="272">
        <f t="shared" si="80"/>
        <v>0</v>
      </c>
      <c r="R438" s="272">
        <f t="shared" si="80"/>
        <v>0</v>
      </c>
      <c r="S438" s="272">
        <f t="shared" si="80"/>
        <v>0</v>
      </c>
      <c r="T438" s="272">
        <f t="shared" si="80"/>
        <v>0</v>
      </c>
      <c r="U438" s="272">
        <f t="shared" si="80"/>
        <v>0</v>
      </c>
      <c r="V438" s="272">
        <f t="shared" si="80"/>
        <v>0</v>
      </c>
      <c r="W438" s="100">
        <f t="shared" si="78"/>
        <v>0</v>
      </c>
      <c r="X438" s="100">
        <f>IF(C438=A_Stammdaten!$B$11,E_SAV!$M438-E_SAV!$Y438,HLOOKUP(A_Stammdaten!$B$11-1,$Z$4:$AF$1005,ROW(C438)-3,FALSE)-$Y438)</f>
        <v>0</v>
      </c>
      <c r="Y438" s="100">
        <f>HLOOKUP(A_Stammdaten!$B$11,$Z$4:$AF$1005,ROW(C438)-3,FALSE)</f>
        <v>0</v>
      </c>
      <c r="Z438" s="100">
        <f t="shared" si="71"/>
        <v>0</v>
      </c>
      <c r="AA438" s="100">
        <f t="shared" si="72"/>
        <v>0</v>
      </c>
      <c r="AB438" s="100">
        <f t="shared" si="73"/>
        <v>0</v>
      </c>
      <c r="AC438" s="100">
        <f t="shared" si="74"/>
        <v>0</v>
      </c>
      <c r="AD438" s="100">
        <f t="shared" si="75"/>
        <v>0</v>
      </c>
      <c r="AE438" s="100">
        <f t="shared" si="76"/>
        <v>0</v>
      </c>
      <c r="AF438" s="100">
        <f t="shared" si="77"/>
        <v>0</v>
      </c>
    </row>
    <row r="439" spans="1:32" x14ac:dyDescent="0.25">
      <c r="A439" s="338"/>
      <c r="B439" s="338"/>
      <c r="C439" s="339"/>
      <c r="D439" s="338"/>
      <c r="E439" s="338"/>
      <c r="F439" s="338"/>
      <c r="G439" s="338"/>
      <c r="H439" s="338"/>
      <c r="I439" s="270">
        <f>IF(C439&gt;A_Stammdaten!$B$11,0,SUM(D439,E439,-G439))</f>
        <v>0</v>
      </c>
      <c r="J439" s="338"/>
      <c r="K439" s="338"/>
      <c r="L439" s="338"/>
      <c r="M439" s="99">
        <f t="shared" si="70"/>
        <v>0</v>
      </c>
      <c r="N439" s="271">
        <f>IF(ISBLANK($B439),0,VLOOKUP($B439,Listen!$A$2:$C$45,2,FALSE))</f>
        <v>0</v>
      </c>
      <c r="O439" s="271">
        <f>IF(ISBLANK($B439),0,VLOOKUP($B439,Listen!$A$2:$C$45,3,FALSE))</f>
        <v>0</v>
      </c>
      <c r="P439" s="272">
        <f t="shared" si="79"/>
        <v>0</v>
      </c>
      <c r="Q439" s="272">
        <f t="shared" si="80"/>
        <v>0</v>
      </c>
      <c r="R439" s="272">
        <f t="shared" si="80"/>
        <v>0</v>
      </c>
      <c r="S439" s="272">
        <f t="shared" si="80"/>
        <v>0</v>
      </c>
      <c r="T439" s="272">
        <f t="shared" si="80"/>
        <v>0</v>
      </c>
      <c r="U439" s="272">
        <f t="shared" si="80"/>
        <v>0</v>
      </c>
      <c r="V439" s="272">
        <f t="shared" si="80"/>
        <v>0</v>
      </c>
      <c r="W439" s="100">
        <f t="shared" si="78"/>
        <v>0</v>
      </c>
      <c r="X439" s="100">
        <f>IF(C439=A_Stammdaten!$B$11,E_SAV!$M439-E_SAV!$Y439,HLOOKUP(A_Stammdaten!$B$11-1,$Z$4:$AF$1005,ROW(C439)-3,FALSE)-$Y439)</f>
        <v>0</v>
      </c>
      <c r="Y439" s="100">
        <f>HLOOKUP(A_Stammdaten!$B$11,$Z$4:$AF$1005,ROW(C439)-3,FALSE)</f>
        <v>0</v>
      </c>
      <c r="Z439" s="100">
        <f t="shared" si="71"/>
        <v>0</v>
      </c>
      <c r="AA439" s="100">
        <f t="shared" si="72"/>
        <v>0</v>
      </c>
      <c r="AB439" s="100">
        <f t="shared" si="73"/>
        <v>0</v>
      </c>
      <c r="AC439" s="100">
        <f t="shared" si="74"/>
        <v>0</v>
      </c>
      <c r="AD439" s="100">
        <f t="shared" si="75"/>
        <v>0</v>
      </c>
      <c r="AE439" s="100">
        <f t="shared" si="76"/>
        <v>0</v>
      </c>
      <c r="AF439" s="100">
        <f t="shared" si="77"/>
        <v>0</v>
      </c>
    </row>
    <row r="440" spans="1:32" x14ac:dyDescent="0.25">
      <c r="A440" s="338"/>
      <c r="B440" s="338"/>
      <c r="C440" s="339"/>
      <c r="D440" s="338"/>
      <c r="E440" s="338"/>
      <c r="F440" s="338"/>
      <c r="G440" s="338"/>
      <c r="H440" s="338"/>
      <c r="I440" s="270">
        <f>IF(C440&gt;A_Stammdaten!$B$11,0,SUM(D440,E440,-G440))</f>
        <v>0</v>
      </c>
      <c r="J440" s="338"/>
      <c r="K440" s="338"/>
      <c r="L440" s="338"/>
      <c r="M440" s="99">
        <f t="shared" si="70"/>
        <v>0</v>
      </c>
      <c r="N440" s="271">
        <f>IF(ISBLANK($B440),0,VLOOKUP($B440,Listen!$A$2:$C$45,2,FALSE))</f>
        <v>0</v>
      </c>
      <c r="O440" s="271">
        <f>IF(ISBLANK($B440),0,VLOOKUP($B440,Listen!$A$2:$C$45,3,FALSE))</f>
        <v>0</v>
      </c>
      <c r="P440" s="272">
        <f t="shared" si="79"/>
        <v>0</v>
      </c>
      <c r="Q440" s="272">
        <f t="shared" si="80"/>
        <v>0</v>
      </c>
      <c r="R440" s="272">
        <f t="shared" si="80"/>
        <v>0</v>
      </c>
      <c r="S440" s="272">
        <f t="shared" si="80"/>
        <v>0</v>
      </c>
      <c r="T440" s="272">
        <f t="shared" si="80"/>
        <v>0</v>
      </c>
      <c r="U440" s="272">
        <f t="shared" si="80"/>
        <v>0</v>
      </c>
      <c r="V440" s="272">
        <f t="shared" si="80"/>
        <v>0</v>
      </c>
      <c r="W440" s="100">
        <f t="shared" si="78"/>
        <v>0</v>
      </c>
      <c r="X440" s="100">
        <f>IF(C440=A_Stammdaten!$B$11,E_SAV!$M440-E_SAV!$Y440,HLOOKUP(A_Stammdaten!$B$11-1,$Z$4:$AF$1005,ROW(C440)-3,FALSE)-$Y440)</f>
        <v>0</v>
      </c>
      <c r="Y440" s="100">
        <f>HLOOKUP(A_Stammdaten!$B$11,$Z$4:$AF$1005,ROW(C440)-3,FALSE)</f>
        <v>0</v>
      </c>
      <c r="Z440" s="100">
        <f t="shared" si="71"/>
        <v>0</v>
      </c>
      <c r="AA440" s="100">
        <f t="shared" si="72"/>
        <v>0</v>
      </c>
      <c r="AB440" s="100">
        <f t="shared" si="73"/>
        <v>0</v>
      </c>
      <c r="AC440" s="100">
        <f t="shared" si="74"/>
        <v>0</v>
      </c>
      <c r="AD440" s="100">
        <f t="shared" si="75"/>
        <v>0</v>
      </c>
      <c r="AE440" s="100">
        <f t="shared" si="76"/>
        <v>0</v>
      </c>
      <c r="AF440" s="100">
        <f t="shared" si="77"/>
        <v>0</v>
      </c>
    </row>
    <row r="441" spans="1:32" x14ac:dyDescent="0.25">
      <c r="A441" s="338"/>
      <c r="B441" s="338"/>
      <c r="C441" s="339"/>
      <c r="D441" s="338"/>
      <c r="E441" s="338"/>
      <c r="F441" s="338"/>
      <c r="G441" s="338"/>
      <c r="H441" s="338"/>
      <c r="I441" s="270">
        <f>IF(C441&gt;A_Stammdaten!$B$11,0,SUM(D441,E441,-G441))</f>
        <v>0</v>
      </c>
      <c r="J441" s="338"/>
      <c r="K441" s="338"/>
      <c r="L441" s="338"/>
      <c r="M441" s="99">
        <f t="shared" si="70"/>
        <v>0</v>
      </c>
      <c r="N441" s="271">
        <f>IF(ISBLANK($B441),0,VLOOKUP($B441,Listen!$A$2:$C$45,2,FALSE))</f>
        <v>0</v>
      </c>
      <c r="O441" s="271">
        <f>IF(ISBLANK($B441),0,VLOOKUP($B441,Listen!$A$2:$C$45,3,FALSE))</f>
        <v>0</v>
      </c>
      <c r="P441" s="272">
        <f t="shared" si="79"/>
        <v>0</v>
      </c>
      <c r="Q441" s="272">
        <f t="shared" si="80"/>
        <v>0</v>
      </c>
      <c r="R441" s="272">
        <f t="shared" si="80"/>
        <v>0</v>
      </c>
      <c r="S441" s="272">
        <f t="shared" si="80"/>
        <v>0</v>
      </c>
      <c r="T441" s="272">
        <f t="shared" si="80"/>
        <v>0</v>
      </c>
      <c r="U441" s="272">
        <f t="shared" si="80"/>
        <v>0</v>
      </c>
      <c r="V441" s="272">
        <f t="shared" si="80"/>
        <v>0</v>
      </c>
      <c r="W441" s="100">
        <f t="shared" si="78"/>
        <v>0</v>
      </c>
      <c r="X441" s="100">
        <f>IF(C441=A_Stammdaten!$B$11,E_SAV!$M441-E_SAV!$Y441,HLOOKUP(A_Stammdaten!$B$11-1,$Z$4:$AF$1005,ROW(C441)-3,FALSE)-$Y441)</f>
        <v>0</v>
      </c>
      <c r="Y441" s="100">
        <f>HLOOKUP(A_Stammdaten!$B$11,$Z$4:$AF$1005,ROW(C441)-3,FALSE)</f>
        <v>0</v>
      </c>
      <c r="Z441" s="100">
        <f t="shared" si="71"/>
        <v>0</v>
      </c>
      <c r="AA441" s="100">
        <f t="shared" si="72"/>
        <v>0</v>
      </c>
      <c r="AB441" s="100">
        <f t="shared" si="73"/>
        <v>0</v>
      </c>
      <c r="AC441" s="100">
        <f t="shared" si="74"/>
        <v>0</v>
      </c>
      <c r="AD441" s="100">
        <f t="shared" si="75"/>
        <v>0</v>
      </c>
      <c r="AE441" s="100">
        <f t="shared" si="76"/>
        <v>0</v>
      </c>
      <c r="AF441" s="100">
        <f t="shared" si="77"/>
        <v>0</v>
      </c>
    </row>
    <row r="442" spans="1:32" x14ac:dyDescent="0.25">
      <c r="A442" s="338"/>
      <c r="B442" s="338"/>
      <c r="C442" s="339"/>
      <c r="D442" s="338"/>
      <c r="E442" s="338"/>
      <c r="F442" s="338"/>
      <c r="G442" s="338"/>
      <c r="H442" s="338"/>
      <c r="I442" s="270">
        <f>IF(C442&gt;A_Stammdaten!$B$11,0,SUM(D442,E442,-G442))</f>
        <v>0</v>
      </c>
      <c r="J442" s="338"/>
      <c r="K442" s="338"/>
      <c r="L442" s="338"/>
      <c r="M442" s="99">
        <f t="shared" si="70"/>
        <v>0</v>
      </c>
      <c r="N442" s="271">
        <f>IF(ISBLANK($B442),0,VLOOKUP($B442,Listen!$A$2:$C$45,2,FALSE))</f>
        <v>0</v>
      </c>
      <c r="O442" s="271">
        <f>IF(ISBLANK($B442),0,VLOOKUP($B442,Listen!$A$2:$C$45,3,FALSE))</f>
        <v>0</v>
      </c>
      <c r="P442" s="272">
        <f t="shared" si="79"/>
        <v>0</v>
      </c>
      <c r="Q442" s="272">
        <f t="shared" si="80"/>
        <v>0</v>
      </c>
      <c r="R442" s="272">
        <f t="shared" si="80"/>
        <v>0</v>
      </c>
      <c r="S442" s="272">
        <f t="shared" si="80"/>
        <v>0</v>
      </c>
      <c r="T442" s="272">
        <f t="shared" si="80"/>
        <v>0</v>
      </c>
      <c r="U442" s="272">
        <f t="shared" si="80"/>
        <v>0</v>
      </c>
      <c r="V442" s="272">
        <f t="shared" si="80"/>
        <v>0</v>
      </c>
      <c r="W442" s="100">
        <f t="shared" si="78"/>
        <v>0</v>
      </c>
      <c r="X442" s="100">
        <f>IF(C442=A_Stammdaten!$B$11,E_SAV!$M442-E_SAV!$Y442,HLOOKUP(A_Stammdaten!$B$11-1,$Z$4:$AF$1005,ROW(C442)-3,FALSE)-$Y442)</f>
        <v>0</v>
      </c>
      <c r="Y442" s="100">
        <f>HLOOKUP(A_Stammdaten!$B$11,$Z$4:$AF$1005,ROW(C442)-3,FALSE)</f>
        <v>0</v>
      </c>
      <c r="Z442" s="100">
        <f t="shared" si="71"/>
        <v>0</v>
      </c>
      <c r="AA442" s="100">
        <f t="shared" si="72"/>
        <v>0</v>
      </c>
      <c r="AB442" s="100">
        <f t="shared" si="73"/>
        <v>0</v>
      </c>
      <c r="AC442" s="100">
        <f t="shared" si="74"/>
        <v>0</v>
      </c>
      <c r="AD442" s="100">
        <f t="shared" si="75"/>
        <v>0</v>
      </c>
      <c r="AE442" s="100">
        <f t="shared" si="76"/>
        <v>0</v>
      </c>
      <c r="AF442" s="100">
        <f t="shared" si="77"/>
        <v>0</v>
      </c>
    </row>
    <row r="443" spans="1:32" x14ac:dyDescent="0.25">
      <c r="A443" s="338"/>
      <c r="B443" s="338"/>
      <c r="C443" s="339"/>
      <c r="D443" s="338"/>
      <c r="E443" s="338"/>
      <c r="F443" s="338"/>
      <c r="G443" s="338"/>
      <c r="H443" s="338"/>
      <c r="I443" s="270">
        <f>IF(C443&gt;A_Stammdaten!$B$11,0,SUM(D443,E443,-G443))</f>
        <v>0</v>
      </c>
      <c r="J443" s="338"/>
      <c r="K443" s="338"/>
      <c r="L443" s="338"/>
      <c r="M443" s="99">
        <f t="shared" si="70"/>
        <v>0</v>
      </c>
      <c r="N443" s="271">
        <f>IF(ISBLANK($B443),0,VLOOKUP($B443,Listen!$A$2:$C$45,2,FALSE))</f>
        <v>0</v>
      </c>
      <c r="O443" s="271">
        <f>IF(ISBLANK($B443),0,VLOOKUP($B443,Listen!$A$2:$C$45,3,FALSE))</f>
        <v>0</v>
      </c>
      <c r="P443" s="272">
        <f t="shared" si="79"/>
        <v>0</v>
      </c>
      <c r="Q443" s="272">
        <f t="shared" si="80"/>
        <v>0</v>
      </c>
      <c r="R443" s="272">
        <f t="shared" si="80"/>
        <v>0</v>
      </c>
      <c r="S443" s="272">
        <f t="shared" si="80"/>
        <v>0</v>
      </c>
      <c r="T443" s="272">
        <f t="shared" si="80"/>
        <v>0</v>
      </c>
      <c r="U443" s="272">
        <f t="shared" si="80"/>
        <v>0</v>
      </c>
      <c r="V443" s="272">
        <f t="shared" si="80"/>
        <v>0</v>
      </c>
      <c r="W443" s="100">
        <f t="shared" si="78"/>
        <v>0</v>
      </c>
      <c r="X443" s="100">
        <f>IF(C443=A_Stammdaten!$B$11,E_SAV!$M443-E_SAV!$Y443,HLOOKUP(A_Stammdaten!$B$11-1,$Z$4:$AF$1005,ROW(C443)-3,FALSE)-$Y443)</f>
        <v>0</v>
      </c>
      <c r="Y443" s="100">
        <f>HLOOKUP(A_Stammdaten!$B$11,$Z$4:$AF$1005,ROW(C443)-3,FALSE)</f>
        <v>0</v>
      </c>
      <c r="Z443" s="100">
        <f t="shared" si="71"/>
        <v>0</v>
      </c>
      <c r="AA443" s="100">
        <f t="shared" si="72"/>
        <v>0</v>
      </c>
      <c r="AB443" s="100">
        <f t="shared" si="73"/>
        <v>0</v>
      </c>
      <c r="AC443" s="100">
        <f t="shared" si="74"/>
        <v>0</v>
      </c>
      <c r="AD443" s="100">
        <f t="shared" si="75"/>
        <v>0</v>
      </c>
      <c r="AE443" s="100">
        <f t="shared" si="76"/>
        <v>0</v>
      </c>
      <c r="AF443" s="100">
        <f t="shared" si="77"/>
        <v>0</v>
      </c>
    </row>
    <row r="444" spans="1:32" x14ac:dyDescent="0.25">
      <c r="A444" s="338"/>
      <c r="B444" s="338"/>
      <c r="C444" s="339"/>
      <c r="D444" s="338"/>
      <c r="E444" s="338"/>
      <c r="F444" s="338"/>
      <c r="G444" s="338"/>
      <c r="H444" s="338"/>
      <c r="I444" s="270">
        <f>IF(C444&gt;A_Stammdaten!$B$11,0,SUM(D444,E444,-G444))</f>
        <v>0</v>
      </c>
      <c r="J444" s="338"/>
      <c r="K444" s="338"/>
      <c r="L444" s="338"/>
      <c r="M444" s="99">
        <f t="shared" si="70"/>
        <v>0</v>
      </c>
      <c r="N444" s="271">
        <f>IF(ISBLANK($B444),0,VLOOKUP($B444,Listen!$A$2:$C$45,2,FALSE))</f>
        <v>0</v>
      </c>
      <c r="O444" s="271">
        <f>IF(ISBLANK($B444),0,VLOOKUP($B444,Listen!$A$2:$C$45,3,FALSE))</f>
        <v>0</v>
      </c>
      <c r="P444" s="272">
        <f t="shared" si="79"/>
        <v>0</v>
      </c>
      <c r="Q444" s="272">
        <f t="shared" si="80"/>
        <v>0</v>
      </c>
      <c r="R444" s="272">
        <f t="shared" si="80"/>
        <v>0</v>
      </c>
      <c r="S444" s="272">
        <f t="shared" si="80"/>
        <v>0</v>
      </c>
      <c r="T444" s="272">
        <f t="shared" si="80"/>
        <v>0</v>
      </c>
      <c r="U444" s="272">
        <f t="shared" si="80"/>
        <v>0</v>
      </c>
      <c r="V444" s="272">
        <f t="shared" si="80"/>
        <v>0</v>
      </c>
      <c r="W444" s="100">
        <f t="shared" si="78"/>
        <v>0</v>
      </c>
      <c r="X444" s="100">
        <f>IF(C444=A_Stammdaten!$B$11,E_SAV!$M444-E_SAV!$Y444,HLOOKUP(A_Stammdaten!$B$11-1,$Z$4:$AF$1005,ROW(C444)-3,FALSE)-$Y444)</f>
        <v>0</v>
      </c>
      <c r="Y444" s="100">
        <f>HLOOKUP(A_Stammdaten!$B$11,$Z$4:$AF$1005,ROW(C444)-3,FALSE)</f>
        <v>0</v>
      </c>
      <c r="Z444" s="100">
        <f t="shared" si="71"/>
        <v>0</v>
      </c>
      <c r="AA444" s="100">
        <f t="shared" si="72"/>
        <v>0</v>
      </c>
      <c r="AB444" s="100">
        <f t="shared" si="73"/>
        <v>0</v>
      </c>
      <c r="AC444" s="100">
        <f t="shared" si="74"/>
        <v>0</v>
      </c>
      <c r="AD444" s="100">
        <f t="shared" si="75"/>
        <v>0</v>
      </c>
      <c r="AE444" s="100">
        <f t="shared" si="76"/>
        <v>0</v>
      </c>
      <c r="AF444" s="100">
        <f t="shared" si="77"/>
        <v>0</v>
      </c>
    </row>
    <row r="445" spans="1:32" x14ac:dyDescent="0.25">
      <c r="A445" s="338"/>
      <c r="B445" s="338"/>
      <c r="C445" s="339"/>
      <c r="D445" s="338"/>
      <c r="E445" s="338"/>
      <c r="F445" s="338"/>
      <c r="G445" s="338"/>
      <c r="H445" s="338"/>
      <c r="I445" s="270">
        <f>IF(C445&gt;A_Stammdaten!$B$11,0,SUM(D445,E445,-G445))</f>
        <v>0</v>
      </c>
      <c r="J445" s="338"/>
      <c r="K445" s="338"/>
      <c r="L445" s="338"/>
      <c r="M445" s="99">
        <f t="shared" si="70"/>
        <v>0</v>
      </c>
      <c r="N445" s="271">
        <f>IF(ISBLANK($B445),0,VLOOKUP($B445,Listen!$A$2:$C$45,2,FALSE))</f>
        <v>0</v>
      </c>
      <c r="O445" s="271">
        <f>IF(ISBLANK($B445),0,VLOOKUP($B445,Listen!$A$2:$C$45,3,FALSE))</f>
        <v>0</v>
      </c>
      <c r="P445" s="272">
        <f t="shared" si="79"/>
        <v>0</v>
      </c>
      <c r="Q445" s="272">
        <f t="shared" si="80"/>
        <v>0</v>
      </c>
      <c r="R445" s="272">
        <f t="shared" si="80"/>
        <v>0</v>
      </c>
      <c r="S445" s="272">
        <f t="shared" si="80"/>
        <v>0</v>
      </c>
      <c r="T445" s="272">
        <f t="shared" si="80"/>
        <v>0</v>
      </c>
      <c r="U445" s="272">
        <f t="shared" si="80"/>
        <v>0</v>
      </c>
      <c r="V445" s="272">
        <f t="shared" si="80"/>
        <v>0</v>
      </c>
      <c r="W445" s="100">
        <f t="shared" si="78"/>
        <v>0</v>
      </c>
      <c r="X445" s="100">
        <f>IF(C445=A_Stammdaten!$B$11,E_SAV!$M445-E_SAV!$Y445,HLOOKUP(A_Stammdaten!$B$11-1,$Z$4:$AF$1005,ROW(C445)-3,FALSE)-$Y445)</f>
        <v>0</v>
      </c>
      <c r="Y445" s="100">
        <f>HLOOKUP(A_Stammdaten!$B$11,$Z$4:$AF$1005,ROW(C445)-3,FALSE)</f>
        <v>0</v>
      </c>
      <c r="Z445" s="100">
        <f t="shared" si="71"/>
        <v>0</v>
      </c>
      <c r="AA445" s="100">
        <f t="shared" si="72"/>
        <v>0</v>
      </c>
      <c r="AB445" s="100">
        <f t="shared" si="73"/>
        <v>0</v>
      </c>
      <c r="AC445" s="100">
        <f t="shared" si="74"/>
        <v>0</v>
      </c>
      <c r="AD445" s="100">
        <f t="shared" si="75"/>
        <v>0</v>
      </c>
      <c r="AE445" s="100">
        <f t="shared" si="76"/>
        <v>0</v>
      </c>
      <c r="AF445" s="100">
        <f t="shared" si="77"/>
        <v>0</v>
      </c>
    </row>
    <row r="446" spans="1:32" x14ac:dyDescent="0.25">
      <c r="A446" s="338"/>
      <c r="B446" s="338"/>
      <c r="C446" s="339"/>
      <c r="D446" s="338"/>
      <c r="E446" s="338"/>
      <c r="F446" s="338"/>
      <c r="G446" s="338"/>
      <c r="H446" s="338"/>
      <c r="I446" s="270">
        <f>IF(C446&gt;A_Stammdaten!$B$11,0,SUM(D446,E446,-G446))</f>
        <v>0</v>
      </c>
      <c r="J446" s="338"/>
      <c r="K446" s="338"/>
      <c r="L446" s="338"/>
      <c r="M446" s="99">
        <f t="shared" si="70"/>
        <v>0</v>
      </c>
      <c r="N446" s="271">
        <f>IF(ISBLANK($B446),0,VLOOKUP($B446,Listen!$A$2:$C$45,2,FALSE))</f>
        <v>0</v>
      </c>
      <c r="O446" s="271">
        <f>IF(ISBLANK($B446),0,VLOOKUP($B446,Listen!$A$2:$C$45,3,FALSE))</f>
        <v>0</v>
      </c>
      <c r="P446" s="272">
        <f t="shared" si="79"/>
        <v>0</v>
      </c>
      <c r="Q446" s="272">
        <f t="shared" si="80"/>
        <v>0</v>
      </c>
      <c r="R446" s="272">
        <f t="shared" si="80"/>
        <v>0</v>
      </c>
      <c r="S446" s="272">
        <f t="shared" si="80"/>
        <v>0</v>
      </c>
      <c r="T446" s="272">
        <f t="shared" si="80"/>
        <v>0</v>
      </c>
      <c r="U446" s="272">
        <f t="shared" si="80"/>
        <v>0</v>
      </c>
      <c r="V446" s="272">
        <f t="shared" si="80"/>
        <v>0</v>
      </c>
      <c r="W446" s="100">
        <f t="shared" si="78"/>
        <v>0</v>
      </c>
      <c r="X446" s="100">
        <f>IF(C446=A_Stammdaten!$B$11,E_SAV!$M446-E_SAV!$Y446,HLOOKUP(A_Stammdaten!$B$11-1,$Z$4:$AF$1005,ROW(C446)-3,FALSE)-$Y446)</f>
        <v>0</v>
      </c>
      <c r="Y446" s="100">
        <f>HLOOKUP(A_Stammdaten!$B$11,$Z$4:$AF$1005,ROW(C446)-3,FALSE)</f>
        <v>0</v>
      </c>
      <c r="Z446" s="100">
        <f t="shared" si="71"/>
        <v>0</v>
      </c>
      <c r="AA446" s="100">
        <f t="shared" si="72"/>
        <v>0</v>
      </c>
      <c r="AB446" s="100">
        <f t="shared" si="73"/>
        <v>0</v>
      </c>
      <c r="AC446" s="100">
        <f t="shared" si="74"/>
        <v>0</v>
      </c>
      <c r="AD446" s="100">
        <f t="shared" si="75"/>
        <v>0</v>
      </c>
      <c r="AE446" s="100">
        <f t="shared" si="76"/>
        <v>0</v>
      </c>
      <c r="AF446" s="100">
        <f t="shared" si="77"/>
        <v>0</v>
      </c>
    </row>
    <row r="447" spans="1:32" x14ac:dyDescent="0.25">
      <c r="A447" s="338"/>
      <c r="B447" s="338"/>
      <c r="C447" s="339"/>
      <c r="D447" s="338"/>
      <c r="E447" s="338"/>
      <c r="F447" s="338"/>
      <c r="G447" s="338"/>
      <c r="H447" s="338"/>
      <c r="I447" s="270">
        <f>IF(C447&gt;A_Stammdaten!$B$11,0,SUM(D447,E447,-G447))</f>
        <v>0</v>
      </c>
      <c r="J447" s="338"/>
      <c r="K447" s="338"/>
      <c r="L447" s="338"/>
      <c r="M447" s="99">
        <f t="shared" si="70"/>
        <v>0</v>
      </c>
      <c r="N447" s="271">
        <f>IF(ISBLANK($B447),0,VLOOKUP($B447,Listen!$A$2:$C$45,2,FALSE))</f>
        <v>0</v>
      </c>
      <c r="O447" s="271">
        <f>IF(ISBLANK($B447),0,VLOOKUP($B447,Listen!$A$2:$C$45,3,FALSE))</f>
        <v>0</v>
      </c>
      <c r="P447" s="272">
        <f t="shared" si="79"/>
        <v>0</v>
      </c>
      <c r="Q447" s="272">
        <f t="shared" si="80"/>
        <v>0</v>
      </c>
      <c r="R447" s="272">
        <f t="shared" si="80"/>
        <v>0</v>
      </c>
      <c r="S447" s="272">
        <f t="shared" si="80"/>
        <v>0</v>
      </c>
      <c r="T447" s="272">
        <f t="shared" si="80"/>
        <v>0</v>
      </c>
      <c r="U447" s="272">
        <f t="shared" si="80"/>
        <v>0</v>
      </c>
      <c r="V447" s="272">
        <f t="shared" si="80"/>
        <v>0</v>
      </c>
      <c r="W447" s="100">
        <f t="shared" si="78"/>
        <v>0</v>
      </c>
      <c r="X447" s="100">
        <f>IF(C447=A_Stammdaten!$B$11,E_SAV!$M447-E_SAV!$Y447,HLOOKUP(A_Stammdaten!$B$11-1,$Z$4:$AF$1005,ROW(C447)-3,FALSE)-$Y447)</f>
        <v>0</v>
      </c>
      <c r="Y447" s="100">
        <f>HLOOKUP(A_Stammdaten!$B$11,$Z$4:$AF$1005,ROW(C447)-3,FALSE)</f>
        <v>0</v>
      </c>
      <c r="Z447" s="100">
        <f t="shared" si="71"/>
        <v>0</v>
      </c>
      <c r="AA447" s="100">
        <f t="shared" si="72"/>
        <v>0</v>
      </c>
      <c r="AB447" s="100">
        <f t="shared" si="73"/>
        <v>0</v>
      </c>
      <c r="AC447" s="100">
        <f t="shared" si="74"/>
        <v>0</v>
      </c>
      <c r="AD447" s="100">
        <f t="shared" si="75"/>
        <v>0</v>
      </c>
      <c r="AE447" s="100">
        <f t="shared" si="76"/>
        <v>0</v>
      </c>
      <c r="AF447" s="100">
        <f t="shared" si="77"/>
        <v>0</v>
      </c>
    </row>
    <row r="448" spans="1:32" x14ac:dyDescent="0.25">
      <c r="A448" s="338"/>
      <c r="B448" s="338"/>
      <c r="C448" s="339"/>
      <c r="D448" s="338"/>
      <c r="E448" s="338"/>
      <c r="F448" s="338"/>
      <c r="G448" s="338"/>
      <c r="H448" s="338"/>
      <c r="I448" s="270">
        <f>IF(C448&gt;A_Stammdaten!$B$11,0,SUM(D448,E448,-G448))</f>
        <v>0</v>
      </c>
      <c r="J448" s="338"/>
      <c r="K448" s="338"/>
      <c r="L448" s="338"/>
      <c r="M448" s="99">
        <f t="shared" si="70"/>
        <v>0</v>
      </c>
      <c r="N448" s="271">
        <f>IF(ISBLANK($B448),0,VLOOKUP($B448,Listen!$A$2:$C$45,2,FALSE))</f>
        <v>0</v>
      </c>
      <c r="O448" s="271">
        <f>IF(ISBLANK($B448),0,VLOOKUP($B448,Listen!$A$2:$C$45,3,FALSE))</f>
        <v>0</v>
      </c>
      <c r="P448" s="272">
        <f t="shared" si="79"/>
        <v>0</v>
      </c>
      <c r="Q448" s="272">
        <f t="shared" si="80"/>
        <v>0</v>
      </c>
      <c r="R448" s="272">
        <f t="shared" si="80"/>
        <v>0</v>
      </c>
      <c r="S448" s="272">
        <f t="shared" si="80"/>
        <v>0</v>
      </c>
      <c r="T448" s="272">
        <f t="shared" si="80"/>
        <v>0</v>
      </c>
      <c r="U448" s="272">
        <f t="shared" si="80"/>
        <v>0</v>
      </c>
      <c r="V448" s="272">
        <f t="shared" si="80"/>
        <v>0</v>
      </c>
      <c r="W448" s="100">
        <f t="shared" si="78"/>
        <v>0</v>
      </c>
      <c r="X448" s="100">
        <f>IF(C448=A_Stammdaten!$B$11,E_SAV!$M448-E_SAV!$Y448,HLOOKUP(A_Stammdaten!$B$11-1,$Z$4:$AF$1005,ROW(C448)-3,FALSE)-$Y448)</f>
        <v>0</v>
      </c>
      <c r="Y448" s="100">
        <f>HLOOKUP(A_Stammdaten!$B$11,$Z$4:$AF$1005,ROW(C448)-3,FALSE)</f>
        <v>0</v>
      </c>
      <c r="Z448" s="100">
        <f t="shared" si="71"/>
        <v>0</v>
      </c>
      <c r="AA448" s="100">
        <f t="shared" si="72"/>
        <v>0</v>
      </c>
      <c r="AB448" s="100">
        <f t="shared" si="73"/>
        <v>0</v>
      </c>
      <c r="AC448" s="100">
        <f t="shared" si="74"/>
        <v>0</v>
      </c>
      <c r="AD448" s="100">
        <f t="shared" si="75"/>
        <v>0</v>
      </c>
      <c r="AE448" s="100">
        <f t="shared" si="76"/>
        <v>0</v>
      </c>
      <c r="AF448" s="100">
        <f t="shared" si="77"/>
        <v>0</v>
      </c>
    </row>
    <row r="449" spans="1:32" x14ac:dyDescent="0.25">
      <c r="A449" s="338"/>
      <c r="B449" s="338"/>
      <c r="C449" s="339"/>
      <c r="D449" s="338"/>
      <c r="E449" s="338"/>
      <c r="F449" s="338"/>
      <c r="G449" s="338"/>
      <c r="H449" s="338"/>
      <c r="I449" s="270">
        <f>IF(C449&gt;A_Stammdaten!$B$11,0,SUM(D449,E449,-G449))</f>
        <v>0</v>
      </c>
      <c r="J449" s="338"/>
      <c r="K449" s="338"/>
      <c r="L449" s="338"/>
      <c r="M449" s="99">
        <f t="shared" si="70"/>
        <v>0</v>
      </c>
      <c r="N449" s="271">
        <f>IF(ISBLANK($B449),0,VLOOKUP($B449,Listen!$A$2:$C$45,2,FALSE))</f>
        <v>0</v>
      </c>
      <c r="O449" s="271">
        <f>IF(ISBLANK($B449),0,VLOOKUP($B449,Listen!$A$2:$C$45,3,FALSE))</f>
        <v>0</v>
      </c>
      <c r="P449" s="272">
        <f t="shared" si="79"/>
        <v>0</v>
      </c>
      <c r="Q449" s="272">
        <f t="shared" si="80"/>
        <v>0</v>
      </c>
      <c r="R449" s="272">
        <f t="shared" si="80"/>
        <v>0</v>
      </c>
      <c r="S449" s="272">
        <f t="shared" si="80"/>
        <v>0</v>
      </c>
      <c r="T449" s="272">
        <f t="shared" si="80"/>
        <v>0</v>
      </c>
      <c r="U449" s="272">
        <f t="shared" si="80"/>
        <v>0</v>
      </c>
      <c r="V449" s="272">
        <f t="shared" si="80"/>
        <v>0</v>
      </c>
      <c r="W449" s="100">
        <f t="shared" si="78"/>
        <v>0</v>
      </c>
      <c r="X449" s="100">
        <f>IF(C449=A_Stammdaten!$B$11,E_SAV!$M449-E_SAV!$Y449,HLOOKUP(A_Stammdaten!$B$11-1,$Z$4:$AF$1005,ROW(C449)-3,FALSE)-$Y449)</f>
        <v>0</v>
      </c>
      <c r="Y449" s="100">
        <f>HLOOKUP(A_Stammdaten!$B$11,$Z$4:$AF$1005,ROW(C449)-3,FALSE)</f>
        <v>0</v>
      </c>
      <c r="Z449" s="100">
        <f t="shared" si="71"/>
        <v>0</v>
      </c>
      <c r="AA449" s="100">
        <f t="shared" si="72"/>
        <v>0</v>
      </c>
      <c r="AB449" s="100">
        <f t="shared" si="73"/>
        <v>0</v>
      </c>
      <c r="AC449" s="100">
        <f t="shared" si="74"/>
        <v>0</v>
      </c>
      <c r="AD449" s="100">
        <f t="shared" si="75"/>
        <v>0</v>
      </c>
      <c r="AE449" s="100">
        <f t="shared" si="76"/>
        <v>0</v>
      </c>
      <c r="AF449" s="100">
        <f t="shared" si="77"/>
        <v>0</v>
      </c>
    </row>
    <row r="450" spans="1:32" x14ac:dyDescent="0.25">
      <c r="A450" s="338"/>
      <c r="B450" s="338"/>
      <c r="C450" s="339"/>
      <c r="D450" s="338"/>
      <c r="E450" s="338"/>
      <c r="F450" s="338"/>
      <c r="G450" s="338"/>
      <c r="H450" s="338"/>
      <c r="I450" s="270">
        <f>IF(C450&gt;A_Stammdaten!$B$11,0,SUM(D450,E450,-G450))</f>
        <v>0</v>
      </c>
      <c r="J450" s="338"/>
      <c r="K450" s="338"/>
      <c r="L450" s="338"/>
      <c r="M450" s="99">
        <f t="shared" si="70"/>
        <v>0</v>
      </c>
      <c r="N450" s="271">
        <f>IF(ISBLANK($B450),0,VLOOKUP($B450,Listen!$A$2:$C$45,2,FALSE))</f>
        <v>0</v>
      </c>
      <c r="O450" s="271">
        <f>IF(ISBLANK($B450),0,VLOOKUP($B450,Listen!$A$2:$C$45,3,FALSE))</f>
        <v>0</v>
      </c>
      <c r="P450" s="272">
        <f t="shared" si="79"/>
        <v>0</v>
      </c>
      <c r="Q450" s="272">
        <f t="shared" si="80"/>
        <v>0</v>
      </c>
      <c r="R450" s="272">
        <f t="shared" si="80"/>
        <v>0</v>
      </c>
      <c r="S450" s="272">
        <f t="shared" si="80"/>
        <v>0</v>
      </c>
      <c r="T450" s="272">
        <f t="shared" si="80"/>
        <v>0</v>
      </c>
      <c r="U450" s="272">
        <f t="shared" si="80"/>
        <v>0</v>
      </c>
      <c r="V450" s="272">
        <f t="shared" si="80"/>
        <v>0</v>
      </c>
      <c r="W450" s="100">
        <f t="shared" si="78"/>
        <v>0</v>
      </c>
      <c r="X450" s="100">
        <f>IF(C450=A_Stammdaten!$B$11,E_SAV!$M450-E_SAV!$Y450,HLOOKUP(A_Stammdaten!$B$11-1,$Z$4:$AF$1005,ROW(C450)-3,FALSE)-$Y450)</f>
        <v>0</v>
      </c>
      <c r="Y450" s="100">
        <f>HLOOKUP(A_Stammdaten!$B$11,$Z$4:$AF$1005,ROW(C450)-3,FALSE)</f>
        <v>0</v>
      </c>
      <c r="Z450" s="100">
        <f t="shared" si="71"/>
        <v>0</v>
      </c>
      <c r="AA450" s="100">
        <f t="shared" si="72"/>
        <v>0</v>
      </c>
      <c r="AB450" s="100">
        <f t="shared" si="73"/>
        <v>0</v>
      </c>
      <c r="AC450" s="100">
        <f t="shared" si="74"/>
        <v>0</v>
      </c>
      <c r="AD450" s="100">
        <f t="shared" si="75"/>
        <v>0</v>
      </c>
      <c r="AE450" s="100">
        <f t="shared" si="76"/>
        <v>0</v>
      </c>
      <c r="AF450" s="100">
        <f t="shared" si="77"/>
        <v>0</v>
      </c>
    </row>
    <row r="451" spans="1:32" x14ac:dyDescent="0.25">
      <c r="A451" s="338"/>
      <c r="B451" s="338"/>
      <c r="C451" s="339"/>
      <c r="D451" s="338"/>
      <c r="E451" s="338"/>
      <c r="F451" s="338"/>
      <c r="G451" s="338"/>
      <c r="H451" s="338"/>
      <c r="I451" s="270">
        <f>IF(C451&gt;A_Stammdaten!$B$11,0,SUM(D451,E451,-G451))</f>
        <v>0</v>
      </c>
      <c r="J451" s="338"/>
      <c r="K451" s="338"/>
      <c r="L451" s="338"/>
      <c r="M451" s="99">
        <f t="shared" si="70"/>
        <v>0</v>
      </c>
      <c r="N451" s="271">
        <f>IF(ISBLANK($B451),0,VLOOKUP($B451,Listen!$A$2:$C$45,2,FALSE))</f>
        <v>0</v>
      </c>
      <c r="O451" s="271">
        <f>IF(ISBLANK($B451),0,VLOOKUP($B451,Listen!$A$2:$C$45,3,FALSE))</f>
        <v>0</v>
      </c>
      <c r="P451" s="272">
        <f t="shared" si="79"/>
        <v>0</v>
      </c>
      <c r="Q451" s="272">
        <f t="shared" si="80"/>
        <v>0</v>
      </c>
      <c r="R451" s="272">
        <f t="shared" si="80"/>
        <v>0</v>
      </c>
      <c r="S451" s="272">
        <f t="shared" si="80"/>
        <v>0</v>
      </c>
      <c r="T451" s="272">
        <f t="shared" si="80"/>
        <v>0</v>
      </c>
      <c r="U451" s="272">
        <f t="shared" si="80"/>
        <v>0</v>
      </c>
      <c r="V451" s="272">
        <f t="shared" si="80"/>
        <v>0</v>
      </c>
      <c r="W451" s="100">
        <f t="shared" si="78"/>
        <v>0</v>
      </c>
      <c r="X451" s="100">
        <f>IF(C451=A_Stammdaten!$B$11,E_SAV!$M451-E_SAV!$Y451,HLOOKUP(A_Stammdaten!$B$11-1,$Z$4:$AF$1005,ROW(C451)-3,FALSE)-$Y451)</f>
        <v>0</v>
      </c>
      <c r="Y451" s="100">
        <f>HLOOKUP(A_Stammdaten!$B$11,$Z$4:$AF$1005,ROW(C451)-3,FALSE)</f>
        <v>0</v>
      </c>
      <c r="Z451" s="100">
        <f t="shared" si="71"/>
        <v>0</v>
      </c>
      <c r="AA451" s="100">
        <f t="shared" si="72"/>
        <v>0</v>
      </c>
      <c r="AB451" s="100">
        <f t="shared" si="73"/>
        <v>0</v>
      </c>
      <c r="AC451" s="100">
        <f t="shared" si="74"/>
        <v>0</v>
      </c>
      <c r="AD451" s="100">
        <f t="shared" si="75"/>
        <v>0</v>
      </c>
      <c r="AE451" s="100">
        <f t="shared" si="76"/>
        <v>0</v>
      </c>
      <c r="AF451" s="100">
        <f t="shared" si="77"/>
        <v>0</v>
      </c>
    </row>
    <row r="452" spans="1:32" x14ac:dyDescent="0.25">
      <c r="A452" s="338"/>
      <c r="B452" s="338"/>
      <c r="C452" s="339"/>
      <c r="D452" s="338"/>
      <c r="E452" s="338"/>
      <c r="F452" s="338"/>
      <c r="G452" s="338"/>
      <c r="H452" s="338"/>
      <c r="I452" s="270">
        <f>IF(C452&gt;A_Stammdaten!$B$11,0,SUM(D452,E452,-G452))</f>
        <v>0</v>
      </c>
      <c r="J452" s="338"/>
      <c r="K452" s="338"/>
      <c r="L452" s="338"/>
      <c r="M452" s="99">
        <f t="shared" si="70"/>
        <v>0</v>
      </c>
      <c r="N452" s="271">
        <f>IF(ISBLANK($B452),0,VLOOKUP($B452,Listen!$A$2:$C$45,2,FALSE))</f>
        <v>0</v>
      </c>
      <c r="O452" s="271">
        <f>IF(ISBLANK($B452),0,VLOOKUP($B452,Listen!$A$2:$C$45,3,FALSE))</f>
        <v>0</v>
      </c>
      <c r="P452" s="272">
        <f t="shared" si="79"/>
        <v>0</v>
      </c>
      <c r="Q452" s="272">
        <f t="shared" si="80"/>
        <v>0</v>
      </c>
      <c r="R452" s="272">
        <f t="shared" si="80"/>
        <v>0</v>
      </c>
      <c r="S452" s="272">
        <f t="shared" si="80"/>
        <v>0</v>
      </c>
      <c r="T452" s="272">
        <f t="shared" si="80"/>
        <v>0</v>
      </c>
      <c r="U452" s="272">
        <f t="shared" si="80"/>
        <v>0</v>
      </c>
      <c r="V452" s="272">
        <f t="shared" si="80"/>
        <v>0</v>
      </c>
      <c r="W452" s="100">
        <f t="shared" si="78"/>
        <v>0</v>
      </c>
      <c r="X452" s="100">
        <f>IF(C452=A_Stammdaten!$B$11,E_SAV!$M452-E_SAV!$Y452,HLOOKUP(A_Stammdaten!$B$11-1,$Z$4:$AF$1005,ROW(C452)-3,FALSE)-$Y452)</f>
        <v>0</v>
      </c>
      <c r="Y452" s="100">
        <f>HLOOKUP(A_Stammdaten!$B$11,$Z$4:$AF$1005,ROW(C452)-3,FALSE)</f>
        <v>0</v>
      </c>
      <c r="Z452" s="100">
        <f t="shared" si="71"/>
        <v>0</v>
      </c>
      <c r="AA452" s="100">
        <f t="shared" si="72"/>
        <v>0</v>
      </c>
      <c r="AB452" s="100">
        <f t="shared" si="73"/>
        <v>0</v>
      </c>
      <c r="AC452" s="100">
        <f t="shared" si="74"/>
        <v>0</v>
      </c>
      <c r="AD452" s="100">
        <f t="shared" si="75"/>
        <v>0</v>
      </c>
      <c r="AE452" s="100">
        <f t="shared" si="76"/>
        <v>0</v>
      </c>
      <c r="AF452" s="100">
        <f t="shared" si="77"/>
        <v>0</v>
      </c>
    </row>
    <row r="453" spans="1:32" x14ac:dyDescent="0.25">
      <c r="A453" s="338"/>
      <c r="B453" s="338"/>
      <c r="C453" s="339"/>
      <c r="D453" s="338"/>
      <c r="E453" s="338"/>
      <c r="F453" s="338"/>
      <c r="G453" s="338"/>
      <c r="H453" s="338"/>
      <c r="I453" s="270">
        <f>IF(C453&gt;A_Stammdaten!$B$11,0,SUM(D453,E453,-G453))</f>
        <v>0</v>
      </c>
      <c r="J453" s="338"/>
      <c r="K453" s="338"/>
      <c r="L453" s="338"/>
      <c r="M453" s="99">
        <f t="shared" ref="M453:M516" si="81">I453-SUM(J453:L453)</f>
        <v>0</v>
      </c>
      <c r="N453" s="271">
        <f>IF(ISBLANK($B453),0,VLOOKUP($B453,Listen!$A$2:$C$45,2,FALSE))</f>
        <v>0</v>
      </c>
      <c r="O453" s="271">
        <f>IF(ISBLANK($B453),0,VLOOKUP($B453,Listen!$A$2:$C$45,3,FALSE))</f>
        <v>0</v>
      </c>
      <c r="P453" s="272">
        <f t="shared" si="79"/>
        <v>0</v>
      </c>
      <c r="Q453" s="272">
        <f t="shared" si="80"/>
        <v>0</v>
      </c>
      <c r="R453" s="272">
        <f t="shared" si="80"/>
        <v>0</v>
      </c>
      <c r="S453" s="272">
        <f t="shared" si="80"/>
        <v>0</v>
      </c>
      <c r="T453" s="272">
        <f t="shared" si="80"/>
        <v>0</v>
      </c>
      <c r="U453" s="272">
        <f t="shared" si="80"/>
        <v>0</v>
      </c>
      <c r="V453" s="272">
        <f t="shared" si="80"/>
        <v>0</v>
      </c>
      <c r="W453" s="100">
        <f t="shared" si="78"/>
        <v>0</v>
      </c>
      <c r="X453" s="100">
        <f>IF(C453=A_Stammdaten!$B$11,E_SAV!$M453-E_SAV!$Y453,HLOOKUP(A_Stammdaten!$B$11-1,$Z$4:$AF$1005,ROW(C453)-3,FALSE)-$Y453)</f>
        <v>0</v>
      </c>
      <c r="Y453" s="100">
        <f>HLOOKUP(A_Stammdaten!$B$11,$Z$4:$AF$1005,ROW(C453)-3,FALSE)</f>
        <v>0</v>
      </c>
      <c r="Z453" s="100">
        <f t="shared" ref="Z453:Z516" si="82">IF(OR($C453=0,$M453=0),0,IF($C453&lt;=Z$4,$M453-$M453/P453*(Z$4-$C453+1),0))</f>
        <v>0</v>
      </c>
      <c r="AA453" s="100">
        <f t="shared" ref="AA453:AA516" si="83">IF(OR($C453=0,$M453=0,Q453-(AA$4-$C453)=0),0,IF($C453&lt;AA$4,Z453-Z453/(Q453-(AA$4-$C453)),IF($C453=AA$4,$M453-$M453/Q453,0)))</f>
        <v>0</v>
      </c>
      <c r="AB453" s="100">
        <f t="shared" ref="AB453:AB516" si="84">IF(OR($C453=0,$M453=0,R453-(AB$4-$C453)=0),0,IF($C453&lt;AB$4,AA453-AA453/(R453-(AB$4-$C453)),IF($C453=AB$4,$M453-$M453/R453,0)))</f>
        <v>0</v>
      </c>
      <c r="AC453" s="100">
        <f t="shared" ref="AC453:AC516" si="85">IF(OR($C453=0,$M453=0,S453-(AC$4-$C453)=0),0,IF($C453&lt;AC$4,AB453-AB453/(S453-(AC$4-$C453)),IF($C453=AC$4,$M453-$M453/S453,0)))</f>
        <v>0</v>
      </c>
      <c r="AD453" s="100">
        <f t="shared" ref="AD453:AD516" si="86">IF(OR($C453=0,$M453=0,T453-(AD$4-$C453)=0),0,IF($C453&lt;AD$4,AC453-AC453/(T453-(AD$4-$C453)),IF($C453=AD$4,$M453-$M453/T453,0)))</f>
        <v>0</v>
      </c>
      <c r="AE453" s="100">
        <f t="shared" ref="AE453:AE516" si="87">IF(OR($C453=0,$M453=0,U453-(AE$4-$C453)=0),0,IF($C453&lt;AE$4,AD453-AD453/(U453-(AE$4-$C453)),IF($C453=AE$4,$M453-$M453/U453,0)))</f>
        <v>0</v>
      </c>
      <c r="AF453" s="100">
        <f t="shared" ref="AF453:AF516" si="88">IF(OR($C453=0,$M453=0,V453-(AF$4-$C453)=0),0,IF($C453&lt;AF$4,AE453-AE453/(V453-(AF$4-$C453)),IF($C453=AF$4,$M453-$M453/V453,0)))</f>
        <v>0</v>
      </c>
    </row>
    <row r="454" spans="1:32" x14ac:dyDescent="0.25">
      <c r="A454" s="338"/>
      <c r="B454" s="338"/>
      <c r="C454" s="339"/>
      <c r="D454" s="338"/>
      <c r="E454" s="338"/>
      <c r="F454" s="338"/>
      <c r="G454" s="338"/>
      <c r="H454" s="338"/>
      <c r="I454" s="270">
        <f>IF(C454&gt;A_Stammdaten!$B$11,0,SUM(D454,E454,-G454))</f>
        <v>0</v>
      </c>
      <c r="J454" s="338"/>
      <c r="K454" s="338"/>
      <c r="L454" s="338"/>
      <c r="M454" s="99">
        <f t="shared" si="81"/>
        <v>0</v>
      </c>
      <c r="N454" s="271">
        <f>IF(ISBLANK($B454),0,VLOOKUP($B454,Listen!$A$2:$C$45,2,FALSE))</f>
        <v>0</v>
      </c>
      <c r="O454" s="271">
        <f>IF(ISBLANK($B454),0,VLOOKUP($B454,Listen!$A$2:$C$45,3,FALSE))</f>
        <v>0</v>
      </c>
      <c r="P454" s="272">
        <f t="shared" si="79"/>
        <v>0</v>
      </c>
      <c r="Q454" s="272">
        <f t="shared" si="80"/>
        <v>0</v>
      </c>
      <c r="R454" s="272">
        <f t="shared" si="80"/>
        <v>0</v>
      </c>
      <c r="S454" s="272">
        <f t="shared" si="80"/>
        <v>0</v>
      </c>
      <c r="T454" s="272">
        <f t="shared" si="80"/>
        <v>0</v>
      </c>
      <c r="U454" s="272">
        <f t="shared" si="80"/>
        <v>0</v>
      </c>
      <c r="V454" s="272">
        <f t="shared" si="80"/>
        <v>0</v>
      </c>
      <c r="W454" s="100">
        <f t="shared" ref="W454:W517" si="89">Y454+X454</f>
        <v>0</v>
      </c>
      <c r="X454" s="100">
        <f>IF(C454=A_Stammdaten!$B$11,E_SAV!$M454-E_SAV!$Y454,HLOOKUP(A_Stammdaten!$B$11-1,$Z$4:$AF$1005,ROW(C454)-3,FALSE)-$Y454)</f>
        <v>0</v>
      </c>
      <c r="Y454" s="100">
        <f>HLOOKUP(A_Stammdaten!$B$11,$Z$4:$AF$1005,ROW(C454)-3,FALSE)</f>
        <v>0</v>
      </c>
      <c r="Z454" s="100">
        <f t="shared" si="82"/>
        <v>0</v>
      </c>
      <c r="AA454" s="100">
        <f t="shared" si="83"/>
        <v>0</v>
      </c>
      <c r="AB454" s="100">
        <f t="shared" si="84"/>
        <v>0</v>
      </c>
      <c r="AC454" s="100">
        <f t="shared" si="85"/>
        <v>0</v>
      </c>
      <c r="AD454" s="100">
        <f t="shared" si="86"/>
        <v>0</v>
      </c>
      <c r="AE454" s="100">
        <f t="shared" si="87"/>
        <v>0</v>
      </c>
      <c r="AF454" s="100">
        <f t="shared" si="88"/>
        <v>0</v>
      </c>
    </row>
    <row r="455" spans="1:32" x14ac:dyDescent="0.25">
      <c r="A455" s="338"/>
      <c r="B455" s="338"/>
      <c r="C455" s="339"/>
      <c r="D455" s="338"/>
      <c r="E455" s="338"/>
      <c r="F455" s="338"/>
      <c r="G455" s="338"/>
      <c r="H455" s="338"/>
      <c r="I455" s="270">
        <f>IF(C455&gt;A_Stammdaten!$B$11,0,SUM(D455,E455,-G455))</f>
        <v>0</v>
      </c>
      <c r="J455" s="338"/>
      <c r="K455" s="338"/>
      <c r="L455" s="338"/>
      <c r="M455" s="99">
        <f t="shared" si="81"/>
        <v>0</v>
      </c>
      <c r="N455" s="271">
        <f>IF(ISBLANK($B455),0,VLOOKUP($B455,Listen!$A$2:$C$45,2,FALSE))</f>
        <v>0</v>
      </c>
      <c r="O455" s="271">
        <f>IF(ISBLANK($B455),0,VLOOKUP($B455,Listen!$A$2:$C$45,3,FALSE))</f>
        <v>0</v>
      </c>
      <c r="P455" s="272">
        <f t="shared" si="79"/>
        <v>0</v>
      </c>
      <c r="Q455" s="272">
        <f t="shared" si="80"/>
        <v>0</v>
      </c>
      <c r="R455" s="272">
        <f t="shared" si="80"/>
        <v>0</v>
      </c>
      <c r="S455" s="272">
        <f t="shared" si="80"/>
        <v>0</v>
      </c>
      <c r="T455" s="272">
        <f t="shared" si="80"/>
        <v>0</v>
      </c>
      <c r="U455" s="272">
        <f t="shared" si="80"/>
        <v>0</v>
      </c>
      <c r="V455" s="272">
        <f t="shared" si="80"/>
        <v>0</v>
      </c>
      <c r="W455" s="100">
        <f t="shared" si="89"/>
        <v>0</v>
      </c>
      <c r="X455" s="100">
        <f>IF(C455=A_Stammdaten!$B$11,E_SAV!$M455-E_SAV!$Y455,HLOOKUP(A_Stammdaten!$B$11-1,$Z$4:$AF$1005,ROW(C455)-3,FALSE)-$Y455)</f>
        <v>0</v>
      </c>
      <c r="Y455" s="100">
        <f>HLOOKUP(A_Stammdaten!$B$11,$Z$4:$AF$1005,ROW(C455)-3,FALSE)</f>
        <v>0</v>
      </c>
      <c r="Z455" s="100">
        <f t="shared" si="82"/>
        <v>0</v>
      </c>
      <c r="AA455" s="100">
        <f t="shared" si="83"/>
        <v>0</v>
      </c>
      <c r="AB455" s="100">
        <f t="shared" si="84"/>
        <v>0</v>
      </c>
      <c r="AC455" s="100">
        <f t="shared" si="85"/>
        <v>0</v>
      </c>
      <c r="AD455" s="100">
        <f t="shared" si="86"/>
        <v>0</v>
      </c>
      <c r="AE455" s="100">
        <f t="shared" si="87"/>
        <v>0</v>
      </c>
      <c r="AF455" s="100">
        <f t="shared" si="88"/>
        <v>0</v>
      </c>
    </row>
    <row r="456" spans="1:32" x14ac:dyDescent="0.25">
      <c r="A456" s="338"/>
      <c r="B456" s="338"/>
      <c r="C456" s="339"/>
      <c r="D456" s="338"/>
      <c r="E456" s="338"/>
      <c r="F456" s="338"/>
      <c r="G456" s="338"/>
      <c r="H456" s="338"/>
      <c r="I456" s="270">
        <f>IF(C456&gt;A_Stammdaten!$B$11,0,SUM(D456,E456,-G456))</f>
        <v>0</v>
      </c>
      <c r="J456" s="338"/>
      <c r="K456" s="338"/>
      <c r="L456" s="338"/>
      <c r="M456" s="99">
        <f t="shared" si="81"/>
        <v>0</v>
      </c>
      <c r="N456" s="271">
        <f>IF(ISBLANK($B456),0,VLOOKUP($B456,Listen!$A$2:$C$45,2,FALSE))</f>
        <v>0</v>
      </c>
      <c r="O456" s="271">
        <f>IF(ISBLANK($B456),0,VLOOKUP($B456,Listen!$A$2:$C$45,3,FALSE))</f>
        <v>0</v>
      </c>
      <c r="P456" s="272">
        <f t="shared" si="79"/>
        <v>0</v>
      </c>
      <c r="Q456" s="272">
        <f t="shared" si="80"/>
        <v>0</v>
      </c>
      <c r="R456" s="272">
        <f t="shared" si="80"/>
        <v>0</v>
      </c>
      <c r="S456" s="272">
        <f t="shared" si="80"/>
        <v>0</v>
      </c>
      <c r="T456" s="272">
        <f t="shared" si="80"/>
        <v>0</v>
      </c>
      <c r="U456" s="272">
        <f t="shared" si="80"/>
        <v>0</v>
      </c>
      <c r="V456" s="272">
        <f t="shared" ref="Q456:V499" si="90">$N456</f>
        <v>0</v>
      </c>
      <c r="W456" s="100">
        <f t="shared" si="89"/>
        <v>0</v>
      </c>
      <c r="X456" s="100">
        <f>IF(C456=A_Stammdaten!$B$11,E_SAV!$M456-E_SAV!$Y456,HLOOKUP(A_Stammdaten!$B$11-1,$Z$4:$AF$1005,ROW(C456)-3,FALSE)-$Y456)</f>
        <v>0</v>
      </c>
      <c r="Y456" s="100">
        <f>HLOOKUP(A_Stammdaten!$B$11,$Z$4:$AF$1005,ROW(C456)-3,FALSE)</f>
        <v>0</v>
      </c>
      <c r="Z456" s="100">
        <f t="shared" si="82"/>
        <v>0</v>
      </c>
      <c r="AA456" s="100">
        <f t="shared" si="83"/>
        <v>0</v>
      </c>
      <c r="AB456" s="100">
        <f t="shared" si="84"/>
        <v>0</v>
      </c>
      <c r="AC456" s="100">
        <f t="shared" si="85"/>
        <v>0</v>
      </c>
      <c r="AD456" s="100">
        <f t="shared" si="86"/>
        <v>0</v>
      </c>
      <c r="AE456" s="100">
        <f t="shared" si="87"/>
        <v>0</v>
      </c>
      <c r="AF456" s="100">
        <f t="shared" si="88"/>
        <v>0</v>
      </c>
    </row>
    <row r="457" spans="1:32" x14ac:dyDescent="0.25">
      <c r="A457" s="338"/>
      <c r="B457" s="338"/>
      <c r="C457" s="339"/>
      <c r="D457" s="338"/>
      <c r="E457" s="338"/>
      <c r="F457" s="338"/>
      <c r="G457" s="338"/>
      <c r="H457" s="338"/>
      <c r="I457" s="270">
        <f>IF(C457&gt;A_Stammdaten!$B$11,0,SUM(D457,E457,-G457))</f>
        <v>0</v>
      </c>
      <c r="J457" s="338"/>
      <c r="K457" s="338"/>
      <c r="L457" s="338"/>
      <c r="M457" s="99">
        <f t="shared" si="81"/>
        <v>0</v>
      </c>
      <c r="N457" s="271">
        <f>IF(ISBLANK($B457),0,VLOOKUP($B457,Listen!$A$2:$C$45,2,FALSE))</f>
        <v>0</v>
      </c>
      <c r="O457" s="271">
        <f>IF(ISBLANK($B457),0,VLOOKUP($B457,Listen!$A$2:$C$45,3,FALSE))</f>
        <v>0</v>
      </c>
      <c r="P457" s="272">
        <f t="shared" si="79"/>
        <v>0</v>
      </c>
      <c r="Q457" s="272">
        <f t="shared" si="90"/>
        <v>0</v>
      </c>
      <c r="R457" s="272">
        <f t="shared" si="90"/>
        <v>0</v>
      </c>
      <c r="S457" s="272">
        <f t="shared" si="90"/>
        <v>0</v>
      </c>
      <c r="T457" s="272">
        <f t="shared" si="90"/>
        <v>0</v>
      </c>
      <c r="U457" s="272">
        <f t="shared" si="90"/>
        <v>0</v>
      </c>
      <c r="V457" s="272">
        <f t="shared" si="90"/>
        <v>0</v>
      </c>
      <c r="W457" s="100">
        <f t="shared" si="89"/>
        <v>0</v>
      </c>
      <c r="X457" s="100">
        <f>IF(C457=A_Stammdaten!$B$11,E_SAV!$M457-E_SAV!$Y457,HLOOKUP(A_Stammdaten!$B$11-1,$Z$4:$AF$1005,ROW(C457)-3,FALSE)-$Y457)</f>
        <v>0</v>
      </c>
      <c r="Y457" s="100">
        <f>HLOOKUP(A_Stammdaten!$B$11,$Z$4:$AF$1005,ROW(C457)-3,FALSE)</f>
        <v>0</v>
      </c>
      <c r="Z457" s="100">
        <f t="shared" si="82"/>
        <v>0</v>
      </c>
      <c r="AA457" s="100">
        <f t="shared" si="83"/>
        <v>0</v>
      </c>
      <c r="AB457" s="100">
        <f t="shared" si="84"/>
        <v>0</v>
      </c>
      <c r="AC457" s="100">
        <f t="shared" si="85"/>
        <v>0</v>
      </c>
      <c r="AD457" s="100">
        <f t="shared" si="86"/>
        <v>0</v>
      </c>
      <c r="AE457" s="100">
        <f t="shared" si="87"/>
        <v>0</v>
      </c>
      <c r="AF457" s="100">
        <f t="shared" si="88"/>
        <v>0</v>
      </c>
    </row>
    <row r="458" spans="1:32" x14ac:dyDescent="0.25">
      <c r="A458" s="338"/>
      <c r="B458" s="338"/>
      <c r="C458" s="339"/>
      <c r="D458" s="338"/>
      <c r="E458" s="338"/>
      <c r="F458" s="338"/>
      <c r="G458" s="338"/>
      <c r="H458" s="338"/>
      <c r="I458" s="270">
        <f>IF(C458&gt;A_Stammdaten!$B$11,0,SUM(D458,E458,-G458))</f>
        <v>0</v>
      </c>
      <c r="J458" s="338"/>
      <c r="K458" s="338"/>
      <c r="L458" s="338"/>
      <c r="M458" s="99">
        <f t="shared" si="81"/>
        <v>0</v>
      </c>
      <c r="N458" s="271">
        <f>IF(ISBLANK($B458),0,VLOOKUP($B458,Listen!$A$2:$C$45,2,FALSE))</f>
        <v>0</v>
      </c>
      <c r="O458" s="271">
        <f>IF(ISBLANK($B458),0,VLOOKUP($B458,Listen!$A$2:$C$45,3,FALSE))</f>
        <v>0</v>
      </c>
      <c r="P458" s="272">
        <f t="shared" si="79"/>
        <v>0</v>
      </c>
      <c r="Q458" s="272">
        <f t="shared" si="90"/>
        <v>0</v>
      </c>
      <c r="R458" s="272">
        <f t="shared" si="90"/>
        <v>0</v>
      </c>
      <c r="S458" s="272">
        <f t="shared" si="90"/>
        <v>0</v>
      </c>
      <c r="T458" s="272">
        <f t="shared" si="90"/>
        <v>0</v>
      </c>
      <c r="U458" s="272">
        <f t="shared" si="90"/>
        <v>0</v>
      </c>
      <c r="V458" s="272">
        <f t="shared" si="90"/>
        <v>0</v>
      </c>
      <c r="W458" s="100">
        <f t="shared" si="89"/>
        <v>0</v>
      </c>
      <c r="X458" s="100">
        <f>IF(C458=A_Stammdaten!$B$11,E_SAV!$M458-E_SAV!$Y458,HLOOKUP(A_Stammdaten!$B$11-1,$Z$4:$AF$1005,ROW(C458)-3,FALSE)-$Y458)</f>
        <v>0</v>
      </c>
      <c r="Y458" s="100">
        <f>HLOOKUP(A_Stammdaten!$B$11,$Z$4:$AF$1005,ROW(C458)-3,FALSE)</f>
        <v>0</v>
      </c>
      <c r="Z458" s="100">
        <f t="shared" si="82"/>
        <v>0</v>
      </c>
      <c r="AA458" s="100">
        <f t="shared" si="83"/>
        <v>0</v>
      </c>
      <c r="AB458" s="100">
        <f t="shared" si="84"/>
        <v>0</v>
      </c>
      <c r="AC458" s="100">
        <f t="shared" si="85"/>
        <v>0</v>
      </c>
      <c r="AD458" s="100">
        <f t="shared" si="86"/>
        <v>0</v>
      </c>
      <c r="AE458" s="100">
        <f t="shared" si="87"/>
        <v>0</v>
      </c>
      <c r="AF458" s="100">
        <f t="shared" si="88"/>
        <v>0</v>
      </c>
    </row>
    <row r="459" spans="1:32" x14ac:dyDescent="0.25">
      <c r="A459" s="338"/>
      <c r="B459" s="338"/>
      <c r="C459" s="339"/>
      <c r="D459" s="338"/>
      <c r="E459" s="338"/>
      <c r="F459" s="338"/>
      <c r="G459" s="338"/>
      <c r="H459" s="338"/>
      <c r="I459" s="270">
        <f>IF(C459&gt;A_Stammdaten!$B$11,0,SUM(D459,E459,-G459))</f>
        <v>0</v>
      </c>
      <c r="J459" s="338"/>
      <c r="K459" s="338"/>
      <c r="L459" s="338"/>
      <c r="M459" s="99">
        <f t="shared" si="81"/>
        <v>0</v>
      </c>
      <c r="N459" s="271">
        <f>IF(ISBLANK($B459),0,VLOOKUP($B459,Listen!$A$2:$C$45,2,FALSE))</f>
        <v>0</v>
      </c>
      <c r="O459" s="271">
        <f>IF(ISBLANK($B459),0,VLOOKUP($B459,Listen!$A$2:$C$45,3,FALSE))</f>
        <v>0</v>
      </c>
      <c r="P459" s="272">
        <f t="shared" ref="P459:P522" si="91">$N459</f>
        <v>0</v>
      </c>
      <c r="Q459" s="272">
        <f t="shared" si="90"/>
        <v>0</v>
      </c>
      <c r="R459" s="272">
        <f t="shared" si="90"/>
        <v>0</v>
      </c>
      <c r="S459" s="272">
        <f t="shared" si="90"/>
        <v>0</v>
      </c>
      <c r="T459" s="272">
        <f t="shared" si="90"/>
        <v>0</v>
      </c>
      <c r="U459" s="272">
        <f t="shared" si="90"/>
        <v>0</v>
      </c>
      <c r="V459" s="272">
        <f t="shared" si="90"/>
        <v>0</v>
      </c>
      <c r="W459" s="100">
        <f t="shared" si="89"/>
        <v>0</v>
      </c>
      <c r="X459" s="100">
        <f>IF(C459=A_Stammdaten!$B$11,E_SAV!$M459-E_SAV!$Y459,HLOOKUP(A_Stammdaten!$B$11-1,$Z$4:$AF$1005,ROW(C459)-3,FALSE)-$Y459)</f>
        <v>0</v>
      </c>
      <c r="Y459" s="100">
        <f>HLOOKUP(A_Stammdaten!$B$11,$Z$4:$AF$1005,ROW(C459)-3,FALSE)</f>
        <v>0</v>
      </c>
      <c r="Z459" s="100">
        <f t="shared" si="82"/>
        <v>0</v>
      </c>
      <c r="AA459" s="100">
        <f t="shared" si="83"/>
        <v>0</v>
      </c>
      <c r="AB459" s="100">
        <f t="shared" si="84"/>
        <v>0</v>
      </c>
      <c r="AC459" s="100">
        <f t="shared" si="85"/>
        <v>0</v>
      </c>
      <c r="AD459" s="100">
        <f t="shared" si="86"/>
        <v>0</v>
      </c>
      <c r="AE459" s="100">
        <f t="shared" si="87"/>
        <v>0</v>
      </c>
      <c r="AF459" s="100">
        <f t="shared" si="88"/>
        <v>0</v>
      </c>
    </row>
    <row r="460" spans="1:32" x14ac:dyDescent="0.25">
      <c r="A460" s="338"/>
      <c r="B460" s="338"/>
      <c r="C460" s="339"/>
      <c r="D460" s="338"/>
      <c r="E460" s="338"/>
      <c r="F460" s="338"/>
      <c r="G460" s="338"/>
      <c r="H460" s="338"/>
      <c r="I460" s="270">
        <f>IF(C460&gt;A_Stammdaten!$B$11,0,SUM(D460,E460,-G460))</f>
        <v>0</v>
      </c>
      <c r="J460" s="338"/>
      <c r="K460" s="338"/>
      <c r="L460" s="338"/>
      <c r="M460" s="99">
        <f t="shared" si="81"/>
        <v>0</v>
      </c>
      <c r="N460" s="271">
        <f>IF(ISBLANK($B460),0,VLOOKUP($B460,Listen!$A$2:$C$45,2,FALSE))</f>
        <v>0</v>
      </c>
      <c r="O460" s="271">
        <f>IF(ISBLANK($B460),0,VLOOKUP($B460,Listen!$A$2:$C$45,3,FALSE))</f>
        <v>0</v>
      </c>
      <c r="P460" s="272">
        <f t="shared" si="91"/>
        <v>0</v>
      </c>
      <c r="Q460" s="272">
        <f t="shared" si="90"/>
        <v>0</v>
      </c>
      <c r="R460" s="272">
        <f t="shared" si="90"/>
        <v>0</v>
      </c>
      <c r="S460" s="272">
        <f t="shared" si="90"/>
        <v>0</v>
      </c>
      <c r="T460" s="272">
        <f t="shared" si="90"/>
        <v>0</v>
      </c>
      <c r="U460" s="272">
        <f t="shared" si="90"/>
        <v>0</v>
      </c>
      <c r="V460" s="272">
        <f t="shared" si="90"/>
        <v>0</v>
      </c>
      <c r="W460" s="100">
        <f t="shared" si="89"/>
        <v>0</v>
      </c>
      <c r="X460" s="100">
        <f>IF(C460=A_Stammdaten!$B$11,E_SAV!$M460-E_SAV!$Y460,HLOOKUP(A_Stammdaten!$B$11-1,$Z$4:$AF$1005,ROW(C460)-3,FALSE)-$Y460)</f>
        <v>0</v>
      </c>
      <c r="Y460" s="100">
        <f>HLOOKUP(A_Stammdaten!$B$11,$Z$4:$AF$1005,ROW(C460)-3,FALSE)</f>
        <v>0</v>
      </c>
      <c r="Z460" s="100">
        <f t="shared" si="82"/>
        <v>0</v>
      </c>
      <c r="AA460" s="100">
        <f t="shared" si="83"/>
        <v>0</v>
      </c>
      <c r="AB460" s="100">
        <f t="shared" si="84"/>
        <v>0</v>
      </c>
      <c r="AC460" s="100">
        <f t="shared" si="85"/>
        <v>0</v>
      </c>
      <c r="AD460" s="100">
        <f t="shared" si="86"/>
        <v>0</v>
      </c>
      <c r="AE460" s="100">
        <f t="shared" si="87"/>
        <v>0</v>
      </c>
      <c r="AF460" s="100">
        <f t="shared" si="88"/>
        <v>0</v>
      </c>
    </row>
    <row r="461" spans="1:32" x14ac:dyDescent="0.25">
      <c r="A461" s="338"/>
      <c r="B461" s="338"/>
      <c r="C461" s="339"/>
      <c r="D461" s="338"/>
      <c r="E461" s="338"/>
      <c r="F461" s="338"/>
      <c r="G461" s="338"/>
      <c r="H461" s="338"/>
      <c r="I461" s="270">
        <f>IF(C461&gt;A_Stammdaten!$B$11,0,SUM(D461,E461,-G461))</f>
        <v>0</v>
      </c>
      <c r="J461" s="338"/>
      <c r="K461" s="338"/>
      <c r="L461" s="338"/>
      <c r="M461" s="99">
        <f t="shared" si="81"/>
        <v>0</v>
      </c>
      <c r="N461" s="271">
        <f>IF(ISBLANK($B461),0,VLOOKUP($B461,Listen!$A$2:$C$45,2,FALSE))</f>
        <v>0</v>
      </c>
      <c r="O461" s="271">
        <f>IF(ISBLANK($B461),0,VLOOKUP($B461,Listen!$A$2:$C$45,3,FALSE))</f>
        <v>0</v>
      </c>
      <c r="P461" s="272">
        <f t="shared" si="91"/>
        <v>0</v>
      </c>
      <c r="Q461" s="272">
        <f t="shared" si="90"/>
        <v>0</v>
      </c>
      <c r="R461" s="272">
        <f t="shared" si="90"/>
        <v>0</v>
      </c>
      <c r="S461" s="272">
        <f t="shared" si="90"/>
        <v>0</v>
      </c>
      <c r="T461" s="272">
        <f t="shared" si="90"/>
        <v>0</v>
      </c>
      <c r="U461" s="272">
        <f t="shared" si="90"/>
        <v>0</v>
      </c>
      <c r="V461" s="272">
        <f t="shared" si="90"/>
        <v>0</v>
      </c>
      <c r="W461" s="100">
        <f t="shared" si="89"/>
        <v>0</v>
      </c>
      <c r="X461" s="100">
        <f>IF(C461=A_Stammdaten!$B$11,E_SAV!$M461-E_SAV!$Y461,HLOOKUP(A_Stammdaten!$B$11-1,$Z$4:$AF$1005,ROW(C461)-3,FALSE)-$Y461)</f>
        <v>0</v>
      </c>
      <c r="Y461" s="100">
        <f>HLOOKUP(A_Stammdaten!$B$11,$Z$4:$AF$1005,ROW(C461)-3,FALSE)</f>
        <v>0</v>
      </c>
      <c r="Z461" s="100">
        <f t="shared" si="82"/>
        <v>0</v>
      </c>
      <c r="AA461" s="100">
        <f t="shared" si="83"/>
        <v>0</v>
      </c>
      <c r="AB461" s="100">
        <f t="shared" si="84"/>
        <v>0</v>
      </c>
      <c r="AC461" s="100">
        <f t="shared" si="85"/>
        <v>0</v>
      </c>
      <c r="AD461" s="100">
        <f t="shared" si="86"/>
        <v>0</v>
      </c>
      <c r="AE461" s="100">
        <f t="shared" si="87"/>
        <v>0</v>
      </c>
      <c r="AF461" s="100">
        <f t="shared" si="88"/>
        <v>0</v>
      </c>
    </row>
    <row r="462" spans="1:32" x14ac:dyDescent="0.25">
      <c r="A462" s="338"/>
      <c r="B462" s="338"/>
      <c r="C462" s="339"/>
      <c r="D462" s="338"/>
      <c r="E462" s="338"/>
      <c r="F462" s="338"/>
      <c r="G462" s="338"/>
      <c r="H462" s="338"/>
      <c r="I462" s="270">
        <f>IF(C462&gt;A_Stammdaten!$B$11,0,SUM(D462,E462,-G462))</f>
        <v>0</v>
      </c>
      <c r="J462" s="338"/>
      <c r="K462" s="338"/>
      <c r="L462" s="338"/>
      <c r="M462" s="99">
        <f t="shared" si="81"/>
        <v>0</v>
      </c>
      <c r="N462" s="271">
        <f>IF(ISBLANK($B462),0,VLOOKUP($B462,Listen!$A$2:$C$45,2,FALSE))</f>
        <v>0</v>
      </c>
      <c r="O462" s="271">
        <f>IF(ISBLANK($B462),0,VLOOKUP($B462,Listen!$A$2:$C$45,3,FALSE))</f>
        <v>0</v>
      </c>
      <c r="P462" s="272">
        <f t="shared" si="91"/>
        <v>0</v>
      </c>
      <c r="Q462" s="272">
        <f t="shared" si="90"/>
        <v>0</v>
      </c>
      <c r="R462" s="272">
        <f t="shared" si="90"/>
        <v>0</v>
      </c>
      <c r="S462" s="272">
        <f t="shared" si="90"/>
        <v>0</v>
      </c>
      <c r="T462" s="272">
        <f t="shared" si="90"/>
        <v>0</v>
      </c>
      <c r="U462" s="272">
        <f t="shared" si="90"/>
        <v>0</v>
      </c>
      <c r="V462" s="272">
        <f t="shared" si="90"/>
        <v>0</v>
      </c>
      <c r="W462" s="100">
        <f t="shared" si="89"/>
        <v>0</v>
      </c>
      <c r="X462" s="100">
        <f>IF(C462=A_Stammdaten!$B$11,E_SAV!$M462-E_SAV!$Y462,HLOOKUP(A_Stammdaten!$B$11-1,$Z$4:$AF$1005,ROW(C462)-3,FALSE)-$Y462)</f>
        <v>0</v>
      </c>
      <c r="Y462" s="100">
        <f>HLOOKUP(A_Stammdaten!$B$11,$Z$4:$AF$1005,ROW(C462)-3,FALSE)</f>
        <v>0</v>
      </c>
      <c r="Z462" s="100">
        <f t="shared" si="82"/>
        <v>0</v>
      </c>
      <c r="AA462" s="100">
        <f t="shared" si="83"/>
        <v>0</v>
      </c>
      <c r="AB462" s="100">
        <f t="shared" si="84"/>
        <v>0</v>
      </c>
      <c r="AC462" s="100">
        <f t="shared" si="85"/>
        <v>0</v>
      </c>
      <c r="AD462" s="100">
        <f t="shared" si="86"/>
        <v>0</v>
      </c>
      <c r="AE462" s="100">
        <f t="shared" si="87"/>
        <v>0</v>
      </c>
      <c r="AF462" s="100">
        <f t="shared" si="88"/>
        <v>0</v>
      </c>
    </row>
    <row r="463" spans="1:32" x14ac:dyDescent="0.25">
      <c r="A463" s="338"/>
      <c r="B463" s="338"/>
      <c r="C463" s="339"/>
      <c r="D463" s="338"/>
      <c r="E463" s="338"/>
      <c r="F463" s="338"/>
      <c r="G463" s="338"/>
      <c r="H463" s="338"/>
      <c r="I463" s="270">
        <f>IF(C463&gt;A_Stammdaten!$B$11,0,SUM(D463,E463,-G463))</f>
        <v>0</v>
      </c>
      <c r="J463" s="338"/>
      <c r="K463" s="338"/>
      <c r="L463" s="338"/>
      <c r="M463" s="99">
        <f t="shared" si="81"/>
        <v>0</v>
      </c>
      <c r="N463" s="271">
        <f>IF(ISBLANK($B463),0,VLOOKUP($B463,Listen!$A$2:$C$45,2,FALSE))</f>
        <v>0</v>
      </c>
      <c r="O463" s="271">
        <f>IF(ISBLANK($B463),0,VLOOKUP($B463,Listen!$A$2:$C$45,3,FALSE))</f>
        <v>0</v>
      </c>
      <c r="P463" s="272">
        <f t="shared" si="91"/>
        <v>0</v>
      </c>
      <c r="Q463" s="272">
        <f t="shared" si="90"/>
        <v>0</v>
      </c>
      <c r="R463" s="272">
        <f t="shared" si="90"/>
        <v>0</v>
      </c>
      <c r="S463" s="272">
        <f t="shared" si="90"/>
        <v>0</v>
      </c>
      <c r="T463" s="272">
        <f t="shared" si="90"/>
        <v>0</v>
      </c>
      <c r="U463" s="272">
        <f t="shared" si="90"/>
        <v>0</v>
      </c>
      <c r="V463" s="272">
        <f t="shared" si="90"/>
        <v>0</v>
      </c>
      <c r="W463" s="100">
        <f t="shared" si="89"/>
        <v>0</v>
      </c>
      <c r="X463" s="100">
        <f>IF(C463=A_Stammdaten!$B$11,E_SAV!$M463-E_SAV!$Y463,HLOOKUP(A_Stammdaten!$B$11-1,$Z$4:$AF$1005,ROW(C463)-3,FALSE)-$Y463)</f>
        <v>0</v>
      </c>
      <c r="Y463" s="100">
        <f>HLOOKUP(A_Stammdaten!$B$11,$Z$4:$AF$1005,ROW(C463)-3,FALSE)</f>
        <v>0</v>
      </c>
      <c r="Z463" s="100">
        <f t="shared" si="82"/>
        <v>0</v>
      </c>
      <c r="AA463" s="100">
        <f t="shared" si="83"/>
        <v>0</v>
      </c>
      <c r="AB463" s="100">
        <f t="shared" si="84"/>
        <v>0</v>
      </c>
      <c r="AC463" s="100">
        <f t="shared" si="85"/>
        <v>0</v>
      </c>
      <c r="AD463" s="100">
        <f t="shared" si="86"/>
        <v>0</v>
      </c>
      <c r="AE463" s="100">
        <f t="shared" si="87"/>
        <v>0</v>
      </c>
      <c r="AF463" s="100">
        <f t="shared" si="88"/>
        <v>0</v>
      </c>
    </row>
    <row r="464" spans="1:32" x14ac:dyDescent="0.25">
      <c r="A464" s="338"/>
      <c r="B464" s="338"/>
      <c r="C464" s="339"/>
      <c r="D464" s="338"/>
      <c r="E464" s="338"/>
      <c r="F464" s="338"/>
      <c r="G464" s="338"/>
      <c r="H464" s="338"/>
      <c r="I464" s="270">
        <f>IF(C464&gt;A_Stammdaten!$B$11,0,SUM(D464,E464,-G464))</f>
        <v>0</v>
      </c>
      <c r="J464" s="338"/>
      <c r="K464" s="338"/>
      <c r="L464" s="338"/>
      <c r="M464" s="99">
        <f t="shared" si="81"/>
        <v>0</v>
      </c>
      <c r="N464" s="271">
        <f>IF(ISBLANK($B464),0,VLOOKUP($B464,Listen!$A$2:$C$45,2,FALSE))</f>
        <v>0</v>
      </c>
      <c r="O464" s="271">
        <f>IF(ISBLANK($B464),0,VLOOKUP($B464,Listen!$A$2:$C$45,3,FALSE))</f>
        <v>0</v>
      </c>
      <c r="P464" s="272">
        <f t="shared" si="91"/>
        <v>0</v>
      </c>
      <c r="Q464" s="272">
        <f t="shared" si="90"/>
        <v>0</v>
      </c>
      <c r="R464" s="272">
        <f t="shared" si="90"/>
        <v>0</v>
      </c>
      <c r="S464" s="272">
        <f t="shared" si="90"/>
        <v>0</v>
      </c>
      <c r="T464" s="272">
        <f t="shared" si="90"/>
        <v>0</v>
      </c>
      <c r="U464" s="272">
        <f t="shared" si="90"/>
        <v>0</v>
      </c>
      <c r="V464" s="272">
        <f t="shared" si="90"/>
        <v>0</v>
      </c>
      <c r="W464" s="100">
        <f t="shared" si="89"/>
        <v>0</v>
      </c>
      <c r="X464" s="100">
        <f>IF(C464=A_Stammdaten!$B$11,E_SAV!$M464-E_SAV!$Y464,HLOOKUP(A_Stammdaten!$B$11-1,$Z$4:$AF$1005,ROW(C464)-3,FALSE)-$Y464)</f>
        <v>0</v>
      </c>
      <c r="Y464" s="100">
        <f>HLOOKUP(A_Stammdaten!$B$11,$Z$4:$AF$1005,ROW(C464)-3,FALSE)</f>
        <v>0</v>
      </c>
      <c r="Z464" s="100">
        <f t="shared" si="82"/>
        <v>0</v>
      </c>
      <c r="AA464" s="100">
        <f t="shared" si="83"/>
        <v>0</v>
      </c>
      <c r="AB464" s="100">
        <f t="shared" si="84"/>
        <v>0</v>
      </c>
      <c r="AC464" s="100">
        <f t="shared" si="85"/>
        <v>0</v>
      </c>
      <c r="AD464" s="100">
        <f t="shared" si="86"/>
        <v>0</v>
      </c>
      <c r="AE464" s="100">
        <f t="shared" si="87"/>
        <v>0</v>
      </c>
      <c r="AF464" s="100">
        <f t="shared" si="88"/>
        <v>0</v>
      </c>
    </row>
    <row r="465" spans="1:32" x14ac:dyDescent="0.25">
      <c r="A465" s="338"/>
      <c r="B465" s="338"/>
      <c r="C465" s="339"/>
      <c r="D465" s="338"/>
      <c r="E465" s="338"/>
      <c r="F465" s="338"/>
      <c r="G465" s="338"/>
      <c r="H465" s="338"/>
      <c r="I465" s="270">
        <f>IF(C465&gt;A_Stammdaten!$B$11,0,SUM(D465,E465,-G465))</f>
        <v>0</v>
      </c>
      <c r="J465" s="338"/>
      <c r="K465" s="338"/>
      <c r="L465" s="338"/>
      <c r="M465" s="99">
        <f t="shared" si="81"/>
        <v>0</v>
      </c>
      <c r="N465" s="271">
        <f>IF(ISBLANK($B465),0,VLOOKUP($B465,Listen!$A$2:$C$45,2,FALSE))</f>
        <v>0</v>
      </c>
      <c r="O465" s="271">
        <f>IF(ISBLANK($B465),0,VLOOKUP($B465,Listen!$A$2:$C$45,3,FALSE))</f>
        <v>0</v>
      </c>
      <c r="P465" s="272">
        <f t="shared" si="91"/>
        <v>0</v>
      </c>
      <c r="Q465" s="272">
        <f t="shared" si="90"/>
        <v>0</v>
      </c>
      <c r="R465" s="272">
        <f t="shared" si="90"/>
        <v>0</v>
      </c>
      <c r="S465" s="272">
        <f t="shared" si="90"/>
        <v>0</v>
      </c>
      <c r="T465" s="272">
        <f t="shared" si="90"/>
        <v>0</v>
      </c>
      <c r="U465" s="272">
        <f t="shared" si="90"/>
        <v>0</v>
      </c>
      <c r="V465" s="272">
        <f t="shared" si="90"/>
        <v>0</v>
      </c>
      <c r="W465" s="100">
        <f t="shared" si="89"/>
        <v>0</v>
      </c>
      <c r="X465" s="100">
        <f>IF(C465=A_Stammdaten!$B$11,E_SAV!$M465-E_SAV!$Y465,HLOOKUP(A_Stammdaten!$B$11-1,$Z$4:$AF$1005,ROW(C465)-3,FALSE)-$Y465)</f>
        <v>0</v>
      </c>
      <c r="Y465" s="100">
        <f>HLOOKUP(A_Stammdaten!$B$11,$Z$4:$AF$1005,ROW(C465)-3,FALSE)</f>
        <v>0</v>
      </c>
      <c r="Z465" s="100">
        <f t="shared" si="82"/>
        <v>0</v>
      </c>
      <c r="AA465" s="100">
        <f t="shared" si="83"/>
        <v>0</v>
      </c>
      <c r="AB465" s="100">
        <f t="shared" si="84"/>
        <v>0</v>
      </c>
      <c r="AC465" s="100">
        <f t="shared" si="85"/>
        <v>0</v>
      </c>
      <c r="AD465" s="100">
        <f t="shared" si="86"/>
        <v>0</v>
      </c>
      <c r="AE465" s="100">
        <f t="shared" si="87"/>
        <v>0</v>
      </c>
      <c r="AF465" s="100">
        <f t="shared" si="88"/>
        <v>0</v>
      </c>
    </row>
    <row r="466" spans="1:32" x14ac:dyDescent="0.25">
      <c r="A466" s="338"/>
      <c r="B466" s="338"/>
      <c r="C466" s="339"/>
      <c r="D466" s="338"/>
      <c r="E466" s="338"/>
      <c r="F466" s="338"/>
      <c r="G466" s="338"/>
      <c r="H466" s="338"/>
      <c r="I466" s="270">
        <f>IF(C466&gt;A_Stammdaten!$B$11,0,SUM(D466,E466,-G466))</f>
        <v>0</v>
      </c>
      <c r="J466" s="338"/>
      <c r="K466" s="338"/>
      <c r="L466" s="338"/>
      <c r="M466" s="99">
        <f t="shared" si="81"/>
        <v>0</v>
      </c>
      <c r="N466" s="271">
        <f>IF(ISBLANK($B466),0,VLOOKUP($B466,Listen!$A$2:$C$45,2,FALSE))</f>
        <v>0</v>
      </c>
      <c r="O466" s="271">
        <f>IF(ISBLANK($B466),0,VLOOKUP($B466,Listen!$A$2:$C$45,3,FALSE))</f>
        <v>0</v>
      </c>
      <c r="P466" s="272">
        <f t="shared" si="91"/>
        <v>0</v>
      </c>
      <c r="Q466" s="272">
        <f t="shared" si="90"/>
        <v>0</v>
      </c>
      <c r="R466" s="272">
        <f t="shared" si="90"/>
        <v>0</v>
      </c>
      <c r="S466" s="272">
        <f t="shared" si="90"/>
        <v>0</v>
      </c>
      <c r="T466" s="272">
        <f t="shared" si="90"/>
        <v>0</v>
      </c>
      <c r="U466" s="272">
        <f t="shared" si="90"/>
        <v>0</v>
      </c>
      <c r="V466" s="272">
        <f t="shared" si="90"/>
        <v>0</v>
      </c>
      <c r="W466" s="100">
        <f t="shared" si="89"/>
        <v>0</v>
      </c>
      <c r="X466" s="100">
        <f>IF(C466=A_Stammdaten!$B$11,E_SAV!$M466-E_SAV!$Y466,HLOOKUP(A_Stammdaten!$B$11-1,$Z$4:$AF$1005,ROW(C466)-3,FALSE)-$Y466)</f>
        <v>0</v>
      </c>
      <c r="Y466" s="100">
        <f>HLOOKUP(A_Stammdaten!$B$11,$Z$4:$AF$1005,ROW(C466)-3,FALSE)</f>
        <v>0</v>
      </c>
      <c r="Z466" s="100">
        <f t="shared" si="82"/>
        <v>0</v>
      </c>
      <c r="AA466" s="100">
        <f t="shared" si="83"/>
        <v>0</v>
      </c>
      <c r="AB466" s="100">
        <f t="shared" si="84"/>
        <v>0</v>
      </c>
      <c r="AC466" s="100">
        <f t="shared" si="85"/>
        <v>0</v>
      </c>
      <c r="AD466" s="100">
        <f t="shared" si="86"/>
        <v>0</v>
      </c>
      <c r="AE466" s="100">
        <f t="shared" si="87"/>
        <v>0</v>
      </c>
      <c r="AF466" s="100">
        <f t="shared" si="88"/>
        <v>0</v>
      </c>
    </row>
    <row r="467" spans="1:32" x14ac:dyDescent="0.25">
      <c r="A467" s="338"/>
      <c r="B467" s="338"/>
      <c r="C467" s="339"/>
      <c r="D467" s="338"/>
      <c r="E467" s="338"/>
      <c r="F467" s="338"/>
      <c r="G467" s="338"/>
      <c r="H467" s="338"/>
      <c r="I467" s="270">
        <f>IF(C467&gt;A_Stammdaten!$B$11,0,SUM(D467,E467,-G467))</f>
        <v>0</v>
      </c>
      <c r="J467" s="338"/>
      <c r="K467" s="338"/>
      <c r="L467" s="338"/>
      <c r="M467" s="99">
        <f t="shared" si="81"/>
        <v>0</v>
      </c>
      <c r="N467" s="271">
        <f>IF(ISBLANK($B467),0,VLOOKUP($B467,Listen!$A$2:$C$45,2,FALSE))</f>
        <v>0</v>
      </c>
      <c r="O467" s="271">
        <f>IF(ISBLANK($B467),0,VLOOKUP($B467,Listen!$A$2:$C$45,3,FALSE))</f>
        <v>0</v>
      </c>
      <c r="P467" s="272">
        <f t="shared" si="91"/>
        <v>0</v>
      </c>
      <c r="Q467" s="272">
        <f t="shared" si="90"/>
        <v>0</v>
      </c>
      <c r="R467" s="272">
        <f t="shared" si="90"/>
        <v>0</v>
      </c>
      <c r="S467" s="272">
        <f t="shared" si="90"/>
        <v>0</v>
      </c>
      <c r="T467" s="272">
        <f t="shared" si="90"/>
        <v>0</v>
      </c>
      <c r="U467" s="272">
        <f t="shared" si="90"/>
        <v>0</v>
      </c>
      <c r="V467" s="272">
        <f t="shared" si="90"/>
        <v>0</v>
      </c>
      <c r="W467" s="100">
        <f t="shared" si="89"/>
        <v>0</v>
      </c>
      <c r="X467" s="100">
        <f>IF(C467=A_Stammdaten!$B$11,E_SAV!$M467-E_SAV!$Y467,HLOOKUP(A_Stammdaten!$B$11-1,$Z$4:$AF$1005,ROW(C467)-3,FALSE)-$Y467)</f>
        <v>0</v>
      </c>
      <c r="Y467" s="100">
        <f>HLOOKUP(A_Stammdaten!$B$11,$Z$4:$AF$1005,ROW(C467)-3,FALSE)</f>
        <v>0</v>
      </c>
      <c r="Z467" s="100">
        <f t="shared" si="82"/>
        <v>0</v>
      </c>
      <c r="AA467" s="100">
        <f t="shared" si="83"/>
        <v>0</v>
      </c>
      <c r="AB467" s="100">
        <f t="shared" si="84"/>
        <v>0</v>
      </c>
      <c r="AC467" s="100">
        <f t="shared" si="85"/>
        <v>0</v>
      </c>
      <c r="AD467" s="100">
        <f t="shared" si="86"/>
        <v>0</v>
      </c>
      <c r="AE467" s="100">
        <f t="shared" si="87"/>
        <v>0</v>
      </c>
      <c r="AF467" s="100">
        <f t="shared" si="88"/>
        <v>0</v>
      </c>
    </row>
    <row r="468" spans="1:32" x14ac:dyDescent="0.25">
      <c r="A468" s="338"/>
      <c r="B468" s="338"/>
      <c r="C468" s="339"/>
      <c r="D468" s="338"/>
      <c r="E468" s="338"/>
      <c r="F468" s="338"/>
      <c r="G468" s="338"/>
      <c r="H468" s="338"/>
      <c r="I468" s="270">
        <f>IF(C468&gt;A_Stammdaten!$B$11,0,SUM(D468,E468,-G468))</f>
        <v>0</v>
      </c>
      <c r="J468" s="338"/>
      <c r="K468" s="338"/>
      <c r="L468" s="338"/>
      <c r="M468" s="99">
        <f t="shared" si="81"/>
        <v>0</v>
      </c>
      <c r="N468" s="271">
        <f>IF(ISBLANK($B468),0,VLOOKUP($B468,Listen!$A$2:$C$45,2,FALSE))</f>
        <v>0</v>
      </c>
      <c r="O468" s="271">
        <f>IF(ISBLANK($B468),0,VLOOKUP($B468,Listen!$A$2:$C$45,3,FALSE))</f>
        <v>0</v>
      </c>
      <c r="P468" s="272">
        <f t="shared" si="91"/>
        <v>0</v>
      </c>
      <c r="Q468" s="272">
        <f t="shared" si="90"/>
        <v>0</v>
      </c>
      <c r="R468" s="272">
        <f t="shared" si="90"/>
        <v>0</v>
      </c>
      <c r="S468" s="272">
        <f t="shared" si="90"/>
        <v>0</v>
      </c>
      <c r="T468" s="272">
        <f t="shared" si="90"/>
        <v>0</v>
      </c>
      <c r="U468" s="272">
        <f t="shared" si="90"/>
        <v>0</v>
      </c>
      <c r="V468" s="272">
        <f t="shared" si="90"/>
        <v>0</v>
      </c>
      <c r="W468" s="100">
        <f t="shared" si="89"/>
        <v>0</v>
      </c>
      <c r="X468" s="100">
        <f>IF(C468=A_Stammdaten!$B$11,E_SAV!$M468-E_SAV!$Y468,HLOOKUP(A_Stammdaten!$B$11-1,$Z$4:$AF$1005,ROW(C468)-3,FALSE)-$Y468)</f>
        <v>0</v>
      </c>
      <c r="Y468" s="100">
        <f>HLOOKUP(A_Stammdaten!$B$11,$Z$4:$AF$1005,ROW(C468)-3,FALSE)</f>
        <v>0</v>
      </c>
      <c r="Z468" s="100">
        <f t="shared" si="82"/>
        <v>0</v>
      </c>
      <c r="AA468" s="100">
        <f t="shared" si="83"/>
        <v>0</v>
      </c>
      <c r="AB468" s="100">
        <f t="shared" si="84"/>
        <v>0</v>
      </c>
      <c r="AC468" s="100">
        <f t="shared" si="85"/>
        <v>0</v>
      </c>
      <c r="AD468" s="100">
        <f t="shared" si="86"/>
        <v>0</v>
      </c>
      <c r="AE468" s="100">
        <f t="shared" si="87"/>
        <v>0</v>
      </c>
      <c r="AF468" s="100">
        <f t="shared" si="88"/>
        <v>0</v>
      </c>
    </row>
    <row r="469" spans="1:32" x14ac:dyDescent="0.25">
      <c r="A469" s="338"/>
      <c r="B469" s="338"/>
      <c r="C469" s="339"/>
      <c r="D469" s="338"/>
      <c r="E469" s="338"/>
      <c r="F469" s="338"/>
      <c r="G469" s="338"/>
      <c r="H469" s="338"/>
      <c r="I469" s="270">
        <f>IF(C469&gt;A_Stammdaten!$B$11,0,SUM(D469,E469,-G469))</f>
        <v>0</v>
      </c>
      <c r="J469" s="338"/>
      <c r="K469" s="338"/>
      <c r="L469" s="338"/>
      <c r="M469" s="99">
        <f t="shared" si="81"/>
        <v>0</v>
      </c>
      <c r="N469" s="271">
        <f>IF(ISBLANK($B469),0,VLOOKUP($B469,Listen!$A$2:$C$45,2,FALSE))</f>
        <v>0</v>
      </c>
      <c r="O469" s="271">
        <f>IF(ISBLANK($B469),0,VLOOKUP($B469,Listen!$A$2:$C$45,3,FALSE))</f>
        <v>0</v>
      </c>
      <c r="P469" s="272">
        <f t="shared" si="91"/>
        <v>0</v>
      </c>
      <c r="Q469" s="272">
        <f t="shared" si="90"/>
        <v>0</v>
      </c>
      <c r="R469" s="272">
        <f t="shared" si="90"/>
        <v>0</v>
      </c>
      <c r="S469" s="272">
        <f t="shared" si="90"/>
        <v>0</v>
      </c>
      <c r="T469" s="272">
        <f t="shared" si="90"/>
        <v>0</v>
      </c>
      <c r="U469" s="272">
        <f t="shared" si="90"/>
        <v>0</v>
      </c>
      <c r="V469" s="272">
        <f t="shared" si="90"/>
        <v>0</v>
      </c>
      <c r="W469" s="100">
        <f t="shared" si="89"/>
        <v>0</v>
      </c>
      <c r="X469" s="100">
        <f>IF(C469=A_Stammdaten!$B$11,E_SAV!$M469-E_SAV!$Y469,HLOOKUP(A_Stammdaten!$B$11-1,$Z$4:$AF$1005,ROW(C469)-3,FALSE)-$Y469)</f>
        <v>0</v>
      </c>
      <c r="Y469" s="100">
        <f>HLOOKUP(A_Stammdaten!$B$11,$Z$4:$AF$1005,ROW(C469)-3,FALSE)</f>
        <v>0</v>
      </c>
      <c r="Z469" s="100">
        <f t="shared" si="82"/>
        <v>0</v>
      </c>
      <c r="AA469" s="100">
        <f t="shared" si="83"/>
        <v>0</v>
      </c>
      <c r="AB469" s="100">
        <f t="shared" si="84"/>
        <v>0</v>
      </c>
      <c r="AC469" s="100">
        <f t="shared" si="85"/>
        <v>0</v>
      </c>
      <c r="AD469" s="100">
        <f t="shared" si="86"/>
        <v>0</v>
      </c>
      <c r="AE469" s="100">
        <f t="shared" si="87"/>
        <v>0</v>
      </c>
      <c r="AF469" s="100">
        <f t="shared" si="88"/>
        <v>0</v>
      </c>
    </row>
    <row r="470" spans="1:32" x14ac:dyDescent="0.25">
      <c r="A470" s="338"/>
      <c r="B470" s="338"/>
      <c r="C470" s="339"/>
      <c r="D470" s="338"/>
      <c r="E470" s="338"/>
      <c r="F470" s="338"/>
      <c r="G470" s="338"/>
      <c r="H470" s="338"/>
      <c r="I470" s="270">
        <f>IF(C470&gt;A_Stammdaten!$B$11,0,SUM(D470,E470,-G470))</f>
        <v>0</v>
      </c>
      <c r="J470" s="338"/>
      <c r="K470" s="338"/>
      <c r="L470" s="338"/>
      <c r="M470" s="99">
        <f t="shared" si="81"/>
        <v>0</v>
      </c>
      <c r="N470" s="271">
        <f>IF(ISBLANK($B470),0,VLOOKUP($B470,Listen!$A$2:$C$45,2,FALSE))</f>
        <v>0</v>
      </c>
      <c r="O470" s="271">
        <f>IF(ISBLANK($B470),0,VLOOKUP($B470,Listen!$A$2:$C$45,3,FALSE))</f>
        <v>0</v>
      </c>
      <c r="P470" s="272">
        <f t="shared" si="91"/>
        <v>0</v>
      </c>
      <c r="Q470" s="272">
        <f t="shared" si="90"/>
        <v>0</v>
      </c>
      <c r="R470" s="272">
        <f t="shared" si="90"/>
        <v>0</v>
      </c>
      <c r="S470" s="272">
        <f t="shared" si="90"/>
        <v>0</v>
      </c>
      <c r="T470" s="272">
        <f t="shared" si="90"/>
        <v>0</v>
      </c>
      <c r="U470" s="272">
        <f t="shared" si="90"/>
        <v>0</v>
      </c>
      <c r="V470" s="272">
        <f t="shared" si="90"/>
        <v>0</v>
      </c>
      <c r="W470" s="100">
        <f t="shared" si="89"/>
        <v>0</v>
      </c>
      <c r="X470" s="100">
        <f>IF(C470=A_Stammdaten!$B$11,E_SAV!$M470-E_SAV!$Y470,HLOOKUP(A_Stammdaten!$B$11-1,$Z$4:$AF$1005,ROW(C470)-3,FALSE)-$Y470)</f>
        <v>0</v>
      </c>
      <c r="Y470" s="100">
        <f>HLOOKUP(A_Stammdaten!$B$11,$Z$4:$AF$1005,ROW(C470)-3,FALSE)</f>
        <v>0</v>
      </c>
      <c r="Z470" s="100">
        <f t="shared" si="82"/>
        <v>0</v>
      </c>
      <c r="AA470" s="100">
        <f t="shared" si="83"/>
        <v>0</v>
      </c>
      <c r="AB470" s="100">
        <f t="shared" si="84"/>
        <v>0</v>
      </c>
      <c r="AC470" s="100">
        <f t="shared" si="85"/>
        <v>0</v>
      </c>
      <c r="AD470" s="100">
        <f t="shared" si="86"/>
        <v>0</v>
      </c>
      <c r="AE470" s="100">
        <f t="shared" si="87"/>
        <v>0</v>
      </c>
      <c r="AF470" s="100">
        <f t="shared" si="88"/>
        <v>0</v>
      </c>
    </row>
    <row r="471" spans="1:32" x14ac:dyDescent="0.25">
      <c r="A471" s="338"/>
      <c r="B471" s="338"/>
      <c r="C471" s="339"/>
      <c r="D471" s="338"/>
      <c r="E471" s="338"/>
      <c r="F471" s="338"/>
      <c r="G471" s="338"/>
      <c r="H471" s="338"/>
      <c r="I471" s="270">
        <f>IF(C471&gt;A_Stammdaten!$B$11,0,SUM(D471,E471,-G471))</f>
        <v>0</v>
      </c>
      <c r="J471" s="338"/>
      <c r="K471" s="338"/>
      <c r="L471" s="338"/>
      <c r="M471" s="99">
        <f t="shared" si="81"/>
        <v>0</v>
      </c>
      <c r="N471" s="271">
        <f>IF(ISBLANK($B471),0,VLOOKUP($B471,Listen!$A$2:$C$45,2,FALSE))</f>
        <v>0</v>
      </c>
      <c r="O471" s="271">
        <f>IF(ISBLANK($B471),0,VLOOKUP($B471,Listen!$A$2:$C$45,3,FALSE))</f>
        <v>0</v>
      </c>
      <c r="P471" s="272">
        <f t="shared" si="91"/>
        <v>0</v>
      </c>
      <c r="Q471" s="272">
        <f t="shared" si="90"/>
        <v>0</v>
      </c>
      <c r="R471" s="272">
        <f t="shared" si="90"/>
        <v>0</v>
      </c>
      <c r="S471" s="272">
        <f t="shared" si="90"/>
        <v>0</v>
      </c>
      <c r="T471" s="272">
        <f t="shared" si="90"/>
        <v>0</v>
      </c>
      <c r="U471" s="272">
        <f t="shared" si="90"/>
        <v>0</v>
      </c>
      <c r="V471" s="272">
        <f t="shared" si="90"/>
        <v>0</v>
      </c>
      <c r="W471" s="100">
        <f t="shared" si="89"/>
        <v>0</v>
      </c>
      <c r="X471" s="100">
        <f>IF(C471=A_Stammdaten!$B$11,E_SAV!$M471-E_SAV!$Y471,HLOOKUP(A_Stammdaten!$B$11-1,$Z$4:$AF$1005,ROW(C471)-3,FALSE)-$Y471)</f>
        <v>0</v>
      </c>
      <c r="Y471" s="100">
        <f>HLOOKUP(A_Stammdaten!$B$11,$Z$4:$AF$1005,ROW(C471)-3,FALSE)</f>
        <v>0</v>
      </c>
      <c r="Z471" s="100">
        <f t="shared" si="82"/>
        <v>0</v>
      </c>
      <c r="AA471" s="100">
        <f t="shared" si="83"/>
        <v>0</v>
      </c>
      <c r="AB471" s="100">
        <f t="shared" si="84"/>
        <v>0</v>
      </c>
      <c r="AC471" s="100">
        <f t="shared" si="85"/>
        <v>0</v>
      </c>
      <c r="AD471" s="100">
        <f t="shared" si="86"/>
        <v>0</v>
      </c>
      <c r="AE471" s="100">
        <f t="shared" si="87"/>
        <v>0</v>
      </c>
      <c r="AF471" s="100">
        <f t="shared" si="88"/>
        <v>0</v>
      </c>
    </row>
    <row r="472" spans="1:32" x14ac:dyDescent="0.25">
      <c r="A472" s="338"/>
      <c r="B472" s="338"/>
      <c r="C472" s="339"/>
      <c r="D472" s="338"/>
      <c r="E472" s="338"/>
      <c r="F472" s="338"/>
      <c r="G472" s="338"/>
      <c r="H472" s="338"/>
      <c r="I472" s="270">
        <f>IF(C472&gt;A_Stammdaten!$B$11,0,SUM(D472,E472,-G472))</f>
        <v>0</v>
      </c>
      <c r="J472" s="338"/>
      <c r="K472" s="338"/>
      <c r="L472" s="338"/>
      <c r="M472" s="99">
        <f t="shared" si="81"/>
        <v>0</v>
      </c>
      <c r="N472" s="271">
        <f>IF(ISBLANK($B472),0,VLOOKUP($B472,Listen!$A$2:$C$45,2,FALSE))</f>
        <v>0</v>
      </c>
      <c r="O472" s="271">
        <f>IF(ISBLANK($B472),0,VLOOKUP($B472,Listen!$A$2:$C$45,3,FALSE))</f>
        <v>0</v>
      </c>
      <c r="P472" s="272">
        <f t="shared" si="91"/>
        <v>0</v>
      </c>
      <c r="Q472" s="272">
        <f t="shared" si="90"/>
        <v>0</v>
      </c>
      <c r="R472" s="272">
        <f t="shared" si="90"/>
        <v>0</v>
      </c>
      <c r="S472" s="272">
        <f t="shared" si="90"/>
        <v>0</v>
      </c>
      <c r="T472" s="272">
        <f t="shared" si="90"/>
        <v>0</v>
      </c>
      <c r="U472" s="272">
        <f t="shared" si="90"/>
        <v>0</v>
      </c>
      <c r="V472" s="272">
        <f t="shared" si="90"/>
        <v>0</v>
      </c>
      <c r="W472" s="100">
        <f t="shared" si="89"/>
        <v>0</v>
      </c>
      <c r="X472" s="100">
        <f>IF(C472=A_Stammdaten!$B$11,E_SAV!$M472-E_SAV!$Y472,HLOOKUP(A_Stammdaten!$B$11-1,$Z$4:$AF$1005,ROW(C472)-3,FALSE)-$Y472)</f>
        <v>0</v>
      </c>
      <c r="Y472" s="100">
        <f>HLOOKUP(A_Stammdaten!$B$11,$Z$4:$AF$1005,ROW(C472)-3,FALSE)</f>
        <v>0</v>
      </c>
      <c r="Z472" s="100">
        <f t="shared" si="82"/>
        <v>0</v>
      </c>
      <c r="AA472" s="100">
        <f t="shared" si="83"/>
        <v>0</v>
      </c>
      <c r="AB472" s="100">
        <f t="shared" si="84"/>
        <v>0</v>
      </c>
      <c r="AC472" s="100">
        <f t="shared" si="85"/>
        <v>0</v>
      </c>
      <c r="AD472" s="100">
        <f t="shared" si="86"/>
        <v>0</v>
      </c>
      <c r="AE472" s="100">
        <f t="shared" si="87"/>
        <v>0</v>
      </c>
      <c r="AF472" s="100">
        <f t="shared" si="88"/>
        <v>0</v>
      </c>
    </row>
    <row r="473" spans="1:32" x14ac:dyDescent="0.25">
      <c r="A473" s="338"/>
      <c r="B473" s="338"/>
      <c r="C473" s="339"/>
      <c r="D473" s="338"/>
      <c r="E473" s="338"/>
      <c r="F473" s="338"/>
      <c r="G473" s="338"/>
      <c r="H473" s="338"/>
      <c r="I473" s="270">
        <f>IF(C473&gt;A_Stammdaten!$B$11,0,SUM(D473,E473,-G473))</f>
        <v>0</v>
      </c>
      <c r="J473" s="338"/>
      <c r="K473" s="338"/>
      <c r="L473" s="338"/>
      <c r="M473" s="99">
        <f t="shared" si="81"/>
        <v>0</v>
      </c>
      <c r="N473" s="271">
        <f>IF(ISBLANK($B473),0,VLOOKUP($B473,Listen!$A$2:$C$45,2,FALSE))</f>
        <v>0</v>
      </c>
      <c r="O473" s="271">
        <f>IF(ISBLANK($B473),0,VLOOKUP($B473,Listen!$A$2:$C$45,3,FALSE))</f>
        <v>0</v>
      </c>
      <c r="P473" s="272">
        <f t="shared" si="91"/>
        <v>0</v>
      </c>
      <c r="Q473" s="272">
        <f t="shared" si="90"/>
        <v>0</v>
      </c>
      <c r="R473" s="272">
        <f t="shared" si="90"/>
        <v>0</v>
      </c>
      <c r="S473" s="272">
        <f t="shared" si="90"/>
        <v>0</v>
      </c>
      <c r="T473" s="272">
        <f t="shared" si="90"/>
        <v>0</v>
      </c>
      <c r="U473" s="272">
        <f t="shared" si="90"/>
        <v>0</v>
      </c>
      <c r="V473" s="272">
        <f t="shared" si="90"/>
        <v>0</v>
      </c>
      <c r="W473" s="100">
        <f t="shared" si="89"/>
        <v>0</v>
      </c>
      <c r="X473" s="100">
        <f>IF(C473=A_Stammdaten!$B$11,E_SAV!$M473-E_SAV!$Y473,HLOOKUP(A_Stammdaten!$B$11-1,$Z$4:$AF$1005,ROW(C473)-3,FALSE)-$Y473)</f>
        <v>0</v>
      </c>
      <c r="Y473" s="100">
        <f>HLOOKUP(A_Stammdaten!$B$11,$Z$4:$AF$1005,ROW(C473)-3,FALSE)</f>
        <v>0</v>
      </c>
      <c r="Z473" s="100">
        <f t="shared" si="82"/>
        <v>0</v>
      </c>
      <c r="AA473" s="100">
        <f t="shared" si="83"/>
        <v>0</v>
      </c>
      <c r="AB473" s="100">
        <f t="shared" si="84"/>
        <v>0</v>
      </c>
      <c r="AC473" s="100">
        <f t="shared" si="85"/>
        <v>0</v>
      </c>
      <c r="AD473" s="100">
        <f t="shared" si="86"/>
        <v>0</v>
      </c>
      <c r="AE473" s="100">
        <f t="shared" si="87"/>
        <v>0</v>
      </c>
      <c r="AF473" s="100">
        <f t="shared" si="88"/>
        <v>0</v>
      </c>
    </row>
    <row r="474" spans="1:32" x14ac:dyDescent="0.25">
      <c r="A474" s="338"/>
      <c r="B474" s="338"/>
      <c r="C474" s="339"/>
      <c r="D474" s="338"/>
      <c r="E474" s="338"/>
      <c r="F474" s="338"/>
      <c r="G474" s="338"/>
      <c r="H474" s="338"/>
      <c r="I474" s="270">
        <f>IF(C474&gt;A_Stammdaten!$B$11,0,SUM(D474,E474,-G474))</f>
        <v>0</v>
      </c>
      <c r="J474" s="338"/>
      <c r="K474" s="338"/>
      <c r="L474" s="338"/>
      <c r="M474" s="99">
        <f t="shared" si="81"/>
        <v>0</v>
      </c>
      <c r="N474" s="271">
        <f>IF(ISBLANK($B474),0,VLOOKUP($B474,Listen!$A$2:$C$45,2,FALSE))</f>
        <v>0</v>
      </c>
      <c r="O474" s="271">
        <f>IF(ISBLANK($B474),0,VLOOKUP($B474,Listen!$A$2:$C$45,3,FALSE))</f>
        <v>0</v>
      </c>
      <c r="P474" s="272">
        <f t="shared" si="91"/>
        <v>0</v>
      </c>
      <c r="Q474" s="272">
        <f t="shared" si="90"/>
        <v>0</v>
      </c>
      <c r="R474" s="272">
        <f t="shared" si="90"/>
        <v>0</v>
      </c>
      <c r="S474" s="272">
        <f t="shared" si="90"/>
        <v>0</v>
      </c>
      <c r="T474" s="272">
        <f t="shared" si="90"/>
        <v>0</v>
      </c>
      <c r="U474" s="272">
        <f t="shared" si="90"/>
        <v>0</v>
      </c>
      <c r="V474" s="272">
        <f t="shared" si="90"/>
        <v>0</v>
      </c>
      <c r="W474" s="100">
        <f t="shared" si="89"/>
        <v>0</v>
      </c>
      <c r="X474" s="100">
        <f>IF(C474=A_Stammdaten!$B$11,E_SAV!$M474-E_SAV!$Y474,HLOOKUP(A_Stammdaten!$B$11-1,$Z$4:$AF$1005,ROW(C474)-3,FALSE)-$Y474)</f>
        <v>0</v>
      </c>
      <c r="Y474" s="100">
        <f>HLOOKUP(A_Stammdaten!$B$11,$Z$4:$AF$1005,ROW(C474)-3,FALSE)</f>
        <v>0</v>
      </c>
      <c r="Z474" s="100">
        <f t="shared" si="82"/>
        <v>0</v>
      </c>
      <c r="AA474" s="100">
        <f t="shared" si="83"/>
        <v>0</v>
      </c>
      <c r="AB474" s="100">
        <f t="shared" si="84"/>
        <v>0</v>
      </c>
      <c r="AC474" s="100">
        <f t="shared" si="85"/>
        <v>0</v>
      </c>
      <c r="AD474" s="100">
        <f t="shared" si="86"/>
        <v>0</v>
      </c>
      <c r="AE474" s="100">
        <f t="shared" si="87"/>
        <v>0</v>
      </c>
      <c r="AF474" s="100">
        <f t="shared" si="88"/>
        <v>0</v>
      </c>
    </row>
    <row r="475" spans="1:32" x14ac:dyDescent="0.25">
      <c r="A475" s="338"/>
      <c r="B475" s="338"/>
      <c r="C475" s="339"/>
      <c r="D475" s="338"/>
      <c r="E475" s="338"/>
      <c r="F475" s="338"/>
      <c r="G475" s="338"/>
      <c r="H475" s="338"/>
      <c r="I475" s="270">
        <f>IF(C475&gt;A_Stammdaten!$B$11,0,SUM(D475,E475,-G475))</f>
        <v>0</v>
      </c>
      <c r="J475" s="338"/>
      <c r="K475" s="338"/>
      <c r="L475" s="338"/>
      <c r="M475" s="99">
        <f t="shared" si="81"/>
        <v>0</v>
      </c>
      <c r="N475" s="271">
        <f>IF(ISBLANK($B475),0,VLOOKUP($B475,Listen!$A$2:$C$45,2,FALSE))</f>
        <v>0</v>
      </c>
      <c r="O475" s="271">
        <f>IF(ISBLANK($B475),0,VLOOKUP($B475,Listen!$A$2:$C$45,3,FALSE))</f>
        <v>0</v>
      </c>
      <c r="P475" s="272">
        <f t="shared" si="91"/>
        <v>0</v>
      </c>
      <c r="Q475" s="272">
        <f t="shared" si="90"/>
        <v>0</v>
      </c>
      <c r="R475" s="272">
        <f t="shared" si="90"/>
        <v>0</v>
      </c>
      <c r="S475" s="272">
        <f t="shared" si="90"/>
        <v>0</v>
      </c>
      <c r="T475" s="272">
        <f t="shared" si="90"/>
        <v>0</v>
      </c>
      <c r="U475" s="272">
        <f t="shared" si="90"/>
        <v>0</v>
      </c>
      <c r="V475" s="272">
        <f t="shared" si="90"/>
        <v>0</v>
      </c>
      <c r="W475" s="100">
        <f t="shared" si="89"/>
        <v>0</v>
      </c>
      <c r="X475" s="100">
        <f>IF(C475=A_Stammdaten!$B$11,E_SAV!$M475-E_SAV!$Y475,HLOOKUP(A_Stammdaten!$B$11-1,$Z$4:$AF$1005,ROW(C475)-3,FALSE)-$Y475)</f>
        <v>0</v>
      </c>
      <c r="Y475" s="100">
        <f>HLOOKUP(A_Stammdaten!$B$11,$Z$4:$AF$1005,ROW(C475)-3,FALSE)</f>
        <v>0</v>
      </c>
      <c r="Z475" s="100">
        <f t="shared" si="82"/>
        <v>0</v>
      </c>
      <c r="AA475" s="100">
        <f t="shared" si="83"/>
        <v>0</v>
      </c>
      <c r="AB475" s="100">
        <f t="shared" si="84"/>
        <v>0</v>
      </c>
      <c r="AC475" s="100">
        <f t="shared" si="85"/>
        <v>0</v>
      </c>
      <c r="AD475" s="100">
        <f t="shared" si="86"/>
        <v>0</v>
      </c>
      <c r="AE475" s="100">
        <f t="shared" si="87"/>
        <v>0</v>
      </c>
      <c r="AF475" s="100">
        <f t="shared" si="88"/>
        <v>0</v>
      </c>
    </row>
    <row r="476" spans="1:32" x14ac:dyDescent="0.25">
      <c r="A476" s="338"/>
      <c r="B476" s="338"/>
      <c r="C476" s="339"/>
      <c r="D476" s="338"/>
      <c r="E476" s="338"/>
      <c r="F476" s="338"/>
      <c r="G476" s="338"/>
      <c r="H476" s="338"/>
      <c r="I476" s="270">
        <f>IF(C476&gt;A_Stammdaten!$B$11,0,SUM(D476,E476,-G476))</f>
        <v>0</v>
      </c>
      <c r="J476" s="338"/>
      <c r="K476" s="338"/>
      <c r="L476" s="338"/>
      <c r="M476" s="99">
        <f t="shared" si="81"/>
        <v>0</v>
      </c>
      <c r="N476" s="271">
        <f>IF(ISBLANK($B476),0,VLOOKUP($B476,Listen!$A$2:$C$45,2,FALSE))</f>
        <v>0</v>
      </c>
      <c r="O476" s="271">
        <f>IF(ISBLANK($B476),0,VLOOKUP($B476,Listen!$A$2:$C$45,3,FALSE))</f>
        <v>0</v>
      </c>
      <c r="P476" s="272">
        <f t="shared" si="91"/>
        <v>0</v>
      </c>
      <c r="Q476" s="272">
        <f t="shared" si="90"/>
        <v>0</v>
      </c>
      <c r="R476" s="272">
        <f t="shared" si="90"/>
        <v>0</v>
      </c>
      <c r="S476" s="272">
        <f t="shared" si="90"/>
        <v>0</v>
      </c>
      <c r="T476" s="272">
        <f t="shared" si="90"/>
        <v>0</v>
      </c>
      <c r="U476" s="272">
        <f t="shared" si="90"/>
        <v>0</v>
      </c>
      <c r="V476" s="272">
        <f t="shared" si="90"/>
        <v>0</v>
      </c>
      <c r="W476" s="100">
        <f t="shared" si="89"/>
        <v>0</v>
      </c>
      <c r="X476" s="100">
        <f>IF(C476=A_Stammdaten!$B$11,E_SAV!$M476-E_SAV!$Y476,HLOOKUP(A_Stammdaten!$B$11-1,$Z$4:$AF$1005,ROW(C476)-3,FALSE)-$Y476)</f>
        <v>0</v>
      </c>
      <c r="Y476" s="100">
        <f>HLOOKUP(A_Stammdaten!$B$11,$Z$4:$AF$1005,ROW(C476)-3,FALSE)</f>
        <v>0</v>
      </c>
      <c r="Z476" s="100">
        <f t="shared" si="82"/>
        <v>0</v>
      </c>
      <c r="AA476" s="100">
        <f t="shared" si="83"/>
        <v>0</v>
      </c>
      <c r="AB476" s="100">
        <f t="shared" si="84"/>
        <v>0</v>
      </c>
      <c r="AC476" s="100">
        <f t="shared" si="85"/>
        <v>0</v>
      </c>
      <c r="AD476" s="100">
        <f t="shared" si="86"/>
        <v>0</v>
      </c>
      <c r="AE476" s="100">
        <f t="shared" si="87"/>
        <v>0</v>
      </c>
      <c r="AF476" s="100">
        <f t="shared" si="88"/>
        <v>0</v>
      </c>
    </row>
    <row r="477" spans="1:32" x14ac:dyDescent="0.25">
      <c r="A477" s="338"/>
      <c r="B477" s="338"/>
      <c r="C477" s="339"/>
      <c r="D477" s="338"/>
      <c r="E477" s="338"/>
      <c r="F477" s="338"/>
      <c r="G477" s="338"/>
      <c r="H477" s="338"/>
      <c r="I477" s="270">
        <f>IF(C477&gt;A_Stammdaten!$B$11,0,SUM(D477,E477,-G477))</f>
        <v>0</v>
      </c>
      <c r="J477" s="338"/>
      <c r="K477" s="338"/>
      <c r="L477" s="338"/>
      <c r="M477" s="99">
        <f t="shared" si="81"/>
        <v>0</v>
      </c>
      <c r="N477" s="271">
        <f>IF(ISBLANK($B477),0,VLOOKUP($B477,Listen!$A$2:$C$45,2,FALSE))</f>
        <v>0</v>
      </c>
      <c r="O477" s="271">
        <f>IF(ISBLANK($B477),0,VLOOKUP($B477,Listen!$A$2:$C$45,3,FALSE))</f>
        <v>0</v>
      </c>
      <c r="P477" s="272">
        <f t="shared" si="91"/>
        <v>0</v>
      </c>
      <c r="Q477" s="272">
        <f t="shared" si="90"/>
        <v>0</v>
      </c>
      <c r="R477" s="272">
        <f t="shared" si="90"/>
        <v>0</v>
      </c>
      <c r="S477" s="272">
        <f t="shared" si="90"/>
        <v>0</v>
      </c>
      <c r="T477" s="272">
        <f t="shared" si="90"/>
        <v>0</v>
      </c>
      <c r="U477" s="272">
        <f t="shared" si="90"/>
        <v>0</v>
      </c>
      <c r="V477" s="272">
        <f t="shared" si="90"/>
        <v>0</v>
      </c>
      <c r="W477" s="100">
        <f t="shared" si="89"/>
        <v>0</v>
      </c>
      <c r="X477" s="100">
        <f>IF(C477=A_Stammdaten!$B$11,E_SAV!$M477-E_SAV!$Y477,HLOOKUP(A_Stammdaten!$B$11-1,$Z$4:$AF$1005,ROW(C477)-3,FALSE)-$Y477)</f>
        <v>0</v>
      </c>
      <c r="Y477" s="100">
        <f>HLOOKUP(A_Stammdaten!$B$11,$Z$4:$AF$1005,ROW(C477)-3,FALSE)</f>
        <v>0</v>
      </c>
      <c r="Z477" s="100">
        <f t="shared" si="82"/>
        <v>0</v>
      </c>
      <c r="AA477" s="100">
        <f t="shared" si="83"/>
        <v>0</v>
      </c>
      <c r="AB477" s="100">
        <f t="shared" si="84"/>
        <v>0</v>
      </c>
      <c r="AC477" s="100">
        <f t="shared" si="85"/>
        <v>0</v>
      </c>
      <c r="AD477" s="100">
        <f t="shared" si="86"/>
        <v>0</v>
      </c>
      <c r="AE477" s="100">
        <f t="shared" si="87"/>
        <v>0</v>
      </c>
      <c r="AF477" s="100">
        <f t="shared" si="88"/>
        <v>0</v>
      </c>
    </row>
    <row r="478" spans="1:32" x14ac:dyDescent="0.25">
      <c r="A478" s="338"/>
      <c r="B478" s="338"/>
      <c r="C478" s="339"/>
      <c r="D478" s="338"/>
      <c r="E478" s="338"/>
      <c r="F478" s="338"/>
      <c r="G478" s="338"/>
      <c r="H478" s="338"/>
      <c r="I478" s="270">
        <f>IF(C478&gt;A_Stammdaten!$B$11,0,SUM(D478,E478,-G478))</f>
        <v>0</v>
      </c>
      <c r="J478" s="338"/>
      <c r="K478" s="338"/>
      <c r="L478" s="338"/>
      <c r="M478" s="99">
        <f t="shared" si="81"/>
        <v>0</v>
      </c>
      <c r="N478" s="271">
        <f>IF(ISBLANK($B478),0,VLOOKUP($B478,Listen!$A$2:$C$45,2,FALSE))</f>
        <v>0</v>
      </c>
      <c r="O478" s="271">
        <f>IF(ISBLANK($B478),0,VLOOKUP($B478,Listen!$A$2:$C$45,3,FALSE))</f>
        <v>0</v>
      </c>
      <c r="P478" s="272">
        <f t="shared" si="91"/>
        <v>0</v>
      </c>
      <c r="Q478" s="272">
        <f t="shared" si="90"/>
        <v>0</v>
      </c>
      <c r="R478" s="272">
        <f t="shared" si="90"/>
        <v>0</v>
      </c>
      <c r="S478" s="272">
        <f t="shared" si="90"/>
        <v>0</v>
      </c>
      <c r="T478" s="272">
        <f t="shared" si="90"/>
        <v>0</v>
      </c>
      <c r="U478" s="272">
        <f t="shared" si="90"/>
        <v>0</v>
      </c>
      <c r="V478" s="272">
        <f t="shared" si="90"/>
        <v>0</v>
      </c>
      <c r="W478" s="100">
        <f t="shared" si="89"/>
        <v>0</v>
      </c>
      <c r="X478" s="100">
        <f>IF(C478=A_Stammdaten!$B$11,E_SAV!$M478-E_SAV!$Y478,HLOOKUP(A_Stammdaten!$B$11-1,$Z$4:$AF$1005,ROW(C478)-3,FALSE)-$Y478)</f>
        <v>0</v>
      </c>
      <c r="Y478" s="100">
        <f>HLOOKUP(A_Stammdaten!$B$11,$Z$4:$AF$1005,ROW(C478)-3,FALSE)</f>
        <v>0</v>
      </c>
      <c r="Z478" s="100">
        <f t="shared" si="82"/>
        <v>0</v>
      </c>
      <c r="AA478" s="100">
        <f t="shared" si="83"/>
        <v>0</v>
      </c>
      <c r="AB478" s="100">
        <f t="shared" si="84"/>
        <v>0</v>
      </c>
      <c r="AC478" s="100">
        <f t="shared" si="85"/>
        <v>0</v>
      </c>
      <c r="AD478" s="100">
        <f t="shared" si="86"/>
        <v>0</v>
      </c>
      <c r="AE478" s="100">
        <f t="shared" si="87"/>
        <v>0</v>
      </c>
      <c r="AF478" s="100">
        <f t="shared" si="88"/>
        <v>0</v>
      </c>
    </row>
    <row r="479" spans="1:32" x14ac:dyDescent="0.25">
      <c r="A479" s="338"/>
      <c r="B479" s="338"/>
      <c r="C479" s="339"/>
      <c r="D479" s="338"/>
      <c r="E479" s="338"/>
      <c r="F479" s="338"/>
      <c r="G479" s="338"/>
      <c r="H479" s="338"/>
      <c r="I479" s="270">
        <f>IF(C479&gt;A_Stammdaten!$B$11,0,SUM(D479,E479,-G479))</f>
        <v>0</v>
      </c>
      <c r="J479" s="338"/>
      <c r="K479" s="338"/>
      <c r="L479" s="338"/>
      <c r="M479" s="99">
        <f t="shared" si="81"/>
        <v>0</v>
      </c>
      <c r="N479" s="271">
        <f>IF(ISBLANK($B479),0,VLOOKUP($B479,Listen!$A$2:$C$45,2,FALSE))</f>
        <v>0</v>
      </c>
      <c r="O479" s="271">
        <f>IF(ISBLANK($B479),0,VLOOKUP($B479,Listen!$A$2:$C$45,3,FALSE))</f>
        <v>0</v>
      </c>
      <c r="P479" s="272">
        <f t="shared" si="91"/>
        <v>0</v>
      </c>
      <c r="Q479" s="272">
        <f t="shared" si="90"/>
        <v>0</v>
      </c>
      <c r="R479" s="272">
        <f t="shared" si="90"/>
        <v>0</v>
      </c>
      <c r="S479" s="272">
        <f t="shared" si="90"/>
        <v>0</v>
      </c>
      <c r="T479" s="272">
        <f t="shared" si="90"/>
        <v>0</v>
      </c>
      <c r="U479" s="272">
        <f t="shared" si="90"/>
        <v>0</v>
      </c>
      <c r="V479" s="272">
        <f t="shared" si="90"/>
        <v>0</v>
      </c>
      <c r="W479" s="100">
        <f t="shared" si="89"/>
        <v>0</v>
      </c>
      <c r="X479" s="100">
        <f>IF(C479=A_Stammdaten!$B$11,E_SAV!$M479-E_SAV!$Y479,HLOOKUP(A_Stammdaten!$B$11-1,$Z$4:$AF$1005,ROW(C479)-3,FALSE)-$Y479)</f>
        <v>0</v>
      </c>
      <c r="Y479" s="100">
        <f>HLOOKUP(A_Stammdaten!$B$11,$Z$4:$AF$1005,ROW(C479)-3,FALSE)</f>
        <v>0</v>
      </c>
      <c r="Z479" s="100">
        <f t="shared" si="82"/>
        <v>0</v>
      </c>
      <c r="AA479" s="100">
        <f t="shared" si="83"/>
        <v>0</v>
      </c>
      <c r="AB479" s="100">
        <f t="shared" si="84"/>
        <v>0</v>
      </c>
      <c r="AC479" s="100">
        <f t="shared" si="85"/>
        <v>0</v>
      </c>
      <c r="AD479" s="100">
        <f t="shared" si="86"/>
        <v>0</v>
      </c>
      <c r="AE479" s="100">
        <f t="shared" si="87"/>
        <v>0</v>
      </c>
      <c r="AF479" s="100">
        <f t="shared" si="88"/>
        <v>0</v>
      </c>
    </row>
    <row r="480" spans="1:32" x14ac:dyDescent="0.25">
      <c r="A480" s="338"/>
      <c r="B480" s="338"/>
      <c r="C480" s="339"/>
      <c r="D480" s="338"/>
      <c r="E480" s="338"/>
      <c r="F480" s="338"/>
      <c r="G480" s="338"/>
      <c r="H480" s="338"/>
      <c r="I480" s="270">
        <f>IF(C480&gt;A_Stammdaten!$B$11,0,SUM(D480,E480,-G480))</f>
        <v>0</v>
      </c>
      <c r="J480" s="338"/>
      <c r="K480" s="338"/>
      <c r="L480" s="338"/>
      <c r="M480" s="99">
        <f t="shared" si="81"/>
        <v>0</v>
      </c>
      <c r="N480" s="271">
        <f>IF(ISBLANK($B480),0,VLOOKUP($B480,Listen!$A$2:$C$45,2,FALSE))</f>
        <v>0</v>
      </c>
      <c r="O480" s="271">
        <f>IF(ISBLANK($B480),0,VLOOKUP($B480,Listen!$A$2:$C$45,3,FALSE))</f>
        <v>0</v>
      </c>
      <c r="P480" s="272">
        <f t="shared" si="91"/>
        <v>0</v>
      </c>
      <c r="Q480" s="272">
        <f t="shared" si="90"/>
        <v>0</v>
      </c>
      <c r="R480" s="272">
        <f t="shared" si="90"/>
        <v>0</v>
      </c>
      <c r="S480" s="272">
        <f t="shared" si="90"/>
        <v>0</v>
      </c>
      <c r="T480" s="272">
        <f t="shared" si="90"/>
        <v>0</v>
      </c>
      <c r="U480" s="272">
        <f t="shared" si="90"/>
        <v>0</v>
      </c>
      <c r="V480" s="272">
        <f t="shared" si="90"/>
        <v>0</v>
      </c>
      <c r="W480" s="100">
        <f t="shared" si="89"/>
        <v>0</v>
      </c>
      <c r="X480" s="100">
        <f>IF(C480=A_Stammdaten!$B$11,E_SAV!$M480-E_SAV!$Y480,HLOOKUP(A_Stammdaten!$B$11-1,$Z$4:$AF$1005,ROW(C480)-3,FALSE)-$Y480)</f>
        <v>0</v>
      </c>
      <c r="Y480" s="100">
        <f>HLOOKUP(A_Stammdaten!$B$11,$Z$4:$AF$1005,ROW(C480)-3,FALSE)</f>
        <v>0</v>
      </c>
      <c r="Z480" s="100">
        <f t="shared" si="82"/>
        <v>0</v>
      </c>
      <c r="AA480" s="100">
        <f t="shared" si="83"/>
        <v>0</v>
      </c>
      <c r="AB480" s="100">
        <f t="shared" si="84"/>
        <v>0</v>
      </c>
      <c r="AC480" s="100">
        <f t="shared" si="85"/>
        <v>0</v>
      </c>
      <c r="AD480" s="100">
        <f t="shared" si="86"/>
        <v>0</v>
      </c>
      <c r="AE480" s="100">
        <f t="shared" si="87"/>
        <v>0</v>
      </c>
      <c r="AF480" s="100">
        <f t="shared" si="88"/>
        <v>0</v>
      </c>
    </row>
    <row r="481" spans="1:32" x14ac:dyDescent="0.25">
      <c r="A481" s="338"/>
      <c r="B481" s="338"/>
      <c r="C481" s="339"/>
      <c r="D481" s="338"/>
      <c r="E481" s="338"/>
      <c r="F481" s="338"/>
      <c r="G481" s="338"/>
      <c r="H481" s="338"/>
      <c r="I481" s="270">
        <f>IF(C481&gt;A_Stammdaten!$B$11,0,SUM(D481,E481,-G481))</f>
        <v>0</v>
      </c>
      <c r="J481" s="338"/>
      <c r="K481" s="338"/>
      <c r="L481" s="338"/>
      <c r="M481" s="99">
        <f t="shared" si="81"/>
        <v>0</v>
      </c>
      <c r="N481" s="271">
        <f>IF(ISBLANK($B481),0,VLOOKUP($B481,Listen!$A$2:$C$45,2,FALSE))</f>
        <v>0</v>
      </c>
      <c r="O481" s="271">
        <f>IF(ISBLANK($B481),0,VLOOKUP($B481,Listen!$A$2:$C$45,3,FALSE))</f>
        <v>0</v>
      </c>
      <c r="P481" s="272">
        <f t="shared" si="91"/>
        <v>0</v>
      </c>
      <c r="Q481" s="272">
        <f t="shared" si="90"/>
        <v>0</v>
      </c>
      <c r="R481" s="272">
        <f t="shared" si="90"/>
        <v>0</v>
      </c>
      <c r="S481" s="272">
        <f t="shared" si="90"/>
        <v>0</v>
      </c>
      <c r="T481" s="272">
        <f t="shared" si="90"/>
        <v>0</v>
      </c>
      <c r="U481" s="272">
        <f t="shared" si="90"/>
        <v>0</v>
      </c>
      <c r="V481" s="272">
        <f t="shared" si="90"/>
        <v>0</v>
      </c>
      <c r="W481" s="100">
        <f t="shared" si="89"/>
        <v>0</v>
      </c>
      <c r="X481" s="100">
        <f>IF(C481=A_Stammdaten!$B$11,E_SAV!$M481-E_SAV!$Y481,HLOOKUP(A_Stammdaten!$B$11-1,$Z$4:$AF$1005,ROW(C481)-3,FALSE)-$Y481)</f>
        <v>0</v>
      </c>
      <c r="Y481" s="100">
        <f>HLOOKUP(A_Stammdaten!$B$11,$Z$4:$AF$1005,ROW(C481)-3,FALSE)</f>
        <v>0</v>
      </c>
      <c r="Z481" s="100">
        <f t="shared" si="82"/>
        <v>0</v>
      </c>
      <c r="AA481" s="100">
        <f t="shared" si="83"/>
        <v>0</v>
      </c>
      <c r="AB481" s="100">
        <f t="shared" si="84"/>
        <v>0</v>
      </c>
      <c r="AC481" s="100">
        <f t="shared" si="85"/>
        <v>0</v>
      </c>
      <c r="AD481" s="100">
        <f t="shared" si="86"/>
        <v>0</v>
      </c>
      <c r="AE481" s="100">
        <f t="shared" si="87"/>
        <v>0</v>
      </c>
      <c r="AF481" s="100">
        <f t="shared" si="88"/>
        <v>0</v>
      </c>
    </row>
    <row r="482" spans="1:32" x14ac:dyDescent="0.25">
      <c r="A482" s="338"/>
      <c r="B482" s="338"/>
      <c r="C482" s="339"/>
      <c r="D482" s="338"/>
      <c r="E482" s="338"/>
      <c r="F482" s="338"/>
      <c r="G482" s="338"/>
      <c r="H482" s="338"/>
      <c r="I482" s="270">
        <f>IF(C482&gt;A_Stammdaten!$B$11,0,SUM(D482,E482,-G482))</f>
        <v>0</v>
      </c>
      <c r="J482" s="338"/>
      <c r="K482" s="338"/>
      <c r="L482" s="338"/>
      <c r="M482" s="99">
        <f t="shared" si="81"/>
        <v>0</v>
      </c>
      <c r="N482" s="271">
        <f>IF(ISBLANK($B482),0,VLOOKUP($B482,Listen!$A$2:$C$45,2,FALSE))</f>
        <v>0</v>
      </c>
      <c r="O482" s="271">
        <f>IF(ISBLANK($B482),0,VLOOKUP($B482,Listen!$A$2:$C$45,3,FALSE))</f>
        <v>0</v>
      </c>
      <c r="P482" s="272">
        <f t="shared" si="91"/>
        <v>0</v>
      </c>
      <c r="Q482" s="272">
        <f t="shared" si="90"/>
        <v>0</v>
      </c>
      <c r="R482" s="272">
        <f t="shared" si="90"/>
        <v>0</v>
      </c>
      <c r="S482" s="272">
        <f t="shared" si="90"/>
        <v>0</v>
      </c>
      <c r="T482" s="272">
        <f t="shared" si="90"/>
        <v>0</v>
      </c>
      <c r="U482" s="272">
        <f t="shared" si="90"/>
        <v>0</v>
      </c>
      <c r="V482" s="272">
        <f t="shared" si="90"/>
        <v>0</v>
      </c>
      <c r="W482" s="100">
        <f t="shared" si="89"/>
        <v>0</v>
      </c>
      <c r="X482" s="100">
        <f>IF(C482=A_Stammdaten!$B$11,E_SAV!$M482-E_SAV!$Y482,HLOOKUP(A_Stammdaten!$B$11-1,$Z$4:$AF$1005,ROW(C482)-3,FALSE)-$Y482)</f>
        <v>0</v>
      </c>
      <c r="Y482" s="100">
        <f>HLOOKUP(A_Stammdaten!$B$11,$Z$4:$AF$1005,ROW(C482)-3,FALSE)</f>
        <v>0</v>
      </c>
      <c r="Z482" s="100">
        <f t="shared" si="82"/>
        <v>0</v>
      </c>
      <c r="AA482" s="100">
        <f t="shared" si="83"/>
        <v>0</v>
      </c>
      <c r="AB482" s="100">
        <f t="shared" si="84"/>
        <v>0</v>
      </c>
      <c r="AC482" s="100">
        <f t="shared" si="85"/>
        <v>0</v>
      </c>
      <c r="AD482" s="100">
        <f t="shared" si="86"/>
        <v>0</v>
      </c>
      <c r="AE482" s="100">
        <f t="shared" si="87"/>
        <v>0</v>
      </c>
      <c r="AF482" s="100">
        <f t="shared" si="88"/>
        <v>0</v>
      </c>
    </row>
    <row r="483" spans="1:32" x14ac:dyDescent="0.25">
      <c r="A483" s="338"/>
      <c r="B483" s="338"/>
      <c r="C483" s="339"/>
      <c r="D483" s="338"/>
      <c r="E483" s="338"/>
      <c r="F483" s="338"/>
      <c r="G483" s="338"/>
      <c r="H483" s="338"/>
      <c r="I483" s="270">
        <f>IF(C483&gt;A_Stammdaten!$B$11,0,SUM(D483,E483,-G483))</f>
        <v>0</v>
      </c>
      <c r="J483" s="338"/>
      <c r="K483" s="338"/>
      <c r="L483" s="338"/>
      <c r="M483" s="99">
        <f t="shared" si="81"/>
        <v>0</v>
      </c>
      <c r="N483" s="271">
        <f>IF(ISBLANK($B483),0,VLOOKUP($B483,Listen!$A$2:$C$45,2,FALSE))</f>
        <v>0</v>
      </c>
      <c r="O483" s="271">
        <f>IF(ISBLANK($B483),0,VLOOKUP($B483,Listen!$A$2:$C$45,3,FALSE))</f>
        <v>0</v>
      </c>
      <c r="P483" s="272">
        <f t="shared" si="91"/>
        <v>0</v>
      </c>
      <c r="Q483" s="272">
        <f t="shared" si="90"/>
        <v>0</v>
      </c>
      <c r="R483" s="272">
        <f t="shared" si="90"/>
        <v>0</v>
      </c>
      <c r="S483" s="272">
        <f t="shared" si="90"/>
        <v>0</v>
      </c>
      <c r="T483" s="272">
        <f t="shared" si="90"/>
        <v>0</v>
      </c>
      <c r="U483" s="272">
        <f t="shared" si="90"/>
        <v>0</v>
      </c>
      <c r="V483" s="272">
        <f t="shared" si="90"/>
        <v>0</v>
      </c>
      <c r="W483" s="100">
        <f t="shared" si="89"/>
        <v>0</v>
      </c>
      <c r="X483" s="100">
        <f>IF(C483=A_Stammdaten!$B$11,E_SAV!$M483-E_SAV!$Y483,HLOOKUP(A_Stammdaten!$B$11-1,$Z$4:$AF$1005,ROW(C483)-3,FALSE)-$Y483)</f>
        <v>0</v>
      </c>
      <c r="Y483" s="100">
        <f>HLOOKUP(A_Stammdaten!$B$11,$Z$4:$AF$1005,ROW(C483)-3,FALSE)</f>
        <v>0</v>
      </c>
      <c r="Z483" s="100">
        <f t="shared" si="82"/>
        <v>0</v>
      </c>
      <c r="AA483" s="100">
        <f t="shared" si="83"/>
        <v>0</v>
      </c>
      <c r="AB483" s="100">
        <f t="shared" si="84"/>
        <v>0</v>
      </c>
      <c r="AC483" s="100">
        <f t="shared" si="85"/>
        <v>0</v>
      </c>
      <c r="AD483" s="100">
        <f t="shared" si="86"/>
        <v>0</v>
      </c>
      <c r="AE483" s="100">
        <f t="shared" si="87"/>
        <v>0</v>
      </c>
      <c r="AF483" s="100">
        <f t="shared" si="88"/>
        <v>0</v>
      </c>
    </row>
    <row r="484" spans="1:32" x14ac:dyDescent="0.25">
      <c r="A484" s="338"/>
      <c r="B484" s="338"/>
      <c r="C484" s="339"/>
      <c r="D484" s="338"/>
      <c r="E484" s="338"/>
      <c r="F484" s="338"/>
      <c r="G484" s="338"/>
      <c r="H484" s="338"/>
      <c r="I484" s="270">
        <f>IF(C484&gt;A_Stammdaten!$B$11,0,SUM(D484,E484,-G484))</f>
        <v>0</v>
      </c>
      <c r="J484" s="338"/>
      <c r="K484" s="338"/>
      <c r="L484" s="338"/>
      <c r="M484" s="99">
        <f t="shared" si="81"/>
        <v>0</v>
      </c>
      <c r="N484" s="271">
        <f>IF(ISBLANK($B484),0,VLOOKUP($B484,Listen!$A$2:$C$45,2,FALSE))</f>
        <v>0</v>
      </c>
      <c r="O484" s="271">
        <f>IF(ISBLANK($B484),0,VLOOKUP($B484,Listen!$A$2:$C$45,3,FALSE))</f>
        <v>0</v>
      </c>
      <c r="P484" s="272">
        <f t="shared" si="91"/>
        <v>0</v>
      </c>
      <c r="Q484" s="272">
        <f t="shared" si="90"/>
        <v>0</v>
      </c>
      <c r="R484" s="272">
        <f t="shared" si="90"/>
        <v>0</v>
      </c>
      <c r="S484" s="272">
        <f t="shared" si="90"/>
        <v>0</v>
      </c>
      <c r="T484" s="272">
        <f t="shared" si="90"/>
        <v>0</v>
      </c>
      <c r="U484" s="272">
        <f t="shared" si="90"/>
        <v>0</v>
      </c>
      <c r="V484" s="272">
        <f t="shared" si="90"/>
        <v>0</v>
      </c>
      <c r="W484" s="100">
        <f t="shared" si="89"/>
        <v>0</v>
      </c>
      <c r="X484" s="100">
        <f>IF(C484=A_Stammdaten!$B$11,E_SAV!$M484-E_SAV!$Y484,HLOOKUP(A_Stammdaten!$B$11-1,$Z$4:$AF$1005,ROW(C484)-3,FALSE)-$Y484)</f>
        <v>0</v>
      </c>
      <c r="Y484" s="100">
        <f>HLOOKUP(A_Stammdaten!$B$11,$Z$4:$AF$1005,ROW(C484)-3,FALSE)</f>
        <v>0</v>
      </c>
      <c r="Z484" s="100">
        <f t="shared" si="82"/>
        <v>0</v>
      </c>
      <c r="AA484" s="100">
        <f t="shared" si="83"/>
        <v>0</v>
      </c>
      <c r="AB484" s="100">
        <f t="shared" si="84"/>
        <v>0</v>
      </c>
      <c r="AC484" s="100">
        <f t="shared" si="85"/>
        <v>0</v>
      </c>
      <c r="AD484" s="100">
        <f t="shared" si="86"/>
        <v>0</v>
      </c>
      <c r="AE484" s="100">
        <f t="shared" si="87"/>
        <v>0</v>
      </c>
      <c r="AF484" s="100">
        <f t="shared" si="88"/>
        <v>0</v>
      </c>
    </row>
    <row r="485" spans="1:32" x14ac:dyDescent="0.25">
      <c r="A485" s="338"/>
      <c r="B485" s="338"/>
      <c r="C485" s="339"/>
      <c r="D485" s="338"/>
      <c r="E485" s="338"/>
      <c r="F485" s="338"/>
      <c r="G485" s="338"/>
      <c r="H485" s="338"/>
      <c r="I485" s="270">
        <f>IF(C485&gt;A_Stammdaten!$B$11,0,SUM(D485,E485,-G485))</f>
        <v>0</v>
      </c>
      <c r="J485" s="338"/>
      <c r="K485" s="338"/>
      <c r="L485" s="338"/>
      <c r="M485" s="99">
        <f t="shared" si="81"/>
        <v>0</v>
      </c>
      <c r="N485" s="271">
        <f>IF(ISBLANK($B485),0,VLOOKUP($B485,Listen!$A$2:$C$45,2,FALSE))</f>
        <v>0</v>
      </c>
      <c r="O485" s="271">
        <f>IF(ISBLANK($B485),0,VLOOKUP($B485,Listen!$A$2:$C$45,3,FALSE))</f>
        <v>0</v>
      </c>
      <c r="P485" s="272">
        <f t="shared" si="91"/>
        <v>0</v>
      </c>
      <c r="Q485" s="272">
        <f t="shared" si="90"/>
        <v>0</v>
      </c>
      <c r="R485" s="272">
        <f t="shared" si="90"/>
        <v>0</v>
      </c>
      <c r="S485" s="272">
        <f t="shared" si="90"/>
        <v>0</v>
      </c>
      <c r="T485" s="272">
        <f t="shared" si="90"/>
        <v>0</v>
      </c>
      <c r="U485" s="272">
        <f t="shared" si="90"/>
        <v>0</v>
      </c>
      <c r="V485" s="272">
        <f t="shared" si="90"/>
        <v>0</v>
      </c>
      <c r="W485" s="100">
        <f t="shared" si="89"/>
        <v>0</v>
      </c>
      <c r="X485" s="100">
        <f>IF(C485=A_Stammdaten!$B$11,E_SAV!$M485-E_SAV!$Y485,HLOOKUP(A_Stammdaten!$B$11-1,$Z$4:$AF$1005,ROW(C485)-3,FALSE)-$Y485)</f>
        <v>0</v>
      </c>
      <c r="Y485" s="100">
        <f>HLOOKUP(A_Stammdaten!$B$11,$Z$4:$AF$1005,ROW(C485)-3,FALSE)</f>
        <v>0</v>
      </c>
      <c r="Z485" s="100">
        <f t="shared" si="82"/>
        <v>0</v>
      </c>
      <c r="AA485" s="100">
        <f t="shared" si="83"/>
        <v>0</v>
      </c>
      <c r="AB485" s="100">
        <f t="shared" si="84"/>
        <v>0</v>
      </c>
      <c r="AC485" s="100">
        <f t="shared" si="85"/>
        <v>0</v>
      </c>
      <c r="AD485" s="100">
        <f t="shared" si="86"/>
        <v>0</v>
      </c>
      <c r="AE485" s="100">
        <f t="shared" si="87"/>
        <v>0</v>
      </c>
      <c r="AF485" s="100">
        <f t="shared" si="88"/>
        <v>0</v>
      </c>
    </row>
    <row r="486" spans="1:32" x14ac:dyDescent="0.25">
      <c r="A486" s="338"/>
      <c r="B486" s="338"/>
      <c r="C486" s="339"/>
      <c r="D486" s="338"/>
      <c r="E486" s="338"/>
      <c r="F486" s="338"/>
      <c r="G486" s="338"/>
      <c r="H486" s="338"/>
      <c r="I486" s="270">
        <f>IF(C486&gt;A_Stammdaten!$B$11,0,SUM(D486,E486,-G486))</f>
        <v>0</v>
      </c>
      <c r="J486" s="338"/>
      <c r="K486" s="338"/>
      <c r="L486" s="338"/>
      <c r="M486" s="99">
        <f t="shared" si="81"/>
        <v>0</v>
      </c>
      <c r="N486" s="271">
        <f>IF(ISBLANK($B486),0,VLOOKUP($B486,Listen!$A$2:$C$45,2,FALSE))</f>
        <v>0</v>
      </c>
      <c r="O486" s="271">
        <f>IF(ISBLANK($B486),0,VLOOKUP($B486,Listen!$A$2:$C$45,3,FALSE))</f>
        <v>0</v>
      </c>
      <c r="P486" s="272">
        <f t="shared" si="91"/>
        <v>0</v>
      </c>
      <c r="Q486" s="272">
        <f t="shared" si="90"/>
        <v>0</v>
      </c>
      <c r="R486" s="272">
        <f t="shared" si="90"/>
        <v>0</v>
      </c>
      <c r="S486" s="272">
        <f t="shared" si="90"/>
        <v>0</v>
      </c>
      <c r="T486" s="272">
        <f t="shared" si="90"/>
        <v>0</v>
      </c>
      <c r="U486" s="272">
        <f t="shared" si="90"/>
        <v>0</v>
      </c>
      <c r="V486" s="272">
        <f t="shared" si="90"/>
        <v>0</v>
      </c>
      <c r="W486" s="100">
        <f t="shared" si="89"/>
        <v>0</v>
      </c>
      <c r="X486" s="100">
        <f>IF(C486=A_Stammdaten!$B$11,E_SAV!$M486-E_SAV!$Y486,HLOOKUP(A_Stammdaten!$B$11-1,$Z$4:$AF$1005,ROW(C486)-3,FALSE)-$Y486)</f>
        <v>0</v>
      </c>
      <c r="Y486" s="100">
        <f>HLOOKUP(A_Stammdaten!$B$11,$Z$4:$AF$1005,ROW(C486)-3,FALSE)</f>
        <v>0</v>
      </c>
      <c r="Z486" s="100">
        <f t="shared" si="82"/>
        <v>0</v>
      </c>
      <c r="AA486" s="100">
        <f t="shared" si="83"/>
        <v>0</v>
      </c>
      <c r="AB486" s="100">
        <f t="shared" si="84"/>
        <v>0</v>
      </c>
      <c r="AC486" s="100">
        <f t="shared" si="85"/>
        <v>0</v>
      </c>
      <c r="AD486" s="100">
        <f t="shared" si="86"/>
        <v>0</v>
      </c>
      <c r="AE486" s="100">
        <f t="shared" si="87"/>
        <v>0</v>
      </c>
      <c r="AF486" s="100">
        <f t="shared" si="88"/>
        <v>0</v>
      </c>
    </row>
    <row r="487" spans="1:32" x14ac:dyDescent="0.25">
      <c r="A487" s="338"/>
      <c r="B487" s="338"/>
      <c r="C487" s="339"/>
      <c r="D487" s="338"/>
      <c r="E487" s="338"/>
      <c r="F487" s="338"/>
      <c r="G487" s="338"/>
      <c r="H487" s="338"/>
      <c r="I487" s="270">
        <f>IF(C487&gt;A_Stammdaten!$B$11,0,SUM(D487,E487,-G487))</f>
        <v>0</v>
      </c>
      <c r="J487" s="338"/>
      <c r="K487" s="338"/>
      <c r="L487" s="338"/>
      <c r="M487" s="99">
        <f t="shared" si="81"/>
        <v>0</v>
      </c>
      <c r="N487" s="271">
        <f>IF(ISBLANK($B487),0,VLOOKUP($B487,Listen!$A$2:$C$45,2,FALSE))</f>
        <v>0</v>
      </c>
      <c r="O487" s="271">
        <f>IF(ISBLANK($B487),0,VLOOKUP($B487,Listen!$A$2:$C$45,3,FALSE))</f>
        <v>0</v>
      </c>
      <c r="P487" s="272">
        <f t="shared" si="91"/>
        <v>0</v>
      </c>
      <c r="Q487" s="272">
        <f t="shared" si="90"/>
        <v>0</v>
      </c>
      <c r="R487" s="272">
        <f t="shared" si="90"/>
        <v>0</v>
      </c>
      <c r="S487" s="272">
        <f t="shared" si="90"/>
        <v>0</v>
      </c>
      <c r="T487" s="272">
        <f t="shared" si="90"/>
        <v>0</v>
      </c>
      <c r="U487" s="272">
        <f t="shared" si="90"/>
        <v>0</v>
      </c>
      <c r="V487" s="272">
        <f t="shared" si="90"/>
        <v>0</v>
      </c>
      <c r="W487" s="100">
        <f t="shared" si="89"/>
        <v>0</v>
      </c>
      <c r="X487" s="100">
        <f>IF(C487=A_Stammdaten!$B$11,E_SAV!$M487-E_SAV!$Y487,HLOOKUP(A_Stammdaten!$B$11-1,$Z$4:$AF$1005,ROW(C487)-3,FALSE)-$Y487)</f>
        <v>0</v>
      </c>
      <c r="Y487" s="100">
        <f>HLOOKUP(A_Stammdaten!$B$11,$Z$4:$AF$1005,ROW(C487)-3,FALSE)</f>
        <v>0</v>
      </c>
      <c r="Z487" s="100">
        <f t="shared" si="82"/>
        <v>0</v>
      </c>
      <c r="AA487" s="100">
        <f t="shared" si="83"/>
        <v>0</v>
      </c>
      <c r="AB487" s="100">
        <f t="shared" si="84"/>
        <v>0</v>
      </c>
      <c r="AC487" s="100">
        <f t="shared" si="85"/>
        <v>0</v>
      </c>
      <c r="AD487" s="100">
        <f t="shared" si="86"/>
        <v>0</v>
      </c>
      <c r="AE487" s="100">
        <f t="shared" si="87"/>
        <v>0</v>
      </c>
      <c r="AF487" s="100">
        <f t="shared" si="88"/>
        <v>0</v>
      </c>
    </row>
    <row r="488" spans="1:32" x14ac:dyDescent="0.25">
      <c r="A488" s="338"/>
      <c r="B488" s="338"/>
      <c r="C488" s="339"/>
      <c r="D488" s="338"/>
      <c r="E488" s="338"/>
      <c r="F488" s="338"/>
      <c r="G488" s="338"/>
      <c r="H488" s="338"/>
      <c r="I488" s="270">
        <f>IF(C488&gt;A_Stammdaten!$B$11,0,SUM(D488,E488,-G488))</f>
        <v>0</v>
      </c>
      <c r="J488" s="338"/>
      <c r="K488" s="338"/>
      <c r="L488" s="338"/>
      <c r="M488" s="99">
        <f t="shared" si="81"/>
        <v>0</v>
      </c>
      <c r="N488" s="271">
        <f>IF(ISBLANK($B488),0,VLOOKUP($B488,Listen!$A$2:$C$45,2,FALSE))</f>
        <v>0</v>
      </c>
      <c r="O488" s="271">
        <f>IF(ISBLANK($B488),0,VLOOKUP($B488,Listen!$A$2:$C$45,3,FALSE))</f>
        <v>0</v>
      </c>
      <c r="P488" s="272">
        <f t="shared" si="91"/>
        <v>0</v>
      </c>
      <c r="Q488" s="272">
        <f t="shared" si="90"/>
        <v>0</v>
      </c>
      <c r="R488" s="272">
        <f t="shared" si="90"/>
        <v>0</v>
      </c>
      <c r="S488" s="272">
        <f t="shared" si="90"/>
        <v>0</v>
      </c>
      <c r="T488" s="272">
        <f t="shared" si="90"/>
        <v>0</v>
      </c>
      <c r="U488" s="272">
        <f t="shared" si="90"/>
        <v>0</v>
      </c>
      <c r="V488" s="272">
        <f t="shared" si="90"/>
        <v>0</v>
      </c>
      <c r="W488" s="100">
        <f t="shared" si="89"/>
        <v>0</v>
      </c>
      <c r="X488" s="100">
        <f>IF(C488=A_Stammdaten!$B$11,E_SAV!$M488-E_SAV!$Y488,HLOOKUP(A_Stammdaten!$B$11-1,$Z$4:$AF$1005,ROW(C488)-3,FALSE)-$Y488)</f>
        <v>0</v>
      </c>
      <c r="Y488" s="100">
        <f>HLOOKUP(A_Stammdaten!$B$11,$Z$4:$AF$1005,ROW(C488)-3,FALSE)</f>
        <v>0</v>
      </c>
      <c r="Z488" s="100">
        <f t="shared" si="82"/>
        <v>0</v>
      </c>
      <c r="AA488" s="100">
        <f t="shared" si="83"/>
        <v>0</v>
      </c>
      <c r="AB488" s="100">
        <f t="shared" si="84"/>
        <v>0</v>
      </c>
      <c r="AC488" s="100">
        <f t="shared" si="85"/>
        <v>0</v>
      </c>
      <c r="AD488" s="100">
        <f t="shared" si="86"/>
        <v>0</v>
      </c>
      <c r="AE488" s="100">
        <f t="shared" si="87"/>
        <v>0</v>
      </c>
      <c r="AF488" s="100">
        <f t="shared" si="88"/>
        <v>0</v>
      </c>
    </row>
    <row r="489" spans="1:32" x14ac:dyDescent="0.25">
      <c r="A489" s="338"/>
      <c r="B489" s="338"/>
      <c r="C489" s="339"/>
      <c r="D489" s="338"/>
      <c r="E489" s="338"/>
      <c r="F489" s="338"/>
      <c r="G489" s="338"/>
      <c r="H489" s="338"/>
      <c r="I489" s="270">
        <f>IF(C489&gt;A_Stammdaten!$B$11,0,SUM(D489,E489,-G489))</f>
        <v>0</v>
      </c>
      <c r="J489" s="338"/>
      <c r="K489" s="338"/>
      <c r="L489" s="338"/>
      <c r="M489" s="99">
        <f t="shared" si="81"/>
        <v>0</v>
      </c>
      <c r="N489" s="271">
        <f>IF(ISBLANK($B489),0,VLOOKUP($B489,Listen!$A$2:$C$45,2,FALSE))</f>
        <v>0</v>
      </c>
      <c r="O489" s="271">
        <f>IF(ISBLANK($B489),0,VLOOKUP($B489,Listen!$A$2:$C$45,3,FALSE))</f>
        <v>0</v>
      </c>
      <c r="P489" s="272">
        <f t="shared" si="91"/>
        <v>0</v>
      </c>
      <c r="Q489" s="272">
        <f t="shared" si="90"/>
        <v>0</v>
      </c>
      <c r="R489" s="272">
        <f t="shared" si="90"/>
        <v>0</v>
      </c>
      <c r="S489" s="272">
        <f t="shared" si="90"/>
        <v>0</v>
      </c>
      <c r="T489" s="272">
        <f t="shared" si="90"/>
        <v>0</v>
      </c>
      <c r="U489" s="272">
        <f t="shared" si="90"/>
        <v>0</v>
      </c>
      <c r="V489" s="272">
        <f t="shared" si="90"/>
        <v>0</v>
      </c>
      <c r="W489" s="100">
        <f t="shared" si="89"/>
        <v>0</v>
      </c>
      <c r="X489" s="100">
        <f>IF(C489=A_Stammdaten!$B$11,E_SAV!$M489-E_SAV!$Y489,HLOOKUP(A_Stammdaten!$B$11-1,$Z$4:$AF$1005,ROW(C489)-3,FALSE)-$Y489)</f>
        <v>0</v>
      </c>
      <c r="Y489" s="100">
        <f>HLOOKUP(A_Stammdaten!$B$11,$Z$4:$AF$1005,ROW(C489)-3,FALSE)</f>
        <v>0</v>
      </c>
      <c r="Z489" s="100">
        <f t="shared" si="82"/>
        <v>0</v>
      </c>
      <c r="AA489" s="100">
        <f t="shared" si="83"/>
        <v>0</v>
      </c>
      <c r="AB489" s="100">
        <f t="shared" si="84"/>
        <v>0</v>
      </c>
      <c r="AC489" s="100">
        <f t="shared" si="85"/>
        <v>0</v>
      </c>
      <c r="AD489" s="100">
        <f t="shared" si="86"/>
        <v>0</v>
      </c>
      <c r="AE489" s="100">
        <f t="shared" si="87"/>
        <v>0</v>
      </c>
      <c r="AF489" s="100">
        <f t="shared" si="88"/>
        <v>0</v>
      </c>
    </row>
    <row r="490" spans="1:32" x14ac:dyDescent="0.25">
      <c r="A490" s="338"/>
      <c r="B490" s="338"/>
      <c r="C490" s="339"/>
      <c r="D490" s="338"/>
      <c r="E490" s="338"/>
      <c r="F490" s="338"/>
      <c r="G490" s="338"/>
      <c r="H490" s="338"/>
      <c r="I490" s="270">
        <f>IF(C490&gt;A_Stammdaten!$B$11,0,SUM(D490,E490,-G490))</f>
        <v>0</v>
      </c>
      <c r="J490" s="338"/>
      <c r="K490" s="338"/>
      <c r="L490" s="338"/>
      <c r="M490" s="99">
        <f t="shared" si="81"/>
        <v>0</v>
      </c>
      <c r="N490" s="271">
        <f>IF(ISBLANK($B490),0,VLOOKUP($B490,Listen!$A$2:$C$45,2,FALSE))</f>
        <v>0</v>
      </c>
      <c r="O490" s="271">
        <f>IF(ISBLANK($B490),0,VLOOKUP($B490,Listen!$A$2:$C$45,3,FALSE))</f>
        <v>0</v>
      </c>
      <c r="P490" s="272">
        <f t="shared" si="91"/>
        <v>0</v>
      </c>
      <c r="Q490" s="272">
        <f t="shared" si="90"/>
        <v>0</v>
      </c>
      <c r="R490" s="272">
        <f t="shared" si="90"/>
        <v>0</v>
      </c>
      <c r="S490" s="272">
        <f t="shared" si="90"/>
        <v>0</v>
      </c>
      <c r="T490" s="272">
        <f t="shared" si="90"/>
        <v>0</v>
      </c>
      <c r="U490" s="272">
        <f t="shared" si="90"/>
        <v>0</v>
      </c>
      <c r="V490" s="272">
        <f t="shared" si="90"/>
        <v>0</v>
      </c>
      <c r="W490" s="100">
        <f t="shared" si="89"/>
        <v>0</v>
      </c>
      <c r="X490" s="100">
        <f>IF(C490=A_Stammdaten!$B$11,E_SAV!$M490-E_SAV!$Y490,HLOOKUP(A_Stammdaten!$B$11-1,$Z$4:$AF$1005,ROW(C490)-3,FALSE)-$Y490)</f>
        <v>0</v>
      </c>
      <c r="Y490" s="100">
        <f>HLOOKUP(A_Stammdaten!$B$11,$Z$4:$AF$1005,ROW(C490)-3,FALSE)</f>
        <v>0</v>
      </c>
      <c r="Z490" s="100">
        <f t="shared" si="82"/>
        <v>0</v>
      </c>
      <c r="AA490" s="100">
        <f t="shared" si="83"/>
        <v>0</v>
      </c>
      <c r="AB490" s="100">
        <f t="shared" si="84"/>
        <v>0</v>
      </c>
      <c r="AC490" s="100">
        <f t="shared" si="85"/>
        <v>0</v>
      </c>
      <c r="AD490" s="100">
        <f t="shared" si="86"/>
        <v>0</v>
      </c>
      <c r="AE490" s="100">
        <f t="shared" si="87"/>
        <v>0</v>
      </c>
      <c r="AF490" s="100">
        <f t="shared" si="88"/>
        <v>0</v>
      </c>
    </row>
    <row r="491" spans="1:32" x14ac:dyDescent="0.25">
      <c r="A491" s="338"/>
      <c r="B491" s="338"/>
      <c r="C491" s="339"/>
      <c r="D491" s="338"/>
      <c r="E491" s="338"/>
      <c r="F491" s="338"/>
      <c r="G491" s="338"/>
      <c r="H491" s="338"/>
      <c r="I491" s="270">
        <f>IF(C491&gt;A_Stammdaten!$B$11,0,SUM(D491,E491,-G491))</f>
        <v>0</v>
      </c>
      <c r="J491" s="338"/>
      <c r="K491" s="338"/>
      <c r="L491" s="338"/>
      <c r="M491" s="99">
        <f t="shared" si="81"/>
        <v>0</v>
      </c>
      <c r="N491" s="271">
        <f>IF(ISBLANK($B491),0,VLOOKUP($B491,Listen!$A$2:$C$45,2,FALSE))</f>
        <v>0</v>
      </c>
      <c r="O491" s="271">
        <f>IF(ISBLANK($B491),0,VLOOKUP($B491,Listen!$A$2:$C$45,3,FALSE))</f>
        <v>0</v>
      </c>
      <c r="P491" s="272">
        <f t="shared" si="91"/>
        <v>0</v>
      </c>
      <c r="Q491" s="272">
        <f t="shared" si="90"/>
        <v>0</v>
      </c>
      <c r="R491" s="272">
        <f t="shared" si="90"/>
        <v>0</v>
      </c>
      <c r="S491" s="272">
        <f t="shared" si="90"/>
        <v>0</v>
      </c>
      <c r="T491" s="272">
        <f t="shared" si="90"/>
        <v>0</v>
      </c>
      <c r="U491" s="272">
        <f t="shared" si="90"/>
        <v>0</v>
      </c>
      <c r="V491" s="272">
        <f t="shared" si="90"/>
        <v>0</v>
      </c>
      <c r="W491" s="100">
        <f t="shared" si="89"/>
        <v>0</v>
      </c>
      <c r="X491" s="100">
        <f>IF(C491=A_Stammdaten!$B$11,E_SAV!$M491-E_SAV!$Y491,HLOOKUP(A_Stammdaten!$B$11-1,$Z$4:$AF$1005,ROW(C491)-3,FALSE)-$Y491)</f>
        <v>0</v>
      </c>
      <c r="Y491" s="100">
        <f>HLOOKUP(A_Stammdaten!$B$11,$Z$4:$AF$1005,ROW(C491)-3,FALSE)</f>
        <v>0</v>
      </c>
      <c r="Z491" s="100">
        <f t="shared" si="82"/>
        <v>0</v>
      </c>
      <c r="AA491" s="100">
        <f t="shared" si="83"/>
        <v>0</v>
      </c>
      <c r="AB491" s="100">
        <f t="shared" si="84"/>
        <v>0</v>
      </c>
      <c r="AC491" s="100">
        <f t="shared" si="85"/>
        <v>0</v>
      </c>
      <c r="AD491" s="100">
        <f t="shared" si="86"/>
        <v>0</v>
      </c>
      <c r="AE491" s="100">
        <f t="shared" si="87"/>
        <v>0</v>
      </c>
      <c r="AF491" s="100">
        <f t="shared" si="88"/>
        <v>0</v>
      </c>
    </row>
    <row r="492" spans="1:32" x14ac:dyDescent="0.25">
      <c r="A492" s="338"/>
      <c r="B492" s="338"/>
      <c r="C492" s="339"/>
      <c r="D492" s="338"/>
      <c r="E492" s="338"/>
      <c r="F492" s="338"/>
      <c r="G492" s="338"/>
      <c r="H492" s="338"/>
      <c r="I492" s="270">
        <f>IF(C492&gt;A_Stammdaten!$B$11,0,SUM(D492,E492,-G492))</f>
        <v>0</v>
      </c>
      <c r="J492" s="338"/>
      <c r="K492" s="338"/>
      <c r="L492" s="338"/>
      <c r="M492" s="99">
        <f t="shared" si="81"/>
        <v>0</v>
      </c>
      <c r="N492" s="271">
        <f>IF(ISBLANK($B492),0,VLOOKUP($B492,Listen!$A$2:$C$45,2,FALSE))</f>
        <v>0</v>
      </c>
      <c r="O492" s="271">
        <f>IF(ISBLANK($B492),0,VLOOKUP($B492,Listen!$A$2:$C$45,3,FALSE))</f>
        <v>0</v>
      </c>
      <c r="P492" s="272">
        <f t="shared" si="91"/>
        <v>0</v>
      </c>
      <c r="Q492" s="272">
        <f t="shared" si="90"/>
        <v>0</v>
      </c>
      <c r="R492" s="272">
        <f t="shared" si="90"/>
        <v>0</v>
      </c>
      <c r="S492" s="272">
        <f t="shared" si="90"/>
        <v>0</v>
      </c>
      <c r="T492" s="272">
        <f t="shared" si="90"/>
        <v>0</v>
      </c>
      <c r="U492" s="272">
        <f t="shared" si="90"/>
        <v>0</v>
      </c>
      <c r="V492" s="272">
        <f t="shared" si="90"/>
        <v>0</v>
      </c>
      <c r="W492" s="100">
        <f t="shared" si="89"/>
        <v>0</v>
      </c>
      <c r="X492" s="100">
        <f>IF(C492=A_Stammdaten!$B$11,E_SAV!$M492-E_SAV!$Y492,HLOOKUP(A_Stammdaten!$B$11-1,$Z$4:$AF$1005,ROW(C492)-3,FALSE)-$Y492)</f>
        <v>0</v>
      </c>
      <c r="Y492" s="100">
        <f>HLOOKUP(A_Stammdaten!$B$11,$Z$4:$AF$1005,ROW(C492)-3,FALSE)</f>
        <v>0</v>
      </c>
      <c r="Z492" s="100">
        <f t="shared" si="82"/>
        <v>0</v>
      </c>
      <c r="AA492" s="100">
        <f t="shared" si="83"/>
        <v>0</v>
      </c>
      <c r="AB492" s="100">
        <f t="shared" si="84"/>
        <v>0</v>
      </c>
      <c r="AC492" s="100">
        <f t="shared" si="85"/>
        <v>0</v>
      </c>
      <c r="AD492" s="100">
        <f t="shared" si="86"/>
        <v>0</v>
      </c>
      <c r="AE492" s="100">
        <f t="shared" si="87"/>
        <v>0</v>
      </c>
      <c r="AF492" s="100">
        <f t="shared" si="88"/>
        <v>0</v>
      </c>
    </row>
    <row r="493" spans="1:32" x14ac:dyDescent="0.25">
      <c r="A493" s="338"/>
      <c r="B493" s="338"/>
      <c r="C493" s="339"/>
      <c r="D493" s="338"/>
      <c r="E493" s="338"/>
      <c r="F493" s="338"/>
      <c r="G493" s="338"/>
      <c r="H493" s="338"/>
      <c r="I493" s="270">
        <f>IF(C493&gt;A_Stammdaten!$B$11,0,SUM(D493,E493,-G493))</f>
        <v>0</v>
      </c>
      <c r="J493" s="338"/>
      <c r="K493" s="338"/>
      <c r="L493" s="338"/>
      <c r="M493" s="99">
        <f t="shared" si="81"/>
        <v>0</v>
      </c>
      <c r="N493" s="271">
        <f>IF(ISBLANK($B493),0,VLOOKUP($B493,Listen!$A$2:$C$45,2,FALSE))</f>
        <v>0</v>
      </c>
      <c r="O493" s="271">
        <f>IF(ISBLANK($B493),0,VLOOKUP($B493,Listen!$A$2:$C$45,3,FALSE))</f>
        <v>0</v>
      </c>
      <c r="P493" s="272">
        <f t="shared" si="91"/>
        <v>0</v>
      </c>
      <c r="Q493" s="272">
        <f t="shared" si="90"/>
        <v>0</v>
      </c>
      <c r="R493" s="272">
        <f t="shared" si="90"/>
        <v>0</v>
      </c>
      <c r="S493" s="272">
        <f t="shared" si="90"/>
        <v>0</v>
      </c>
      <c r="T493" s="272">
        <f t="shared" si="90"/>
        <v>0</v>
      </c>
      <c r="U493" s="272">
        <f t="shared" si="90"/>
        <v>0</v>
      </c>
      <c r="V493" s="272">
        <f t="shared" si="90"/>
        <v>0</v>
      </c>
      <c r="W493" s="100">
        <f t="shared" si="89"/>
        <v>0</v>
      </c>
      <c r="X493" s="100">
        <f>IF(C493=A_Stammdaten!$B$11,E_SAV!$M493-E_SAV!$Y493,HLOOKUP(A_Stammdaten!$B$11-1,$Z$4:$AF$1005,ROW(C493)-3,FALSE)-$Y493)</f>
        <v>0</v>
      </c>
      <c r="Y493" s="100">
        <f>HLOOKUP(A_Stammdaten!$B$11,$Z$4:$AF$1005,ROW(C493)-3,FALSE)</f>
        <v>0</v>
      </c>
      <c r="Z493" s="100">
        <f t="shared" si="82"/>
        <v>0</v>
      </c>
      <c r="AA493" s="100">
        <f t="shared" si="83"/>
        <v>0</v>
      </c>
      <c r="AB493" s="100">
        <f t="shared" si="84"/>
        <v>0</v>
      </c>
      <c r="AC493" s="100">
        <f t="shared" si="85"/>
        <v>0</v>
      </c>
      <c r="AD493" s="100">
        <f t="shared" si="86"/>
        <v>0</v>
      </c>
      <c r="AE493" s="100">
        <f t="shared" si="87"/>
        <v>0</v>
      </c>
      <c r="AF493" s="100">
        <f t="shared" si="88"/>
        <v>0</v>
      </c>
    </row>
    <row r="494" spans="1:32" x14ac:dyDescent="0.25">
      <c r="A494" s="338"/>
      <c r="B494" s="338"/>
      <c r="C494" s="339"/>
      <c r="D494" s="338"/>
      <c r="E494" s="338"/>
      <c r="F494" s="338"/>
      <c r="G494" s="338"/>
      <c r="H494" s="338"/>
      <c r="I494" s="270">
        <f>IF(C494&gt;A_Stammdaten!$B$11,0,SUM(D494,E494,-G494))</f>
        <v>0</v>
      </c>
      <c r="J494" s="338"/>
      <c r="K494" s="338"/>
      <c r="L494" s="338"/>
      <c r="M494" s="99">
        <f t="shared" si="81"/>
        <v>0</v>
      </c>
      <c r="N494" s="271">
        <f>IF(ISBLANK($B494),0,VLOOKUP($B494,Listen!$A$2:$C$45,2,FALSE))</f>
        <v>0</v>
      </c>
      <c r="O494" s="271">
        <f>IF(ISBLANK($B494),0,VLOOKUP($B494,Listen!$A$2:$C$45,3,FALSE))</f>
        <v>0</v>
      </c>
      <c r="P494" s="272">
        <f t="shared" si="91"/>
        <v>0</v>
      </c>
      <c r="Q494" s="272">
        <f t="shared" si="90"/>
        <v>0</v>
      </c>
      <c r="R494" s="272">
        <f t="shared" si="90"/>
        <v>0</v>
      </c>
      <c r="S494" s="272">
        <f t="shared" si="90"/>
        <v>0</v>
      </c>
      <c r="T494" s="272">
        <f t="shared" si="90"/>
        <v>0</v>
      </c>
      <c r="U494" s="272">
        <f t="shared" si="90"/>
        <v>0</v>
      </c>
      <c r="V494" s="272">
        <f t="shared" si="90"/>
        <v>0</v>
      </c>
      <c r="W494" s="100">
        <f t="shared" si="89"/>
        <v>0</v>
      </c>
      <c r="X494" s="100">
        <f>IF(C494=A_Stammdaten!$B$11,E_SAV!$M494-E_SAV!$Y494,HLOOKUP(A_Stammdaten!$B$11-1,$Z$4:$AF$1005,ROW(C494)-3,FALSE)-$Y494)</f>
        <v>0</v>
      </c>
      <c r="Y494" s="100">
        <f>HLOOKUP(A_Stammdaten!$B$11,$Z$4:$AF$1005,ROW(C494)-3,FALSE)</f>
        <v>0</v>
      </c>
      <c r="Z494" s="100">
        <f t="shared" si="82"/>
        <v>0</v>
      </c>
      <c r="AA494" s="100">
        <f t="shared" si="83"/>
        <v>0</v>
      </c>
      <c r="AB494" s="100">
        <f t="shared" si="84"/>
        <v>0</v>
      </c>
      <c r="AC494" s="100">
        <f t="shared" si="85"/>
        <v>0</v>
      </c>
      <c r="AD494" s="100">
        <f t="shared" si="86"/>
        <v>0</v>
      </c>
      <c r="AE494" s="100">
        <f t="shared" si="87"/>
        <v>0</v>
      </c>
      <c r="AF494" s="100">
        <f t="shared" si="88"/>
        <v>0</v>
      </c>
    </row>
    <row r="495" spans="1:32" x14ac:dyDescent="0.25">
      <c r="A495" s="338"/>
      <c r="B495" s="338"/>
      <c r="C495" s="339"/>
      <c r="D495" s="338"/>
      <c r="E495" s="338"/>
      <c r="F495" s="338"/>
      <c r="G495" s="338"/>
      <c r="H495" s="338"/>
      <c r="I495" s="270">
        <f>IF(C495&gt;A_Stammdaten!$B$11,0,SUM(D495,E495,-G495))</f>
        <v>0</v>
      </c>
      <c r="J495" s="338"/>
      <c r="K495" s="338"/>
      <c r="L495" s="338"/>
      <c r="M495" s="99">
        <f t="shared" si="81"/>
        <v>0</v>
      </c>
      <c r="N495" s="271">
        <f>IF(ISBLANK($B495),0,VLOOKUP($B495,Listen!$A$2:$C$45,2,FALSE))</f>
        <v>0</v>
      </c>
      <c r="O495" s="271">
        <f>IF(ISBLANK($B495),0,VLOOKUP($B495,Listen!$A$2:$C$45,3,FALSE))</f>
        <v>0</v>
      </c>
      <c r="P495" s="272">
        <f t="shared" si="91"/>
        <v>0</v>
      </c>
      <c r="Q495" s="272">
        <f t="shared" si="90"/>
        <v>0</v>
      </c>
      <c r="R495" s="272">
        <f t="shared" si="90"/>
        <v>0</v>
      </c>
      <c r="S495" s="272">
        <f t="shared" si="90"/>
        <v>0</v>
      </c>
      <c r="T495" s="272">
        <f t="shared" si="90"/>
        <v>0</v>
      </c>
      <c r="U495" s="272">
        <f t="shared" si="90"/>
        <v>0</v>
      </c>
      <c r="V495" s="272">
        <f t="shared" si="90"/>
        <v>0</v>
      </c>
      <c r="W495" s="100">
        <f t="shared" si="89"/>
        <v>0</v>
      </c>
      <c r="X495" s="100">
        <f>IF(C495=A_Stammdaten!$B$11,E_SAV!$M495-E_SAV!$Y495,HLOOKUP(A_Stammdaten!$B$11-1,$Z$4:$AF$1005,ROW(C495)-3,FALSE)-$Y495)</f>
        <v>0</v>
      </c>
      <c r="Y495" s="100">
        <f>HLOOKUP(A_Stammdaten!$B$11,$Z$4:$AF$1005,ROW(C495)-3,FALSE)</f>
        <v>0</v>
      </c>
      <c r="Z495" s="100">
        <f t="shared" si="82"/>
        <v>0</v>
      </c>
      <c r="AA495" s="100">
        <f t="shared" si="83"/>
        <v>0</v>
      </c>
      <c r="AB495" s="100">
        <f t="shared" si="84"/>
        <v>0</v>
      </c>
      <c r="AC495" s="100">
        <f t="shared" si="85"/>
        <v>0</v>
      </c>
      <c r="AD495" s="100">
        <f t="shared" si="86"/>
        <v>0</v>
      </c>
      <c r="AE495" s="100">
        <f t="shared" si="87"/>
        <v>0</v>
      </c>
      <c r="AF495" s="100">
        <f t="shared" si="88"/>
        <v>0</v>
      </c>
    </row>
    <row r="496" spans="1:32" x14ac:dyDescent="0.25">
      <c r="A496" s="338"/>
      <c r="B496" s="338"/>
      <c r="C496" s="339"/>
      <c r="D496" s="338"/>
      <c r="E496" s="338"/>
      <c r="F496" s="338"/>
      <c r="G496" s="338"/>
      <c r="H496" s="338"/>
      <c r="I496" s="270">
        <f>IF(C496&gt;A_Stammdaten!$B$11,0,SUM(D496,E496,-G496))</f>
        <v>0</v>
      </c>
      <c r="J496" s="338"/>
      <c r="K496" s="338"/>
      <c r="L496" s="338"/>
      <c r="M496" s="99">
        <f t="shared" si="81"/>
        <v>0</v>
      </c>
      <c r="N496" s="271">
        <f>IF(ISBLANK($B496),0,VLOOKUP($B496,Listen!$A$2:$C$45,2,FALSE))</f>
        <v>0</v>
      </c>
      <c r="O496" s="271">
        <f>IF(ISBLANK($B496),0,VLOOKUP($B496,Listen!$A$2:$C$45,3,FALSE))</f>
        <v>0</v>
      </c>
      <c r="P496" s="272">
        <f t="shared" si="91"/>
        <v>0</v>
      </c>
      <c r="Q496" s="272">
        <f t="shared" si="90"/>
        <v>0</v>
      </c>
      <c r="R496" s="272">
        <f t="shared" si="90"/>
        <v>0</v>
      </c>
      <c r="S496" s="272">
        <f t="shared" si="90"/>
        <v>0</v>
      </c>
      <c r="T496" s="272">
        <f t="shared" si="90"/>
        <v>0</v>
      </c>
      <c r="U496" s="272">
        <f t="shared" si="90"/>
        <v>0</v>
      </c>
      <c r="V496" s="272">
        <f t="shared" si="90"/>
        <v>0</v>
      </c>
      <c r="W496" s="100">
        <f t="shared" si="89"/>
        <v>0</v>
      </c>
      <c r="X496" s="100">
        <f>IF(C496=A_Stammdaten!$B$11,E_SAV!$M496-E_SAV!$Y496,HLOOKUP(A_Stammdaten!$B$11-1,$Z$4:$AF$1005,ROW(C496)-3,FALSE)-$Y496)</f>
        <v>0</v>
      </c>
      <c r="Y496" s="100">
        <f>HLOOKUP(A_Stammdaten!$B$11,$Z$4:$AF$1005,ROW(C496)-3,FALSE)</f>
        <v>0</v>
      </c>
      <c r="Z496" s="100">
        <f t="shared" si="82"/>
        <v>0</v>
      </c>
      <c r="AA496" s="100">
        <f t="shared" si="83"/>
        <v>0</v>
      </c>
      <c r="AB496" s="100">
        <f t="shared" si="84"/>
        <v>0</v>
      </c>
      <c r="AC496" s="100">
        <f t="shared" si="85"/>
        <v>0</v>
      </c>
      <c r="AD496" s="100">
        <f t="shared" si="86"/>
        <v>0</v>
      </c>
      <c r="AE496" s="100">
        <f t="shared" si="87"/>
        <v>0</v>
      </c>
      <c r="AF496" s="100">
        <f t="shared" si="88"/>
        <v>0</v>
      </c>
    </row>
    <row r="497" spans="1:32" x14ac:dyDescent="0.25">
      <c r="A497" s="338"/>
      <c r="B497" s="338"/>
      <c r="C497" s="339"/>
      <c r="D497" s="338"/>
      <c r="E497" s="338"/>
      <c r="F497" s="338"/>
      <c r="G497" s="338"/>
      <c r="H497" s="338"/>
      <c r="I497" s="270">
        <f>IF(C497&gt;A_Stammdaten!$B$11,0,SUM(D497,E497,-G497))</f>
        <v>0</v>
      </c>
      <c r="J497" s="338"/>
      <c r="K497" s="338"/>
      <c r="L497" s="338"/>
      <c r="M497" s="99">
        <f t="shared" si="81"/>
        <v>0</v>
      </c>
      <c r="N497" s="271">
        <f>IF(ISBLANK($B497),0,VLOOKUP($B497,Listen!$A$2:$C$45,2,FALSE))</f>
        <v>0</v>
      </c>
      <c r="O497" s="271">
        <f>IF(ISBLANK($B497),0,VLOOKUP($B497,Listen!$A$2:$C$45,3,FALSE))</f>
        <v>0</v>
      </c>
      <c r="P497" s="272">
        <f t="shared" si="91"/>
        <v>0</v>
      </c>
      <c r="Q497" s="272">
        <f t="shared" si="90"/>
        <v>0</v>
      </c>
      <c r="R497" s="272">
        <f t="shared" si="90"/>
        <v>0</v>
      </c>
      <c r="S497" s="272">
        <f t="shared" si="90"/>
        <v>0</v>
      </c>
      <c r="T497" s="272">
        <f t="shared" si="90"/>
        <v>0</v>
      </c>
      <c r="U497" s="272">
        <f t="shared" si="90"/>
        <v>0</v>
      </c>
      <c r="V497" s="272">
        <f t="shared" si="90"/>
        <v>0</v>
      </c>
      <c r="W497" s="100">
        <f t="shared" si="89"/>
        <v>0</v>
      </c>
      <c r="X497" s="100">
        <f>IF(C497=A_Stammdaten!$B$11,E_SAV!$M497-E_SAV!$Y497,HLOOKUP(A_Stammdaten!$B$11-1,$Z$4:$AF$1005,ROW(C497)-3,FALSE)-$Y497)</f>
        <v>0</v>
      </c>
      <c r="Y497" s="100">
        <f>HLOOKUP(A_Stammdaten!$B$11,$Z$4:$AF$1005,ROW(C497)-3,FALSE)</f>
        <v>0</v>
      </c>
      <c r="Z497" s="100">
        <f t="shared" si="82"/>
        <v>0</v>
      </c>
      <c r="AA497" s="100">
        <f t="shared" si="83"/>
        <v>0</v>
      </c>
      <c r="AB497" s="100">
        <f t="shared" si="84"/>
        <v>0</v>
      </c>
      <c r="AC497" s="100">
        <f t="shared" si="85"/>
        <v>0</v>
      </c>
      <c r="AD497" s="100">
        <f t="shared" si="86"/>
        <v>0</v>
      </c>
      <c r="AE497" s="100">
        <f t="shared" si="87"/>
        <v>0</v>
      </c>
      <c r="AF497" s="100">
        <f t="shared" si="88"/>
        <v>0</v>
      </c>
    </row>
    <row r="498" spans="1:32" x14ac:dyDescent="0.25">
      <c r="A498" s="338"/>
      <c r="B498" s="338"/>
      <c r="C498" s="339"/>
      <c r="D498" s="338"/>
      <c r="E498" s="338"/>
      <c r="F498" s="338"/>
      <c r="G498" s="338"/>
      <c r="H498" s="338"/>
      <c r="I498" s="270">
        <f>IF(C498&gt;A_Stammdaten!$B$11,0,SUM(D498,E498,-G498))</f>
        <v>0</v>
      </c>
      <c r="J498" s="338"/>
      <c r="K498" s="338"/>
      <c r="L498" s="338"/>
      <c r="M498" s="99">
        <f t="shared" si="81"/>
        <v>0</v>
      </c>
      <c r="N498" s="271">
        <f>IF(ISBLANK($B498),0,VLOOKUP($B498,Listen!$A$2:$C$45,2,FALSE))</f>
        <v>0</v>
      </c>
      <c r="O498" s="271">
        <f>IF(ISBLANK($B498),0,VLOOKUP($B498,Listen!$A$2:$C$45,3,FALSE))</f>
        <v>0</v>
      </c>
      <c r="P498" s="272">
        <f t="shared" si="91"/>
        <v>0</v>
      </c>
      <c r="Q498" s="272">
        <f t="shared" si="90"/>
        <v>0</v>
      </c>
      <c r="R498" s="272">
        <f t="shared" si="90"/>
        <v>0</v>
      </c>
      <c r="S498" s="272">
        <f t="shared" si="90"/>
        <v>0</v>
      </c>
      <c r="T498" s="272">
        <f t="shared" si="90"/>
        <v>0</v>
      </c>
      <c r="U498" s="272">
        <f t="shared" si="90"/>
        <v>0</v>
      </c>
      <c r="V498" s="272">
        <f t="shared" si="90"/>
        <v>0</v>
      </c>
      <c r="W498" s="100">
        <f t="shared" si="89"/>
        <v>0</v>
      </c>
      <c r="X498" s="100">
        <f>IF(C498=A_Stammdaten!$B$11,E_SAV!$M498-E_SAV!$Y498,HLOOKUP(A_Stammdaten!$B$11-1,$Z$4:$AF$1005,ROW(C498)-3,FALSE)-$Y498)</f>
        <v>0</v>
      </c>
      <c r="Y498" s="100">
        <f>HLOOKUP(A_Stammdaten!$B$11,$Z$4:$AF$1005,ROW(C498)-3,FALSE)</f>
        <v>0</v>
      </c>
      <c r="Z498" s="100">
        <f t="shared" si="82"/>
        <v>0</v>
      </c>
      <c r="AA498" s="100">
        <f t="shared" si="83"/>
        <v>0</v>
      </c>
      <c r="AB498" s="100">
        <f t="shared" si="84"/>
        <v>0</v>
      </c>
      <c r="AC498" s="100">
        <f t="shared" si="85"/>
        <v>0</v>
      </c>
      <c r="AD498" s="100">
        <f t="shared" si="86"/>
        <v>0</v>
      </c>
      <c r="AE498" s="100">
        <f t="shared" si="87"/>
        <v>0</v>
      </c>
      <c r="AF498" s="100">
        <f t="shared" si="88"/>
        <v>0</v>
      </c>
    </row>
    <row r="499" spans="1:32" x14ac:dyDescent="0.25">
      <c r="A499" s="338"/>
      <c r="B499" s="338"/>
      <c r="C499" s="339"/>
      <c r="D499" s="338"/>
      <c r="E499" s="338"/>
      <c r="F499" s="338"/>
      <c r="G499" s="338"/>
      <c r="H499" s="338"/>
      <c r="I499" s="270">
        <f>IF(C499&gt;A_Stammdaten!$B$11,0,SUM(D499,E499,-G499))</f>
        <v>0</v>
      </c>
      <c r="J499" s="338"/>
      <c r="K499" s="338"/>
      <c r="L499" s="338"/>
      <c r="M499" s="99">
        <f t="shared" si="81"/>
        <v>0</v>
      </c>
      <c r="N499" s="271">
        <f>IF(ISBLANK($B499),0,VLOOKUP($B499,Listen!$A$2:$C$45,2,FALSE))</f>
        <v>0</v>
      </c>
      <c r="O499" s="271">
        <f>IF(ISBLANK($B499),0,VLOOKUP($B499,Listen!$A$2:$C$45,3,FALSE))</f>
        <v>0</v>
      </c>
      <c r="P499" s="272">
        <f t="shared" si="91"/>
        <v>0</v>
      </c>
      <c r="Q499" s="272">
        <f t="shared" si="90"/>
        <v>0</v>
      </c>
      <c r="R499" s="272">
        <f t="shared" si="90"/>
        <v>0</v>
      </c>
      <c r="S499" s="272">
        <f t="shared" ref="Q499:V541" si="92">$N499</f>
        <v>0</v>
      </c>
      <c r="T499" s="272">
        <f t="shared" si="92"/>
        <v>0</v>
      </c>
      <c r="U499" s="272">
        <f t="shared" si="92"/>
        <v>0</v>
      </c>
      <c r="V499" s="272">
        <f t="shared" si="92"/>
        <v>0</v>
      </c>
      <c r="W499" s="100">
        <f t="shared" si="89"/>
        <v>0</v>
      </c>
      <c r="X499" s="100">
        <f>IF(C499=A_Stammdaten!$B$11,E_SAV!$M499-E_SAV!$Y499,HLOOKUP(A_Stammdaten!$B$11-1,$Z$4:$AF$1005,ROW(C499)-3,FALSE)-$Y499)</f>
        <v>0</v>
      </c>
      <c r="Y499" s="100">
        <f>HLOOKUP(A_Stammdaten!$B$11,$Z$4:$AF$1005,ROW(C499)-3,FALSE)</f>
        <v>0</v>
      </c>
      <c r="Z499" s="100">
        <f t="shared" si="82"/>
        <v>0</v>
      </c>
      <c r="AA499" s="100">
        <f t="shared" si="83"/>
        <v>0</v>
      </c>
      <c r="AB499" s="100">
        <f t="shared" si="84"/>
        <v>0</v>
      </c>
      <c r="AC499" s="100">
        <f t="shared" si="85"/>
        <v>0</v>
      </c>
      <c r="AD499" s="100">
        <f t="shared" si="86"/>
        <v>0</v>
      </c>
      <c r="AE499" s="100">
        <f t="shared" si="87"/>
        <v>0</v>
      </c>
      <c r="AF499" s="100">
        <f t="shared" si="88"/>
        <v>0</v>
      </c>
    </row>
    <row r="500" spans="1:32" x14ac:dyDescent="0.25">
      <c r="A500" s="338"/>
      <c r="B500" s="338"/>
      <c r="C500" s="339"/>
      <c r="D500" s="338"/>
      <c r="E500" s="338"/>
      <c r="F500" s="338"/>
      <c r="G500" s="338"/>
      <c r="H500" s="338"/>
      <c r="I500" s="270">
        <f>IF(C500&gt;A_Stammdaten!$B$11,0,SUM(D500,E500,-G500))</f>
        <v>0</v>
      </c>
      <c r="J500" s="338"/>
      <c r="K500" s="338"/>
      <c r="L500" s="338"/>
      <c r="M500" s="99">
        <f t="shared" si="81"/>
        <v>0</v>
      </c>
      <c r="N500" s="271">
        <f>IF(ISBLANK($B500),0,VLOOKUP($B500,Listen!$A$2:$C$45,2,FALSE))</f>
        <v>0</v>
      </c>
      <c r="O500" s="271">
        <f>IF(ISBLANK($B500),0,VLOOKUP($B500,Listen!$A$2:$C$45,3,FALSE))</f>
        <v>0</v>
      </c>
      <c r="P500" s="272">
        <f t="shared" si="91"/>
        <v>0</v>
      </c>
      <c r="Q500" s="272">
        <f t="shared" si="92"/>
        <v>0</v>
      </c>
      <c r="R500" s="272">
        <f t="shared" si="92"/>
        <v>0</v>
      </c>
      <c r="S500" s="272">
        <f t="shared" si="92"/>
        <v>0</v>
      </c>
      <c r="T500" s="272">
        <f t="shared" si="92"/>
        <v>0</v>
      </c>
      <c r="U500" s="272">
        <f t="shared" si="92"/>
        <v>0</v>
      </c>
      <c r="V500" s="272">
        <f t="shared" si="92"/>
        <v>0</v>
      </c>
      <c r="W500" s="100">
        <f t="shared" si="89"/>
        <v>0</v>
      </c>
      <c r="X500" s="100">
        <f>IF(C500=A_Stammdaten!$B$11,E_SAV!$M500-E_SAV!$Y500,HLOOKUP(A_Stammdaten!$B$11-1,$Z$4:$AF$1005,ROW(C500)-3,FALSE)-$Y500)</f>
        <v>0</v>
      </c>
      <c r="Y500" s="100">
        <f>HLOOKUP(A_Stammdaten!$B$11,$Z$4:$AF$1005,ROW(C500)-3,FALSE)</f>
        <v>0</v>
      </c>
      <c r="Z500" s="100">
        <f t="shared" si="82"/>
        <v>0</v>
      </c>
      <c r="AA500" s="100">
        <f t="shared" si="83"/>
        <v>0</v>
      </c>
      <c r="AB500" s="100">
        <f t="shared" si="84"/>
        <v>0</v>
      </c>
      <c r="AC500" s="100">
        <f t="shared" si="85"/>
        <v>0</v>
      </c>
      <c r="AD500" s="100">
        <f t="shared" si="86"/>
        <v>0</v>
      </c>
      <c r="AE500" s="100">
        <f t="shared" si="87"/>
        <v>0</v>
      </c>
      <c r="AF500" s="100">
        <f t="shared" si="88"/>
        <v>0</v>
      </c>
    </row>
    <row r="501" spans="1:32" x14ac:dyDescent="0.25">
      <c r="A501" s="338"/>
      <c r="B501" s="338"/>
      <c r="C501" s="339"/>
      <c r="D501" s="338"/>
      <c r="E501" s="338"/>
      <c r="F501" s="338"/>
      <c r="G501" s="338"/>
      <c r="H501" s="338"/>
      <c r="I501" s="270">
        <f>IF(C501&gt;A_Stammdaten!$B$11,0,SUM(D501,E501,-G501))</f>
        <v>0</v>
      </c>
      <c r="J501" s="338"/>
      <c r="K501" s="338"/>
      <c r="L501" s="338"/>
      <c r="M501" s="99">
        <f t="shared" si="81"/>
        <v>0</v>
      </c>
      <c r="N501" s="271">
        <f>IF(ISBLANK($B501),0,VLOOKUP($B501,Listen!$A$2:$C$45,2,FALSE))</f>
        <v>0</v>
      </c>
      <c r="O501" s="271">
        <f>IF(ISBLANK($B501),0,VLOOKUP($B501,Listen!$A$2:$C$45,3,FALSE))</f>
        <v>0</v>
      </c>
      <c r="P501" s="272">
        <f t="shared" si="91"/>
        <v>0</v>
      </c>
      <c r="Q501" s="272">
        <f t="shared" si="92"/>
        <v>0</v>
      </c>
      <c r="R501" s="272">
        <f t="shared" si="92"/>
        <v>0</v>
      </c>
      <c r="S501" s="272">
        <f t="shared" si="92"/>
        <v>0</v>
      </c>
      <c r="T501" s="272">
        <f t="shared" si="92"/>
        <v>0</v>
      </c>
      <c r="U501" s="272">
        <f t="shared" si="92"/>
        <v>0</v>
      </c>
      <c r="V501" s="272">
        <f t="shared" si="92"/>
        <v>0</v>
      </c>
      <c r="W501" s="100">
        <f t="shared" si="89"/>
        <v>0</v>
      </c>
      <c r="X501" s="100">
        <f>IF(C501=A_Stammdaten!$B$11,E_SAV!$M501-E_SAV!$Y501,HLOOKUP(A_Stammdaten!$B$11-1,$Z$4:$AF$1005,ROW(C501)-3,FALSE)-$Y501)</f>
        <v>0</v>
      </c>
      <c r="Y501" s="100">
        <f>HLOOKUP(A_Stammdaten!$B$11,$Z$4:$AF$1005,ROW(C501)-3,FALSE)</f>
        <v>0</v>
      </c>
      <c r="Z501" s="100">
        <f t="shared" si="82"/>
        <v>0</v>
      </c>
      <c r="AA501" s="100">
        <f t="shared" si="83"/>
        <v>0</v>
      </c>
      <c r="AB501" s="100">
        <f t="shared" si="84"/>
        <v>0</v>
      </c>
      <c r="AC501" s="100">
        <f t="shared" si="85"/>
        <v>0</v>
      </c>
      <c r="AD501" s="100">
        <f t="shared" si="86"/>
        <v>0</v>
      </c>
      <c r="AE501" s="100">
        <f t="shared" si="87"/>
        <v>0</v>
      </c>
      <c r="AF501" s="100">
        <f t="shared" si="88"/>
        <v>0</v>
      </c>
    </row>
    <row r="502" spans="1:32" x14ac:dyDescent="0.25">
      <c r="A502" s="338"/>
      <c r="B502" s="338"/>
      <c r="C502" s="339"/>
      <c r="D502" s="338"/>
      <c r="E502" s="338"/>
      <c r="F502" s="338"/>
      <c r="G502" s="338"/>
      <c r="H502" s="338"/>
      <c r="I502" s="270">
        <f>IF(C502&gt;A_Stammdaten!$B$11,0,SUM(D502,E502,-G502))</f>
        <v>0</v>
      </c>
      <c r="J502" s="338"/>
      <c r="K502" s="338"/>
      <c r="L502" s="338"/>
      <c r="M502" s="99">
        <f t="shared" si="81"/>
        <v>0</v>
      </c>
      <c r="N502" s="271">
        <f>IF(ISBLANK($B502),0,VLOOKUP($B502,Listen!$A$2:$C$45,2,FALSE))</f>
        <v>0</v>
      </c>
      <c r="O502" s="271">
        <f>IF(ISBLANK($B502),0,VLOOKUP($B502,Listen!$A$2:$C$45,3,FALSE))</f>
        <v>0</v>
      </c>
      <c r="P502" s="272">
        <f t="shared" si="91"/>
        <v>0</v>
      </c>
      <c r="Q502" s="272">
        <f t="shared" si="92"/>
        <v>0</v>
      </c>
      <c r="R502" s="272">
        <f t="shared" si="92"/>
        <v>0</v>
      </c>
      <c r="S502" s="272">
        <f t="shared" si="92"/>
        <v>0</v>
      </c>
      <c r="T502" s="272">
        <f t="shared" si="92"/>
        <v>0</v>
      </c>
      <c r="U502" s="272">
        <f t="shared" si="92"/>
        <v>0</v>
      </c>
      <c r="V502" s="272">
        <f t="shared" si="92"/>
        <v>0</v>
      </c>
      <c r="W502" s="100">
        <f t="shared" si="89"/>
        <v>0</v>
      </c>
      <c r="X502" s="100">
        <f>IF(C502=A_Stammdaten!$B$11,E_SAV!$M502-E_SAV!$Y502,HLOOKUP(A_Stammdaten!$B$11-1,$Z$4:$AF$1005,ROW(C502)-3,FALSE)-$Y502)</f>
        <v>0</v>
      </c>
      <c r="Y502" s="100">
        <f>HLOOKUP(A_Stammdaten!$B$11,$Z$4:$AF$1005,ROW(C502)-3,FALSE)</f>
        <v>0</v>
      </c>
      <c r="Z502" s="100">
        <f t="shared" si="82"/>
        <v>0</v>
      </c>
      <c r="AA502" s="100">
        <f t="shared" si="83"/>
        <v>0</v>
      </c>
      <c r="AB502" s="100">
        <f t="shared" si="84"/>
        <v>0</v>
      </c>
      <c r="AC502" s="100">
        <f t="shared" si="85"/>
        <v>0</v>
      </c>
      <c r="AD502" s="100">
        <f t="shared" si="86"/>
        <v>0</v>
      </c>
      <c r="AE502" s="100">
        <f t="shared" si="87"/>
        <v>0</v>
      </c>
      <c r="AF502" s="100">
        <f t="shared" si="88"/>
        <v>0</v>
      </c>
    </row>
    <row r="503" spans="1:32" x14ac:dyDescent="0.25">
      <c r="A503" s="338"/>
      <c r="B503" s="338"/>
      <c r="C503" s="339"/>
      <c r="D503" s="338"/>
      <c r="E503" s="338"/>
      <c r="F503" s="338"/>
      <c r="G503" s="338"/>
      <c r="H503" s="338"/>
      <c r="I503" s="270">
        <f>IF(C503&gt;A_Stammdaten!$B$11,0,SUM(D503,E503,-G503))</f>
        <v>0</v>
      </c>
      <c r="J503" s="338"/>
      <c r="K503" s="338"/>
      <c r="L503" s="338"/>
      <c r="M503" s="99">
        <f t="shared" si="81"/>
        <v>0</v>
      </c>
      <c r="N503" s="271">
        <f>IF(ISBLANK($B503),0,VLOOKUP($B503,Listen!$A$2:$C$45,2,FALSE))</f>
        <v>0</v>
      </c>
      <c r="O503" s="271">
        <f>IF(ISBLANK($B503),0,VLOOKUP($B503,Listen!$A$2:$C$45,3,FALSE))</f>
        <v>0</v>
      </c>
      <c r="P503" s="272">
        <f t="shared" si="91"/>
        <v>0</v>
      </c>
      <c r="Q503" s="272">
        <f t="shared" si="92"/>
        <v>0</v>
      </c>
      <c r="R503" s="272">
        <f t="shared" si="92"/>
        <v>0</v>
      </c>
      <c r="S503" s="272">
        <f t="shared" si="92"/>
        <v>0</v>
      </c>
      <c r="T503" s="272">
        <f t="shared" si="92"/>
        <v>0</v>
      </c>
      <c r="U503" s="272">
        <f t="shared" si="92"/>
        <v>0</v>
      </c>
      <c r="V503" s="272">
        <f t="shared" si="92"/>
        <v>0</v>
      </c>
      <c r="W503" s="100">
        <f t="shared" si="89"/>
        <v>0</v>
      </c>
      <c r="X503" s="100">
        <f>IF(C503=A_Stammdaten!$B$11,E_SAV!$M503-E_SAV!$Y503,HLOOKUP(A_Stammdaten!$B$11-1,$Z$4:$AF$1005,ROW(C503)-3,FALSE)-$Y503)</f>
        <v>0</v>
      </c>
      <c r="Y503" s="100">
        <f>HLOOKUP(A_Stammdaten!$B$11,$Z$4:$AF$1005,ROW(C503)-3,FALSE)</f>
        <v>0</v>
      </c>
      <c r="Z503" s="100">
        <f t="shared" si="82"/>
        <v>0</v>
      </c>
      <c r="AA503" s="100">
        <f t="shared" si="83"/>
        <v>0</v>
      </c>
      <c r="AB503" s="100">
        <f t="shared" si="84"/>
        <v>0</v>
      </c>
      <c r="AC503" s="100">
        <f t="shared" si="85"/>
        <v>0</v>
      </c>
      <c r="AD503" s="100">
        <f t="shared" si="86"/>
        <v>0</v>
      </c>
      <c r="AE503" s="100">
        <f t="shared" si="87"/>
        <v>0</v>
      </c>
      <c r="AF503" s="100">
        <f t="shared" si="88"/>
        <v>0</v>
      </c>
    </row>
    <row r="504" spans="1:32" x14ac:dyDescent="0.25">
      <c r="A504" s="338"/>
      <c r="B504" s="338"/>
      <c r="C504" s="339"/>
      <c r="D504" s="338"/>
      <c r="E504" s="338"/>
      <c r="F504" s="338"/>
      <c r="G504" s="338"/>
      <c r="H504" s="338"/>
      <c r="I504" s="270">
        <f>IF(C504&gt;A_Stammdaten!$B$11,0,SUM(D504,E504,-G504))</f>
        <v>0</v>
      </c>
      <c r="J504" s="338"/>
      <c r="K504" s="338"/>
      <c r="L504" s="338"/>
      <c r="M504" s="99">
        <f t="shared" si="81"/>
        <v>0</v>
      </c>
      <c r="N504" s="271">
        <f>IF(ISBLANK($B504),0,VLOOKUP($B504,Listen!$A$2:$C$45,2,FALSE))</f>
        <v>0</v>
      </c>
      <c r="O504" s="271">
        <f>IF(ISBLANK($B504),0,VLOOKUP($B504,Listen!$A$2:$C$45,3,FALSE))</f>
        <v>0</v>
      </c>
      <c r="P504" s="272">
        <f t="shared" si="91"/>
        <v>0</v>
      </c>
      <c r="Q504" s="272">
        <f t="shared" si="92"/>
        <v>0</v>
      </c>
      <c r="R504" s="272">
        <f t="shared" si="92"/>
        <v>0</v>
      </c>
      <c r="S504" s="272">
        <f t="shared" si="92"/>
        <v>0</v>
      </c>
      <c r="T504" s="272">
        <f t="shared" si="92"/>
        <v>0</v>
      </c>
      <c r="U504" s="272">
        <f t="shared" si="92"/>
        <v>0</v>
      </c>
      <c r="V504" s="272">
        <f t="shared" si="92"/>
        <v>0</v>
      </c>
      <c r="W504" s="100">
        <f t="shared" si="89"/>
        <v>0</v>
      </c>
      <c r="X504" s="100">
        <f>IF(C504=A_Stammdaten!$B$11,E_SAV!$M504-E_SAV!$Y504,HLOOKUP(A_Stammdaten!$B$11-1,$Z$4:$AF$1005,ROW(C504)-3,FALSE)-$Y504)</f>
        <v>0</v>
      </c>
      <c r="Y504" s="100">
        <f>HLOOKUP(A_Stammdaten!$B$11,$Z$4:$AF$1005,ROW(C504)-3,FALSE)</f>
        <v>0</v>
      </c>
      <c r="Z504" s="100">
        <f t="shared" si="82"/>
        <v>0</v>
      </c>
      <c r="AA504" s="100">
        <f t="shared" si="83"/>
        <v>0</v>
      </c>
      <c r="AB504" s="100">
        <f t="shared" si="84"/>
        <v>0</v>
      </c>
      <c r="AC504" s="100">
        <f t="shared" si="85"/>
        <v>0</v>
      </c>
      <c r="AD504" s="100">
        <f t="shared" si="86"/>
        <v>0</v>
      </c>
      <c r="AE504" s="100">
        <f t="shared" si="87"/>
        <v>0</v>
      </c>
      <c r="AF504" s="100">
        <f t="shared" si="88"/>
        <v>0</v>
      </c>
    </row>
    <row r="505" spans="1:32" x14ac:dyDescent="0.25">
      <c r="A505" s="338"/>
      <c r="B505" s="338"/>
      <c r="C505" s="339"/>
      <c r="D505" s="338"/>
      <c r="E505" s="338"/>
      <c r="F505" s="338"/>
      <c r="G505" s="338"/>
      <c r="H505" s="338"/>
      <c r="I505" s="270">
        <f>IF(C505&gt;A_Stammdaten!$B$11,0,SUM(D505,E505,-G505))</f>
        <v>0</v>
      </c>
      <c r="J505" s="338"/>
      <c r="K505" s="338"/>
      <c r="L505" s="338"/>
      <c r="M505" s="99">
        <f t="shared" si="81"/>
        <v>0</v>
      </c>
      <c r="N505" s="271">
        <f>IF(ISBLANK($B505),0,VLOOKUP($B505,Listen!$A$2:$C$45,2,FALSE))</f>
        <v>0</v>
      </c>
      <c r="O505" s="271">
        <f>IF(ISBLANK($B505),0,VLOOKUP($B505,Listen!$A$2:$C$45,3,FALSE))</f>
        <v>0</v>
      </c>
      <c r="P505" s="272">
        <f t="shared" si="91"/>
        <v>0</v>
      </c>
      <c r="Q505" s="272">
        <f t="shared" si="92"/>
        <v>0</v>
      </c>
      <c r="R505" s="272">
        <f t="shared" si="92"/>
        <v>0</v>
      </c>
      <c r="S505" s="272">
        <f t="shared" si="92"/>
        <v>0</v>
      </c>
      <c r="T505" s="272">
        <f t="shared" si="92"/>
        <v>0</v>
      </c>
      <c r="U505" s="272">
        <f t="shared" si="92"/>
        <v>0</v>
      </c>
      <c r="V505" s="272">
        <f t="shared" si="92"/>
        <v>0</v>
      </c>
      <c r="W505" s="100">
        <f t="shared" si="89"/>
        <v>0</v>
      </c>
      <c r="X505" s="100">
        <f>IF(C505=A_Stammdaten!$B$11,E_SAV!$M505-E_SAV!$Y505,HLOOKUP(A_Stammdaten!$B$11-1,$Z$4:$AF$1005,ROW(C505)-3,FALSE)-$Y505)</f>
        <v>0</v>
      </c>
      <c r="Y505" s="100">
        <f>HLOOKUP(A_Stammdaten!$B$11,$Z$4:$AF$1005,ROW(C505)-3,FALSE)</f>
        <v>0</v>
      </c>
      <c r="Z505" s="100">
        <f t="shared" si="82"/>
        <v>0</v>
      </c>
      <c r="AA505" s="100">
        <f t="shared" si="83"/>
        <v>0</v>
      </c>
      <c r="AB505" s="100">
        <f t="shared" si="84"/>
        <v>0</v>
      </c>
      <c r="AC505" s="100">
        <f t="shared" si="85"/>
        <v>0</v>
      </c>
      <c r="AD505" s="100">
        <f t="shared" si="86"/>
        <v>0</v>
      </c>
      <c r="AE505" s="100">
        <f t="shared" si="87"/>
        <v>0</v>
      </c>
      <c r="AF505" s="100">
        <f t="shared" si="88"/>
        <v>0</v>
      </c>
    </row>
    <row r="506" spans="1:32" x14ac:dyDescent="0.25">
      <c r="A506" s="338"/>
      <c r="B506" s="338"/>
      <c r="C506" s="339"/>
      <c r="D506" s="338"/>
      <c r="E506" s="338"/>
      <c r="F506" s="338"/>
      <c r="G506" s="338"/>
      <c r="H506" s="338"/>
      <c r="I506" s="270">
        <f>IF(C506&gt;A_Stammdaten!$B$11,0,SUM(D506,E506,-G506))</f>
        <v>0</v>
      </c>
      <c r="J506" s="338"/>
      <c r="K506" s="338"/>
      <c r="L506" s="338"/>
      <c r="M506" s="99">
        <f t="shared" si="81"/>
        <v>0</v>
      </c>
      <c r="N506" s="271">
        <f>IF(ISBLANK($B506),0,VLOOKUP($B506,Listen!$A$2:$C$45,2,FALSE))</f>
        <v>0</v>
      </c>
      <c r="O506" s="271">
        <f>IF(ISBLANK($B506),0,VLOOKUP($B506,Listen!$A$2:$C$45,3,FALSE))</f>
        <v>0</v>
      </c>
      <c r="P506" s="272">
        <f t="shared" si="91"/>
        <v>0</v>
      </c>
      <c r="Q506" s="272">
        <f t="shared" si="92"/>
        <v>0</v>
      </c>
      <c r="R506" s="272">
        <f t="shared" si="92"/>
        <v>0</v>
      </c>
      <c r="S506" s="272">
        <f t="shared" si="92"/>
        <v>0</v>
      </c>
      <c r="T506" s="272">
        <f t="shared" si="92"/>
        <v>0</v>
      </c>
      <c r="U506" s="272">
        <f t="shared" si="92"/>
        <v>0</v>
      </c>
      <c r="V506" s="272">
        <f t="shared" si="92"/>
        <v>0</v>
      </c>
      <c r="W506" s="100">
        <f t="shared" si="89"/>
        <v>0</v>
      </c>
      <c r="X506" s="100">
        <f>IF(C506=A_Stammdaten!$B$11,E_SAV!$M506-E_SAV!$Y506,HLOOKUP(A_Stammdaten!$B$11-1,$Z$4:$AF$1005,ROW(C506)-3,FALSE)-$Y506)</f>
        <v>0</v>
      </c>
      <c r="Y506" s="100">
        <f>HLOOKUP(A_Stammdaten!$B$11,$Z$4:$AF$1005,ROW(C506)-3,FALSE)</f>
        <v>0</v>
      </c>
      <c r="Z506" s="100">
        <f t="shared" si="82"/>
        <v>0</v>
      </c>
      <c r="AA506" s="100">
        <f t="shared" si="83"/>
        <v>0</v>
      </c>
      <c r="AB506" s="100">
        <f t="shared" si="84"/>
        <v>0</v>
      </c>
      <c r="AC506" s="100">
        <f t="shared" si="85"/>
        <v>0</v>
      </c>
      <c r="AD506" s="100">
        <f t="shared" si="86"/>
        <v>0</v>
      </c>
      <c r="AE506" s="100">
        <f t="shared" si="87"/>
        <v>0</v>
      </c>
      <c r="AF506" s="100">
        <f t="shared" si="88"/>
        <v>0</v>
      </c>
    </row>
    <row r="507" spans="1:32" x14ac:dyDescent="0.25">
      <c r="A507" s="338"/>
      <c r="B507" s="338"/>
      <c r="C507" s="339"/>
      <c r="D507" s="338"/>
      <c r="E507" s="338"/>
      <c r="F507" s="338"/>
      <c r="G507" s="338"/>
      <c r="H507" s="338"/>
      <c r="I507" s="270">
        <f>IF(C507&gt;A_Stammdaten!$B$11,0,SUM(D507,E507,-G507))</f>
        <v>0</v>
      </c>
      <c r="J507" s="338"/>
      <c r="K507" s="338"/>
      <c r="L507" s="338"/>
      <c r="M507" s="99">
        <f t="shared" si="81"/>
        <v>0</v>
      </c>
      <c r="N507" s="271">
        <f>IF(ISBLANK($B507),0,VLOOKUP($B507,Listen!$A$2:$C$45,2,FALSE))</f>
        <v>0</v>
      </c>
      <c r="O507" s="271">
        <f>IF(ISBLANK($B507),0,VLOOKUP($B507,Listen!$A$2:$C$45,3,FALSE))</f>
        <v>0</v>
      </c>
      <c r="P507" s="272">
        <f t="shared" si="91"/>
        <v>0</v>
      </c>
      <c r="Q507" s="272">
        <f t="shared" si="92"/>
        <v>0</v>
      </c>
      <c r="R507" s="272">
        <f t="shared" si="92"/>
        <v>0</v>
      </c>
      <c r="S507" s="272">
        <f t="shared" si="92"/>
        <v>0</v>
      </c>
      <c r="T507" s="272">
        <f t="shared" si="92"/>
        <v>0</v>
      </c>
      <c r="U507" s="272">
        <f t="shared" si="92"/>
        <v>0</v>
      </c>
      <c r="V507" s="272">
        <f t="shared" si="92"/>
        <v>0</v>
      </c>
      <c r="W507" s="100">
        <f t="shared" si="89"/>
        <v>0</v>
      </c>
      <c r="X507" s="100">
        <f>IF(C507=A_Stammdaten!$B$11,E_SAV!$M507-E_SAV!$Y507,HLOOKUP(A_Stammdaten!$B$11-1,$Z$4:$AF$1005,ROW(C507)-3,FALSE)-$Y507)</f>
        <v>0</v>
      </c>
      <c r="Y507" s="100">
        <f>HLOOKUP(A_Stammdaten!$B$11,$Z$4:$AF$1005,ROW(C507)-3,FALSE)</f>
        <v>0</v>
      </c>
      <c r="Z507" s="100">
        <f t="shared" si="82"/>
        <v>0</v>
      </c>
      <c r="AA507" s="100">
        <f t="shared" si="83"/>
        <v>0</v>
      </c>
      <c r="AB507" s="100">
        <f t="shared" si="84"/>
        <v>0</v>
      </c>
      <c r="AC507" s="100">
        <f t="shared" si="85"/>
        <v>0</v>
      </c>
      <c r="AD507" s="100">
        <f t="shared" si="86"/>
        <v>0</v>
      </c>
      <c r="AE507" s="100">
        <f t="shared" si="87"/>
        <v>0</v>
      </c>
      <c r="AF507" s="100">
        <f t="shared" si="88"/>
        <v>0</v>
      </c>
    </row>
    <row r="508" spans="1:32" x14ac:dyDescent="0.25">
      <c r="A508" s="338"/>
      <c r="B508" s="338"/>
      <c r="C508" s="339"/>
      <c r="D508" s="338"/>
      <c r="E508" s="338"/>
      <c r="F508" s="338"/>
      <c r="G508" s="338"/>
      <c r="H508" s="338"/>
      <c r="I508" s="270">
        <f>IF(C508&gt;A_Stammdaten!$B$11,0,SUM(D508,E508,-G508))</f>
        <v>0</v>
      </c>
      <c r="J508" s="338"/>
      <c r="K508" s="338"/>
      <c r="L508" s="338"/>
      <c r="M508" s="99">
        <f t="shared" si="81"/>
        <v>0</v>
      </c>
      <c r="N508" s="271">
        <f>IF(ISBLANK($B508),0,VLOOKUP($B508,Listen!$A$2:$C$45,2,FALSE))</f>
        <v>0</v>
      </c>
      <c r="O508" s="271">
        <f>IF(ISBLANK($B508),0,VLOOKUP($B508,Listen!$A$2:$C$45,3,FALSE))</f>
        <v>0</v>
      </c>
      <c r="P508" s="272">
        <f t="shared" si="91"/>
        <v>0</v>
      </c>
      <c r="Q508" s="272">
        <f t="shared" si="92"/>
        <v>0</v>
      </c>
      <c r="R508" s="272">
        <f t="shared" si="92"/>
        <v>0</v>
      </c>
      <c r="S508" s="272">
        <f t="shared" si="92"/>
        <v>0</v>
      </c>
      <c r="T508" s="272">
        <f t="shared" si="92"/>
        <v>0</v>
      </c>
      <c r="U508" s="272">
        <f t="shared" si="92"/>
        <v>0</v>
      </c>
      <c r="V508" s="272">
        <f t="shared" si="92"/>
        <v>0</v>
      </c>
      <c r="W508" s="100">
        <f t="shared" si="89"/>
        <v>0</v>
      </c>
      <c r="X508" s="100">
        <f>IF(C508=A_Stammdaten!$B$11,E_SAV!$M508-E_SAV!$Y508,HLOOKUP(A_Stammdaten!$B$11-1,$Z$4:$AF$1005,ROW(C508)-3,FALSE)-$Y508)</f>
        <v>0</v>
      </c>
      <c r="Y508" s="100">
        <f>HLOOKUP(A_Stammdaten!$B$11,$Z$4:$AF$1005,ROW(C508)-3,FALSE)</f>
        <v>0</v>
      </c>
      <c r="Z508" s="100">
        <f t="shared" si="82"/>
        <v>0</v>
      </c>
      <c r="AA508" s="100">
        <f t="shared" si="83"/>
        <v>0</v>
      </c>
      <c r="AB508" s="100">
        <f t="shared" si="84"/>
        <v>0</v>
      </c>
      <c r="AC508" s="100">
        <f t="shared" si="85"/>
        <v>0</v>
      </c>
      <c r="AD508" s="100">
        <f t="shared" si="86"/>
        <v>0</v>
      </c>
      <c r="AE508" s="100">
        <f t="shared" si="87"/>
        <v>0</v>
      </c>
      <c r="AF508" s="100">
        <f t="shared" si="88"/>
        <v>0</v>
      </c>
    </row>
    <row r="509" spans="1:32" x14ac:dyDescent="0.25">
      <c r="A509" s="338"/>
      <c r="B509" s="338"/>
      <c r="C509" s="339"/>
      <c r="D509" s="338"/>
      <c r="E509" s="338"/>
      <c r="F509" s="338"/>
      <c r="G509" s="338"/>
      <c r="H509" s="338"/>
      <c r="I509" s="270">
        <f>IF(C509&gt;A_Stammdaten!$B$11,0,SUM(D509,E509,-G509))</f>
        <v>0</v>
      </c>
      <c r="J509" s="338"/>
      <c r="K509" s="338"/>
      <c r="L509" s="338"/>
      <c r="M509" s="99">
        <f t="shared" si="81"/>
        <v>0</v>
      </c>
      <c r="N509" s="271">
        <f>IF(ISBLANK($B509),0,VLOOKUP($B509,Listen!$A$2:$C$45,2,FALSE))</f>
        <v>0</v>
      </c>
      <c r="O509" s="271">
        <f>IF(ISBLANK($B509),0,VLOOKUP($B509,Listen!$A$2:$C$45,3,FALSE))</f>
        <v>0</v>
      </c>
      <c r="P509" s="272">
        <f t="shared" si="91"/>
        <v>0</v>
      </c>
      <c r="Q509" s="272">
        <f t="shared" si="92"/>
        <v>0</v>
      </c>
      <c r="R509" s="272">
        <f t="shared" si="92"/>
        <v>0</v>
      </c>
      <c r="S509" s="272">
        <f t="shared" si="92"/>
        <v>0</v>
      </c>
      <c r="T509" s="272">
        <f t="shared" si="92"/>
        <v>0</v>
      </c>
      <c r="U509" s="272">
        <f t="shared" si="92"/>
        <v>0</v>
      </c>
      <c r="V509" s="272">
        <f t="shared" si="92"/>
        <v>0</v>
      </c>
      <c r="W509" s="100">
        <f t="shared" si="89"/>
        <v>0</v>
      </c>
      <c r="X509" s="100">
        <f>IF(C509=A_Stammdaten!$B$11,E_SAV!$M509-E_SAV!$Y509,HLOOKUP(A_Stammdaten!$B$11-1,$Z$4:$AF$1005,ROW(C509)-3,FALSE)-$Y509)</f>
        <v>0</v>
      </c>
      <c r="Y509" s="100">
        <f>HLOOKUP(A_Stammdaten!$B$11,$Z$4:$AF$1005,ROW(C509)-3,FALSE)</f>
        <v>0</v>
      </c>
      <c r="Z509" s="100">
        <f t="shared" si="82"/>
        <v>0</v>
      </c>
      <c r="AA509" s="100">
        <f t="shared" si="83"/>
        <v>0</v>
      </c>
      <c r="AB509" s="100">
        <f t="shared" si="84"/>
        <v>0</v>
      </c>
      <c r="AC509" s="100">
        <f t="shared" si="85"/>
        <v>0</v>
      </c>
      <c r="AD509" s="100">
        <f t="shared" si="86"/>
        <v>0</v>
      </c>
      <c r="AE509" s="100">
        <f t="shared" si="87"/>
        <v>0</v>
      </c>
      <c r="AF509" s="100">
        <f t="shared" si="88"/>
        <v>0</v>
      </c>
    </row>
    <row r="510" spans="1:32" x14ac:dyDescent="0.25">
      <c r="A510" s="338"/>
      <c r="B510" s="338"/>
      <c r="C510" s="339"/>
      <c r="D510" s="338"/>
      <c r="E510" s="338"/>
      <c r="F510" s="338"/>
      <c r="G510" s="338"/>
      <c r="H510" s="338"/>
      <c r="I510" s="270">
        <f>IF(C510&gt;A_Stammdaten!$B$11,0,SUM(D510,E510,-G510))</f>
        <v>0</v>
      </c>
      <c r="J510" s="338"/>
      <c r="K510" s="338"/>
      <c r="L510" s="338"/>
      <c r="M510" s="99">
        <f t="shared" si="81"/>
        <v>0</v>
      </c>
      <c r="N510" s="271">
        <f>IF(ISBLANK($B510),0,VLOOKUP($B510,Listen!$A$2:$C$45,2,FALSE))</f>
        <v>0</v>
      </c>
      <c r="O510" s="271">
        <f>IF(ISBLANK($B510),0,VLOOKUP($B510,Listen!$A$2:$C$45,3,FALSE))</f>
        <v>0</v>
      </c>
      <c r="P510" s="272">
        <f t="shared" si="91"/>
        <v>0</v>
      </c>
      <c r="Q510" s="272">
        <f t="shared" si="92"/>
        <v>0</v>
      </c>
      <c r="R510" s="272">
        <f t="shared" si="92"/>
        <v>0</v>
      </c>
      <c r="S510" s="272">
        <f t="shared" si="92"/>
        <v>0</v>
      </c>
      <c r="T510" s="272">
        <f t="shared" si="92"/>
        <v>0</v>
      </c>
      <c r="U510" s="272">
        <f t="shared" si="92"/>
        <v>0</v>
      </c>
      <c r="V510" s="272">
        <f t="shared" si="92"/>
        <v>0</v>
      </c>
      <c r="W510" s="100">
        <f t="shared" si="89"/>
        <v>0</v>
      </c>
      <c r="X510" s="100">
        <f>IF(C510=A_Stammdaten!$B$11,E_SAV!$M510-E_SAV!$Y510,HLOOKUP(A_Stammdaten!$B$11-1,$Z$4:$AF$1005,ROW(C510)-3,FALSE)-$Y510)</f>
        <v>0</v>
      </c>
      <c r="Y510" s="100">
        <f>HLOOKUP(A_Stammdaten!$B$11,$Z$4:$AF$1005,ROW(C510)-3,FALSE)</f>
        <v>0</v>
      </c>
      <c r="Z510" s="100">
        <f t="shared" si="82"/>
        <v>0</v>
      </c>
      <c r="AA510" s="100">
        <f t="shared" si="83"/>
        <v>0</v>
      </c>
      <c r="AB510" s="100">
        <f t="shared" si="84"/>
        <v>0</v>
      </c>
      <c r="AC510" s="100">
        <f t="shared" si="85"/>
        <v>0</v>
      </c>
      <c r="AD510" s="100">
        <f t="shared" si="86"/>
        <v>0</v>
      </c>
      <c r="AE510" s="100">
        <f t="shared" si="87"/>
        <v>0</v>
      </c>
      <c r="AF510" s="100">
        <f t="shared" si="88"/>
        <v>0</v>
      </c>
    </row>
    <row r="511" spans="1:32" x14ac:dyDescent="0.25">
      <c r="A511" s="338"/>
      <c r="B511" s="338"/>
      <c r="C511" s="339"/>
      <c r="D511" s="338"/>
      <c r="E511" s="338"/>
      <c r="F511" s="338"/>
      <c r="G511" s="338"/>
      <c r="H511" s="338"/>
      <c r="I511" s="270">
        <f>IF(C511&gt;A_Stammdaten!$B$11,0,SUM(D511,E511,-G511))</f>
        <v>0</v>
      </c>
      <c r="J511" s="338"/>
      <c r="K511" s="338"/>
      <c r="L511" s="338"/>
      <c r="M511" s="99">
        <f t="shared" si="81"/>
        <v>0</v>
      </c>
      <c r="N511" s="271">
        <f>IF(ISBLANK($B511),0,VLOOKUP($B511,Listen!$A$2:$C$45,2,FALSE))</f>
        <v>0</v>
      </c>
      <c r="O511" s="271">
        <f>IF(ISBLANK($B511),0,VLOOKUP($B511,Listen!$A$2:$C$45,3,FALSE))</f>
        <v>0</v>
      </c>
      <c r="P511" s="272">
        <f t="shared" si="91"/>
        <v>0</v>
      </c>
      <c r="Q511" s="272">
        <f t="shared" si="92"/>
        <v>0</v>
      </c>
      <c r="R511" s="272">
        <f t="shared" si="92"/>
        <v>0</v>
      </c>
      <c r="S511" s="272">
        <f t="shared" si="92"/>
        <v>0</v>
      </c>
      <c r="T511" s="272">
        <f t="shared" si="92"/>
        <v>0</v>
      </c>
      <c r="U511" s="272">
        <f t="shared" si="92"/>
        <v>0</v>
      </c>
      <c r="V511" s="272">
        <f t="shared" si="92"/>
        <v>0</v>
      </c>
      <c r="W511" s="100">
        <f t="shared" si="89"/>
        <v>0</v>
      </c>
      <c r="X511" s="100">
        <f>IF(C511=A_Stammdaten!$B$11,E_SAV!$M511-E_SAV!$Y511,HLOOKUP(A_Stammdaten!$B$11-1,$Z$4:$AF$1005,ROW(C511)-3,FALSE)-$Y511)</f>
        <v>0</v>
      </c>
      <c r="Y511" s="100">
        <f>HLOOKUP(A_Stammdaten!$B$11,$Z$4:$AF$1005,ROW(C511)-3,FALSE)</f>
        <v>0</v>
      </c>
      <c r="Z511" s="100">
        <f t="shared" si="82"/>
        <v>0</v>
      </c>
      <c r="AA511" s="100">
        <f t="shared" si="83"/>
        <v>0</v>
      </c>
      <c r="AB511" s="100">
        <f t="shared" si="84"/>
        <v>0</v>
      </c>
      <c r="AC511" s="100">
        <f t="shared" si="85"/>
        <v>0</v>
      </c>
      <c r="AD511" s="100">
        <f t="shared" si="86"/>
        <v>0</v>
      </c>
      <c r="AE511" s="100">
        <f t="shared" si="87"/>
        <v>0</v>
      </c>
      <c r="AF511" s="100">
        <f t="shared" si="88"/>
        <v>0</v>
      </c>
    </row>
    <row r="512" spans="1:32" x14ac:dyDescent="0.25">
      <c r="A512" s="338"/>
      <c r="B512" s="338"/>
      <c r="C512" s="339"/>
      <c r="D512" s="338"/>
      <c r="E512" s="338"/>
      <c r="F512" s="338"/>
      <c r="G512" s="338"/>
      <c r="H512" s="338"/>
      <c r="I512" s="270">
        <f>IF(C512&gt;A_Stammdaten!$B$11,0,SUM(D512,E512,-G512))</f>
        <v>0</v>
      </c>
      <c r="J512" s="338"/>
      <c r="K512" s="338"/>
      <c r="L512" s="338"/>
      <c r="M512" s="99">
        <f t="shared" si="81"/>
        <v>0</v>
      </c>
      <c r="N512" s="271">
        <f>IF(ISBLANK($B512),0,VLOOKUP($B512,Listen!$A$2:$C$45,2,FALSE))</f>
        <v>0</v>
      </c>
      <c r="O512" s="271">
        <f>IF(ISBLANK($B512),0,VLOOKUP($B512,Listen!$A$2:$C$45,3,FALSE))</f>
        <v>0</v>
      </c>
      <c r="P512" s="272">
        <f t="shared" si="91"/>
        <v>0</v>
      </c>
      <c r="Q512" s="272">
        <f t="shared" si="92"/>
        <v>0</v>
      </c>
      <c r="R512" s="272">
        <f t="shared" si="92"/>
        <v>0</v>
      </c>
      <c r="S512" s="272">
        <f t="shared" si="92"/>
        <v>0</v>
      </c>
      <c r="T512" s="272">
        <f t="shared" si="92"/>
        <v>0</v>
      </c>
      <c r="U512" s="272">
        <f t="shared" si="92"/>
        <v>0</v>
      </c>
      <c r="V512" s="272">
        <f t="shared" si="92"/>
        <v>0</v>
      </c>
      <c r="W512" s="100">
        <f t="shared" si="89"/>
        <v>0</v>
      </c>
      <c r="X512" s="100">
        <f>IF(C512=A_Stammdaten!$B$11,E_SAV!$M512-E_SAV!$Y512,HLOOKUP(A_Stammdaten!$B$11-1,$Z$4:$AF$1005,ROW(C512)-3,FALSE)-$Y512)</f>
        <v>0</v>
      </c>
      <c r="Y512" s="100">
        <f>HLOOKUP(A_Stammdaten!$B$11,$Z$4:$AF$1005,ROW(C512)-3,FALSE)</f>
        <v>0</v>
      </c>
      <c r="Z512" s="100">
        <f t="shared" si="82"/>
        <v>0</v>
      </c>
      <c r="AA512" s="100">
        <f t="shared" si="83"/>
        <v>0</v>
      </c>
      <c r="AB512" s="100">
        <f t="shared" si="84"/>
        <v>0</v>
      </c>
      <c r="AC512" s="100">
        <f t="shared" si="85"/>
        <v>0</v>
      </c>
      <c r="AD512" s="100">
        <f t="shared" si="86"/>
        <v>0</v>
      </c>
      <c r="AE512" s="100">
        <f t="shared" si="87"/>
        <v>0</v>
      </c>
      <c r="AF512" s="100">
        <f t="shared" si="88"/>
        <v>0</v>
      </c>
    </row>
    <row r="513" spans="1:32" x14ac:dyDescent="0.25">
      <c r="A513" s="338"/>
      <c r="B513" s="338"/>
      <c r="C513" s="339"/>
      <c r="D513" s="338"/>
      <c r="E513" s="338"/>
      <c r="F513" s="338"/>
      <c r="G513" s="338"/>
      <c r="H513" s="338"/>
      <c r="I513" s="270">
        <f>IF(C513&gt;A_Stammdaten!$B$11,0,SUM(D513,E513,-G513))</f>
        <v>0</v>
      </c>
      <c r="J513" s="338"/>
      <c r="K513" s="338"/>
      <c r="L513" s="338"/>
      <c r="M513" s="99">
        <f t="shared" si="81"/>
        <v>0</v>
      </c>
      <c r="N513" s="271">
        <f>IF(ISBLANK($B513),0,VLOOKUP($B513,Listen!$A$2:$C$45,2,FALSE))</f>
        <v>0</v>
      </c>
      <c r="O513" s="271">
        <f>IF(ISBLANK($B513),0,VLOOKUP($B513,Listen!$A$2:$C$45,3,FALSE))</f>
        <v>0</v>
      </c>
      <c r="P513" s="272">
        <f t="shared" si="91"/>
        <v>0</v>
      </c>
      <c r="Q513" s="272">
        <f t="shared" si="92"/>
        <v>0</v>
      </c>
      <c r="R513" s="272">
        <f t="shared" si="92"/>
        <v>0</v>
      </c>
      <c r="S513" s="272">
        <f t="shared" si="92"/>
        <v>0</v>
      </c>
      <c r="T513" s="272">
        <f t="shared" si="92"/>
        <v>0</v>
      </c>
      <c r="U513" s="272">
        <f t="shared" si="92"/>
        <v>0</v>
      </c>
      <c r="V513" s="272">
        <f t="shared" si="92"/>
        <v>0</v>
      </c>
      <c r="W513" s="100">
        <f t="shared" si="89"/>
        <v>0</v>
      </c>
      <c r="X513" s="100">
        <f>IF(C513=A_Stammdaten!$B$11,E_SAV!$M513-E_SAV!$Y513,HLOOKUP(A_Stammdaten!$B$11-1,$Z$4:$AF$1005,ROW(C513)-3,FALSE)-$Y513)</f>
        <v>0</v>
      </c>
      <c r="Y513" s="100">
        <f>HLOOKUP(A_Stammdaten!$B$11,$Z$4:$AF$1005,ROW(C513)-3,FALSE)</f>
        <v>0</v>
      </c>
      <c r="Z513" s="100">
        <f t="shared" si="82"/>
        <v>0</v>
      </c>
      <c r="AA513" s="100">
        <f t="shared" si="83"/>
        <v>0</v>
      </c>
      <c r="AB513" s="100">
        <f t="shared" si="84"/>
        <v>0</v>
      </c>
      <c r="AC513" s="100">
        <f t="shared" si="85"/>
        <v>0</v>
      </c>
      <c r="AD513" s="100">
        <f t="shared" si="86"/>
        <v>0</v>
      </c>
      <c r="AE513" s="100">
        <f t="shared" si="87"/>
        <v>0</v>
      </c>
      <c r="AF513" s="100">
        <f t="shared" si="88"/>
        <v>0</v>
      </c>
    </row>
    <row r="514" spans="1:32" x14ac:dyDescent="0.25">
      <c r="A514" s="338"/>
      <c r="B514" s="338"/>
      <c r="C514" s="339"/>
      <c r="D514" s="338"/>
      <c r="E514" s="338"/>
      <c r="F514" s="338"/>
      <c r="G514" s="338"/>
      <c r="H514" s="338"/>
      <c r="I514" s="270">
        <f>IF(C514&gt;A_Stammdaten!$B$11,0,SUM(D514,E514,-G514))</f>
        <v>0</v>
      </c>
      <c r="J514" s="338"/>
      <c r="K514" s="338"/>
      <c r="L514" s="338"/>
      <c r="M514" s="99">
        <f t="shared" si="81"/>
        <v>0</v>
      </c>
      <c r="N514" s="271">
        <f>IF(ISBLANK($B514),0,VLOOKUP($B514,Listen!$A$2:$C$45,2,FALSE))</f>
        <v>0</v>
      </c>
      <c r="O514" s="271">
        <f>IF(ISBLANK($B514),0,VLOOKUP($B514,Listen!$A$2:$C$45,3,FALSE))</f>
        <v>0</v>
      </c>
      <c r="P514" s="272">
        <f t="shared" si="91"/>
        <v>0</v>
      </c>
      <c r="Q514" s="272">
        <f t="shared" si="92"/>
        <v>0</v>
      </c>
      <c r="R514" s="272">
        <f t="shared" si="92"/>
        <v>0</v>
      </c>
      <c r="S514" s="272">
        <f t="shared" si="92"/>
        <v>0</v>
      </c>
      <c r="T514" s="272">
        <f t="shared" si="92"/>
        <v>0</v>
      </c>
      <c r="U514" s="272">
        <f t="shared" si="92"/>
        <v>0</v>
      </c>
      <c r="V514" s="272">
        <f t="shared" si="92"/>
        <v>0</v>
      </c>
      <c r="W514" s="100">
        <f t="shared" si="89"/>
        <v>0</v>
      </c>
      <c r="X514" s="100">
        <f>IF(C514=A_Stammdaten!$B$11,E_SAV!$M514-E_SAV!$Y514,HLOOKUP(A_Stammdaten!$B$11-1,$Z$4:$AF$1005,ROW(C514)-3,FALSE)-$Y514)</f>
        <v>0</v>
      </c>
      <c r="Y514" s="100">
        <f>HLOOKUP(A_Stammdaten!$B$11,$Z$4:$AF$1005,ROW(C514)-3,FALSE)</f>
        <v>0</v>
      </c>
      <c r="Z514" s="100">
        <f t="shared" si="82"/>
        <v>0</v>
      </c>
      <c r="AA514" s="100">
        <f t="shared" si="83"/>
        <v>0</v>
      </c>
      <c r="AB514" s="100">
        <f t="shared" si="84"/>
        <v>0</v>
      </c>
      <c r="AC514" s="100">
        <f t="shared" si="85"/>
        <v>0</v>
      </c>
      <c r="AD514" s="100">
        <f t="shared" si="86"/>
        <v>0</v>
      </c>
      <c r="AE514" s="100">
        <f t="shared" si="87"/>
        <v>0</v>
      </c>
      <c r="AF514" s="100">
        <f t="shared" si="88"/>
        <v>0</v>
      </c>
    </row>
    <row r="515" spans="1:32" x14ac:dyDescent="0.25">
      <c r="A515" s="338"/>
      <c r="B515" s="338"/>
      <c r="C515" s="339"/>
      <c r="D515" s="338"/>
      <c r="E515" s="338"/>
      <c r="F515" s="338"/>
      <c r="G515" s="338"/>
      <c r="H515" s="338"/>
      <c r="I515" s="270">
        <f>IF(C515&gt;A_Stammdaten!$B$11,0,SUM(D515,E515,-G515))</f>
        <v>0</v>
      </c>
      <c r="J515" s="338"/>
      <c r="K515" s="338"/>
      <c r="L515" s="338"/>
      <c r="M515" s="99">
        <f t="shared" si="81"/>
        <v>0</v>
      </c>
      <c r="N515" s="271">
        <f>IF(ISBLANK($B515),0,VLOOKUP($B515,Listen!$A$2:$C$45,2,FALSE))</f>
        <v>0</v>
      </c>
      <c r="O515" s="271">
        <f>IF(ISBLANK($B515),0,VLOOKUP($B515,Listen!$A$2:$C$45,3,FALSE))</f>
        <v>0</v>
      </c>
      <c r="P515" s="272">
        <f t="shared" si="91"/>
        <v>0</v>
      </c>
      <c r="Q515" s="272">
        <f t="shared" si="92"/>
        <v>0</v>
      </c>
      <c r="R515" s="272">
        <f t="shared" si="92"/>
        <v>0</v>
      </c>
      <c r="S515" s="272">
        <f t="shared" si="92"/>
        <v>0</v>
      </c>
      <c r="T515" s="272">
        <f t="shared" si="92"/>
        <v>0</v>
      </c>
      <c r="U515" s="272">
        <f t="shared" si="92"/>
        <v>0</v>
      </c>
      <c r="V515" s="272">
        <f t="shared" si="92"/>
        <v>0</v>
      </c>
      <c r="W515" s="100">
        <f t="shared" si="89"/>
        <v>0</v>
      </c>
      <c r="X515" s="100">
        <f>IF(C515=A_Stammdaten!$B$11,E_SAV!$M515-E_SAV!$Y515,HLOOKUP(A_Stammdaten!$B$11-1,$Z$4:$AF$1005,ROW(C515)-3,FALSE)-$Y515)</f>
        <v>0</v>
      </c>
      <c r="Y515" s="100">
        <f>HLOOKUP(A_Stammdaten!$B$11,$Z$4:$AF$1005,ROW(C515)-3,FALSE)</f>
        <v>0</v>
      </c>
      <c r="Z515" s="100">
        <f t="shared" si="82"/>
        <v>0</v>
      </c>
      <c r="AA515" s="100">
        <f t="shared" si="83"/>
        <v>0</v>
      </c>
      <c r="AB515" s="100">
        <f t="shared" si="84"/>
        <v>0</v>
      </c>
      <c r="AC515" s="100">
        <f t="shared" si="85"/>
        <v>0</v>
      </c>
      <c r="AD515" s="100">
        <f t="shared" si="86"/>
        <v>0</v>
      </c>
      <c r="AE515" s="100">
        <f t="shared" si="87"/>
        <v>0</v>
      </c>
      <c r="AF515" s="100">
        <f t="shared" si="88"/>
        <v>0</v>
      </c>
    </row>
    <row r="516" spans="1:32" x14ac:dyDescent="0.25">
      <c r="A516" s="338"/>
      <c r="B516" s="338"/>
      <c r="C516" s="339"/>
      <c r="D516" s="338"/>
      <c r="E516" s="338"/>
      <c r="F516" s="338"/>
      <c r="G516" s="338"/>
      <c r="H516" s="338"/>
      <c r="I516" s="270">
        <f>IF(C516&gt;A_Stammdaten!$B$11,0,SUM(D516,E516,-G516))</f>
        <v>0</v>
      </c>
      <c r="J516" s="338"/>
      <c r="K516" s="338"/>
      <c r="L516" s="338"/>
      <c r="M516" s="99">
        <f t="shared" si="81"/>
        <v>0</v>
      </c>
      <c r="N516" s="271">
        <f>IF(ISBLANK($B516),0,VLOOKUP($B516,Listen!$A$2:$C$45,2,FALSE))</f>
        <v>0</v>
      </c>
      <c r="O516" s="271">
        <f>IF(ISBLANK($B516),0,VLOOKUP($B516,Listen!$A$2:$C$45,3,FALSE))</f>
        <v>0</v>
      </c>
      <c r="P516" s="272">
        <f t="shared" si="91"/>
        <v>0</v>
      </c>
      <c r="Q516" s="272">
        <f t="shared" si="92"/>
        <v>0</v>
      </c>
      <c r="R516" s="272">
        <f t="shared" si="92"/>
        <v>0</v>
      </c>
      <c r="S516" s="272">
        <f t="shared" si="92"/>
        <v>0</v>
      </c>
      <c r="T516" s="272">
        <f t="shared" si="92"/>
        <v>0</v>
      </c>
      <c r="U516" s="272">
        <f t="shared" si="92"/>
        <v>0</v>
      </c>
      <c r="V516" s="272">
        <f t="shared" si="92"/>
        <v>0</v>
      </c>
      <c r="W516" s="100">
        <f t="shared" si="89"/>
        <v>0</v>
      </c>
      <c r="X516" s="100">
        <f>IF(C516=A_Stammdaten!$B$11,E_SAV!$M516-E_SAV!$Y516,HLOOKUP(A_Stammdaten!$B$11-1,$Z$4:$AF$1005,ROW(C516)-3,FALSE)-$Y516)</f>
        <v>0</v>
      </c>
      <c r="Y516" s="100">
        <f>HLOOKUP(A_Stammdaten!$B$11,$Z$4:$AF$1005,ROW(C516)-3,FALSE)</f>
        <v>0</v>
      </c>
      <c r="Z516" s="100">
        <f t="shared" si="82"/>
        <v>0</v>
      </c>
      <c r="AA516" s="100">
        <f t="shared" si="83"/>
        <v>0</v>
      </c>
      <c r="AB516" s="100">
        <f t="shared" si="84"/>
        <v>0</v>
      </c>
      <c r="AC516" s="100">
        <f t="shared" si="85"/>
        <v>0</v>
      </c>
      <c r="AD516" s="100">
        <f t="shared" si="86"/>
        <v>0</v>
      </c>
      <c r="AE516" s="100">
        <f t="shared" si="87"/>
        <v>0</v>
      </c>
      <c r="AF516" s="100">
        <f t="shared" si="88"/>
        <v>0</v>
      </c>
    </row>
    <row r="517" spans="1:32" x14ac:dyDescent="0.25">
      <c r="A517" s="338"/>
      <c r="B517" s="338"/>
      <c r="C517" s="339"/>
      <c r="D517" s="338"/>
      <c r="E517" s="338"/>
      <c r="F517" s="338"/>
      <c r="G517" s="338"/>
      <c r="H517" s="338"/>
      <c r="I517" s="270">
        <f>IF(C517&gt;A_Stammdaten!$B$11,0,SUM(D517,E517,-G517))</f>
        <v>0</v>
      </c>
      <c r="J517" s="338"/>
      <c r="K517" s="338"/>
      <c r="L517" s="338"/>
      <c r="M517" s="99">
        <f t="shared" ref="M517:M580" si="93">I517-SUM(J517:L517)</f>
        <v>0</v>
      </c>
      <c r="N517" s="271">
        <f>IF(ISBLANK($B517),0,VLOOKUP($B517,Listen!$A$2:$C$45,2,FALSE))</f>
        <v>0</v>
      </c>
      <c r="O517" s="271">
        <f>IF(ISBLANK($B517),0,VLOOKUP($B517,Listen!$A$2:$C$45,3,FALSE))</f>
        <v>0</v>
      </c>
      <c r="P517" s="272">
        <f t="shared" si="91"/>
        <v>0</v>
      </c>
      <c r="Q517" s="272">
        <f t="shared" si="92"/>
        <v>0</v>
      </c>
      <c r="R517" s="272">
        <f t="shared" si="92"/>
        <v>0</v>
      </c>
      <c r="S517" s="272">
        <f t="shared" si="92"/>
        <v>0</v>
      </c>
      <c r="T517" s="272">
        <f t="shared" si="92"/>
        <v>0</v>
      </c>
      <c r="U517" s="272">
        <f t="shared" si="92"/>
        <v>0</v>
      </c>
      <c r="V517" s="272">
        <f t="shared" si="92"/>
        <v>0</v>
      </c>
      <c r="W517" s="100">
        <f t="shared" si="89"/>
        <v>0</v>
      </c>
      <c r="X517" s="100">
        <f>IF(C517=A_Stammdaten!$B$11,E_SAV!$M517-E_SAV!$Y517,HLOOKUP(A_Stammdaten!$B$11-1,$Z$4:$AF$1005,ROW(C517)-3,FALSE)-$Y517)</f>
        <v>0</v>
      </c>
      <c r="Y517" s="100">
        <f>HLOOKUP(A_Stammdaten!$B$11,$Z$4:$AF$1005,ROW(C517)-3,FALSE)</f>
        <v>0</v>
      </c>
      <c r="Z517" s="100">
        <f t="shared" ref="Z517:Z580" si="94">IF(OR($C517=0,$M517=0),0,IF($C517&lt;=Z$4,$M517-$M517/P517*(Z$4-$C517+1),0))</f>
        <v>0</v>
      </c>
      <c r="AA517" s="100">
        <f t="shared" ref="AA517:AA580" si="95">IF(OR($C517=0,$M517=0,Q517-(AA$4-$C517)=0),0,IF($C517&lt;AA$4,Z517-Z517/(Q517-(AA$4-$C517)),IF($C517=AA$4,$M517-$M517/Q517,0)))</f>
        <v>0</v>
      </c>
      <c r="AB517" s="100">
        <f t="shared" ref="AB517:AB580" si="96">IF(OR($C517=0,$M517=0,R517-(AB$4-$C517)=0),0,IF($C517&lt;AB$4,AA517-AA517/(R517-(AB$4-$C517)),IF($C517=AB$4,$M517-$M517/R517,0)))</f>
        <v>0</v>
      </c>
      <c r="AC517" s="100">
        <f t="shared" ref="AC517:AC580" si="97">IF(OR($C517=0,$M517=0,S517-(AC$4-$C517)=0),0,IF($C517&lt;AC$4,AB517-AB517/(S517-(AC$4-$C517)),IF($C517=AC$4,$M517-$M517/S517,0)))</f>
        <v>0</v>
      </c>
      <c r="AD517" s="100">
        <f t="shared" ref="AD517:AD580" si="98">IF(OR($C517=0,$M517=0,T517-(AD$4-$C517)=0),0,IF($C517&lt;AD$4,AC517-AC517/(T517-(AD$4-$C517)),IF($C517=AD$4,$M517-$M517/T517,0)))</f>
        <v>0</v>
      </c>
      <c r="AE517" s="100">
        <f t="shared" ref="AE517:AE580" si="99">IF(OR($C517=0,$M517=0,U517-(AE$4-$C517)=0),0,IF($C517&lt;AE$4,AD517-AD517/(U517-(AE$4-$C517)),IF($C517=AE$4,$M517-$M517/U517,0)))</f>
        <v>0</v>
      </c>
      <c r="AF517" s="100">
        <f t="shared" ref="AF517:AF580" si="100">IF(OR($C517=0,$M517=0,V517-(AF$4-$C517)=0),0,IF($C517&lt;AF$4,AE517-AE517/(V517-(AF$4-$C517)),IF($C517=AF$4,$M517-$M517/V517,0)))</f>
        <v>0</v>
      </c>
    </row>
    <row r="518" spans="1:32" x14ac:dyDescent="0.25">
      <c r="A518" s="338"/>
      <c r="B518" s="338"/>
      <c r="C518" s="339"/>
      <c r="D518" s="338"/>
      <c r="E518" s="338"/>
      <c r="F518" s="338"/>
      <c r="G518" s="338"/>
      <c r="H518" s="338"/>
      <c r="I518" s="270">
        <f>IF(C518&gt;A_Stammdaten!$B$11,0,SUM(D518,E518,-G518))</f>
        <v>0</v>
      </c>
      <c r="J518" s="338"/>
      <c r="K518" s="338"/>
      <c r="L518" s="338"/>
      <c r="M518" s="99">
        <f t="shared" si="93"/>
        <v>0</v>
      </c>
      <c r="N518" s="271">
        <f>IF(ISBLANK($B518),0,VLOOKUP($B518,Listen!$A$2:$C$45,2,FALSE))</f>
        <v>0</v>
      </c>
      <c r="O518" s="271">
        <f>IF(ISBLANK($B518),0,VLOOKUP($B518,Listen!$A$2:$C$45,3,FALSE))</f>
        <v>0</v>
      </c>
      <c r="P518" s="272">
        <f t="shared" si="91"/>
        <v>0</v>
      </c>
      <c r="Q518" s="272">
        <f t="shared" si="92"/>
        <v>0</v>
      </c>
      <c r="R518" s="272">
        <f t="shared" si="92"/>
        <v>0</v>
      </c>
      <c r="S518" s="272">
        <f t="shared" si="92"/>
        <v>0</v>
      </c>
      <c r="T518" s="272">
        <f t="shared" si="92"/>
        <v>0</v>
      </c>
      <c r="U518" s="272">
        <f t="shared" si="92"/>
        <v>0</v>
      </c>
      <c r="V518" s="272">
        <f t="shared" si="92"/>
        <v>0</v>
      </c>
      <c r="W518" s="100">
        <f t="shared" ref="W518:W581" si="101">Y518+X518</f>
        <v>0</v>
      </c>
      <c r="X518" s="100">
        <f>IF(C518=A_Stammdaten!$B$11,E_SAV!$M518-E_SAV!$Y518,HLOOKUP(A_Stammdaten!$B$11-1,$Z$4:$AF$1005,ROW(C518)-3,FALSE)-$Y518)</f>
        <v>0</v>
      </c>
      <c r="Y518" s="100">
        <f>HLOOKUP(A_Stammdaten!$B$11,$Z$4:$AF$1005,ROW(C518)-3,FALSE)</f>
        <v>0</v>
      </c>
      <c r="Z518" s="100">
        <f t="shared" si="94"/>
        <v>0</v>
      </c>
      <c r="AA518" s="100">
        <f t="shared" si="95"/>
        <v>0</v>
      </c>
      <c r="AB518" s="100">
        <f t="shared" si="96"/>
        <v>0</v>
      </c>
      <c r="AC518" s="100">
        <f t="shared" si="97"/>
        <v>0</v>
      </c>
      <c r="AD518" s="100">
        <f t="shared" si="98"/>
        <v>0</v>
      </c>
      <c r="AE518" s="100">
        <f t="shared" si="99"/>
        <v>0</v>
      </c>
      <c r="AF518" s="100">
        <f t="shared" si="100"/>
        <v>0</v>
      </c>
    </row>
    <row r="519" spans="1:32" x14ac:dyDescent="0.25">
      <c r="A519" s="338"/>
      <c r="B519" s="338"/>
      <c r="C519" s="339"/>
      <c r="D519" s="338"/>
      <c r="E519" s="338"/>
      <c r="F519" s="338"/>
      <c r="G519" s="338"/>
      <c r="H519" s="338"/>
      <c r="I519" s="270">
        <f>IF(C519&gt;A_Stammdaten!$B$11,0,SUM(D519,E519,-G519))</f>
        <v>0</v>
      </c>
      <c r="J519" s="338"/>
      <c r="K519" s="338"/>
      <c r="L519" s="338"/>
      <c r="M519" s="99">
        <f t="shared" si="93"/>
        <v>0</v>
      </c>
      <c r="N519" s="271">
        <f>IF(ISBLANK($B519),0,VLOOKUP($B519,Listen!$A$2:$C$45,2,FALSE))</f>
        <v>0</v>
      </c>
      <c r="O519" s="271">
        <f>IF(ISBLANK($B519),0,VLOOKUP($B519,Listen!$A$2:$C$45,3,FALSE))</f>
        <v>0</v>
      </c>
      <c r="P519" s="272">
        <f t="shared" si="91"/>
        <v>0</v>
      </c>
      <c r="Q519" s="272">
        <f t="shared" si="92"/>
        <v>0</v>
      </c>
      <c r="R519" s="272">
        <f t="shared" si="92"/>
        <v>0</v>
      </c>
      <c r="S519" s="272">
        <f t="shared" si="92"/>
        <v>0</v>
      </c>
      <c r="T519" s="272">
        <f t="shared" si="92"/>
        <v>0</v>
      </c>
      <c r="U519" s="272">
        <f t="shared" si="92"/>
        <v>0</v>
      </c>
      <c r="V519" s="272">
        <f t="shared" si="92"/>
        <v>0</v>
      </c>
      <c r="W519" s="100">
        <f t="shared" si="101"/>
        <v>0</v>
      </c>
      <c r="X519" s="100">
        <f>IF(C519=A_Stammdaten!$B$11,E_SAV!$M519-E_SAV!$Y519,HLOOKUP(A_Stammdaten!$B$11-1,$Z$4:$AF$1005,ROW(C519)-3,FALSE)-$Y519)</f>
        <v>0</v>
      </c>
      <c r="Y519" s="100">
        <f>HLOOKUP(A_Stammdaten!$B$11,$Z$4:$AF$1005,ROW(C519)-3,FALSE)</f>
        <v>0</v>
      </c>
      <c r="Z519" s="100">
        <f t="shared" si="94"/>
        <v>0</v>
      </c>
      <c r="AA519" s="100">
        <f t="shared" si="95"/>
        <v>0</v>
      </c>
      <c r="AB519" s="100">
        <f t="shared" si="96"/>
        <v>0</v>
      </c>
      <c r="AC519" s="100">
        <f t="shared" si="97"/>
        <v>0</v>
      </c>
      <c r="AD519" s="100">
        <f t="shared" si="98"/>
        <v>0</v>
      </c>
      <c r="AE519" s="100">
        <f t="shared" si="99"/>
        <v>0</v>
      </c>
      <c r="AF519" s="100">
        <f t="shared" si="100"/>
        <v>0</v>
      </c>
    </row>
    <row r="520" spans="1:32" x14ac:dyDescent="0.25">
      <c r="A520" s="338"/>
      <c r="B520" s="338"/>
      <c r="C520" s="339"/>
      <c r="D520" s="338"/>
      <c r="E520" s="338"/>
      <c r="F520" s="338"/>
      <c r="G520" s="338"/>
      <c r="H520" s="338"/>
      <c r="I520" s="270">
        <f>IF(C520&gt;A_Stammdaten!$B$11,0,SUM(D520,E520,-G520))</f>
        <v>0</v>
      </c>
      <c r="J520" s="338"/>
      <c r="K520" s="338"/>
      <c r="L520" s="338"/>
      <c r="M520" s="99">
        <f t="shared" si="93"/>
        <v>0</v>
      </c>
      <c r="N520" s="271">
        <f>IF(ISBLANK($B520),0,VLOOKUP($B520,Listen!$A$2:$C$45,2,FALSE))</f>
        <v>0</v>
      </c>
      <c r="O520" s="271">
        <f>IF(ISBLANK($B520),0,VLOOKUP($B520,Listen!$A$2:$C$45,3,FALSE))</f>
        <v>0</v>
      </c>
      <c r="P520" s="272">
        <f t="shared" si="91"/>
        <v>0</v>
      </c>
      <c r="Q520" s="272">
        <f t="shared" si="92"/>
        <v>0</v>
      </c>
      <c r="R520" s="272">
        <f t="shared" si="92"/>
        <v>0</v>
      </c>
      <c r="S520" s="272">
        <f t="shared" si="92"/>
        <v>0</v>
      </c>
      <c r="T520" s="272">
        <f t="shared" si="92"/>
        <v>0</v>
      </c>
      <c r="U520" s="272">
        <f t="shared" si="92"/>
        <v>0</v>
      </c>
      <c r="V520" s="272">
        <f t="shared" si="92"/>
        <v>0</v>
      </c>
      <c r="W520" s="100">
        <f t="shared" si="101"/>
        <v>0</v>
      </c>
      <c r="X520" s="100">
        <f>IF(C520=A_Stammdaten!$B$11,E_SAV!$M520-E_SAV!$Y520,HLOOKUP(A_Stammdaten!$B$11-1,$Z$4:$AF$1005,ROW(C520)-3,FALSE)-$Y520)</f>
        <v>0</v>
      </c>
      <c r="Y520" s="100">
        <f>HLOOKUP(A_Stammdaten!$B$11,$Z$4:$AF$1005,ROW(C520)-3,FALSE)</f>
        <v>0</v>
      </c>
      <c r="Z520" s="100">
        <f t="shared" si="94"/>
        <v>0</v>
      </c>
      <c r="AA520" s="100">
        <f t="shared" si="95"/>
        <v>0</v>
      </c>
      <c r="AB520" s="100">
        <f t="shared" si="96"/>
        <v>0</v>
      </c>
      <c r="AC520" s="100">
        <f t="shared" si="97"/>
        <v>0</v>
      </c>
      <c r="AD520" s="100">
        <f t="shared" si="98"/>
        <v>0</v>
      </c>
      <c r="AE520" s="100">
        <f t="shared" si="99"/>
        <v>0</v>
      </c>
      <c r="AF520" s="100">
        <f t="shared" si="100"/>
        <v>0</v>
      </c>
    </row>
    <row r="521" spans="1:32" x14ac:dyDescent="0.25">
      <c r="A521" s="338"/>
      <c r="B521" s="338"/>
      <c r="C521" s="339"/>
      <c r="D521" s="338"/>
      <c r="E521" s="338"/>
      <c r="F521" s="338"/>
      <c r="G521" s="338"/>
      <c r="H521" s="338"/>
      <c r="I521" s="270">
        <f>IF(C521&gt;A_Stammdaten!$B$11,0,SUM(D521,E521,-G521))</f>
        <v>0</v>
      </c>
      <c r="J521" s="338"/>
      <c r="K521" s="338"/>
      <c r="L521" s="338"/>
      <c r="M521" s="99">
        <f t="shared" si="93"/>
        <v>0</v>
      </c>
      <c r="N521" s="271">
        <f>IF(ISBLANK($B521),0,VLOOKUP($B521,Listen!$A$2:$C$45,2,FALSE))</f>
        <v>0</v>
      </c>
      <c r="O521" s="271">
        <f>IF(ISBLANK($B521),0,VLOOKUP($B521,Listen!$A$2:$C$45,3,FALSE))</f>
        <v>0</v>
      </c>
      <c r="P521" s="272">
        <f t="shared" si="91"/>
        <v>0</v>
      </c>
      <c r="Q521" s="272">
        <f t="shared" si="92"/>
        <v>0</v>
      </c>
      <c r="R521" s="272">
        <f t="shared" si="92"/>
        <v>0</v>
      </c>
      <c r="S521" s="272">
        <f t="shared" si="92"/>
        <v>0</v>
      </c>
      <c r="T521" s="272">
        <f t="shared" si="92"/>
        <v>0</v>
      </c>
      <c r="U521" s="272">
        <f t="shared" si="92"/>
        <v>0</v>
      </c>
      <c r="V521" s="272">
        <f t="shared" si="92"/>
        <v>0</v>
      </c>
      <c r="W521" s="100">
        <f t="shared" si="101"/>
        <v>0</v>
      </c>
      <c r="X521" s="100">
        <f>IF(C521=A_Stammdaten!$B$11,E_SAV!$M521-E_SAV!$Y521,HLOOKUP(A_Stammdaten!$B$11-1,$Z$4:$AF$1005,ROW(C521)-3,FALSE)-$Y521)</f>
        <v>0</v>
      </c>
      <c r="Y521" s="100">
        <f>HLOOKUP(A_Stammdaten!$B$11,$Z$4:$AF$1005,ROW(C521)-3,FALSE)</f>
        <v>0</v>
      </c>
      <c r="Z521" s="100">
        <f t="shared" si="94"/>
        <v>0</v>
      </c>
      <c r="AA521" s="100">
        <f t="shared" si="95"/>
        <v>0</v>
      </c>
      <c r="AB521" s="100">
        <f t="shared" si="96"/>
        <v>0</v>
      </c>
      <c r="AC521" s="100">
        <f t="shared" si="97"/>
        <v>0</v>
      </c>
      <c r="AD521" s="100">
        <f t="shared" si="98"/>
        <v>0</v>
      </c>
      <c r="AE521" s="100">
        <f t="shared" si="99"/>
        <v>0</v>
      </c>
      <c r="AF521" s="100">
        <f t="shared" si="100"/>
        <v>0</v>
      </c>
    </row>
    <row r="522" spans="1:32" x14ac:dyDescent="0.25">
      <c r="A522" s="338"/>
      <c r="B522" s="338"/>
      <c r="C522" s="339"/>
      <c r="D522" s="338"/>
      <c r="E522" s="338"/>
      <c r="F522" s="338"/>
      <c r="G522" s="338"/>
      <c r="H522" s="338"/>
      <c r="I522" s="270">
        <f>IF(C522&gt;A_Stammdaten!$B$11,0,SUM(D522,E522,-G522))</f>
        <v>0</v>
      </c>
      <c r="J522" s="338"/>
      <c r="K522" s="338"/>
      <c r="L522" s="338"/>
      <c r="M522" s="99">
        <f t="shared" si="93"/>
        <v>0</v>
      </c>
      <c r="N522" s="271">
        <f>IF(ISBLANK($B522),0,VLOOKUP($B522,Listen!$A$2:$C$45,2,FALSE))</f>
        <v>0</v>
      </c>
      <c r="O522" s="271">
        <f>IF(ISBLANK($B522),0,VLOOKUP($B522,Listen!$A$2:$C$45,3,FALSE))</f>
        <v>0</v>
      </c>
      <c r="P522" s="272">
        <f t="shared" si="91"/>
        <v>0</v>
      </c>
      <c r="Q522" s="272">
        <f t="shared" si="92"/>
        <v>0</v>
      </c>
      <c r="R522" s="272">
        <f t="shared" si="92"/>
        <v>0</v>
      </c>
      <c r="S522" s="272">
        <f t="shared" si="92"/>
        <v>0</v>
      </c>
      <c r="T522" s="272">
        <f t="shared" si="92"/>
        <v>0</v>
      </c>
      <c r="U522" s="272">
        <f t="shared" si="92"/>
        <v>0</v>
      </c>
      <c r="V522" s="272">
        <f t="shared" si="92"/>
        <v>0</v>
      </c>
      <c r="W522" s="100">
        <f t="shared" si="101"/>
        <v>0</v>
      </c>
      <c r="X522" s="100">
        <f>IF(C522=A_Stammdaten!$B$11,E_SAV!$M522-E_SAV!$Y522,HLOOKUP(A_Stammdaten!$B$11-1,$Z$4:$AF$1005,ROW(C522)-3,FALSE)-$Y522)</f>
        <v>0</v>
      </c>
      <c r="Y522" s="100">
        <f>HLOOKUP(A_Stammdaten!$B$11,$Z$4:$AF$1005,ROW(C522)-3,FALSE)</f>
        <v>0</v>
      </c>
      <c r="Z522" s="100">
        <f t="shared" si="94"/>
        <v>0</v>
      </c>
      <c r="AA522" s="100">
        <f t="shared" si="95"/>
        <v>0</v>
      </c>
      <c r="AB522" s="100">
        <f t="shared" si="96"/>
        <v>0</v>
      </c>
      <c r="AC522" s="100">
        <f t="shared" si="97"/>
        <v>0</v>
      </c>
      <c r="AD522" s="100">
        <f t="shared" si="98"/>
        <v>0</v>
      </c>
      <c r="AE522" s="100">
        <f t="shared" si="99"/>
        <v>0</v>
      </c>
      <c r="AF522" s="100">
        <f t="shared" si="100"/>
        <v>0</v>
      </c>
    </row>
    <row r="523" spans="1:32" x14ac:dyDescent="0.25">
      <c r="A523" s="338"/>
      <c r="B523" s="338"/>
      <c r="C523" s="339"/>
      <c r="D523" s="338"/>
      <c r="E523" s="338"/>
      <c r="F523" s="338"/>
      <c r="G523" s="338"/>
      <c r="H523" s="338"/>
      <c r="I523" s="270">
        <f>IF(C523&gt;A_Stammdaten!$B$11,0,SUM(D523,E523,-G523))</f>
        <v>0</v>
      </c>
      <c r="J523" s="338"/>
      <c r="K523" s="338"/>
      <c r="L523" s="338"/>
      <c r="M523" s="99">
        <f t="shared" si="93"/>
        <v>0</v>
      </c>
      <c r="N523" s="271">
        <f>IF(ISBLANK($B523),0,VLOOKUP($B523,Listen!$A$2:$C$45,2,FALSE))</f>
        <v>0</v>
      </c>
      <c r="O523" s="271">
        <f>IF(ISBLANK($B523),0,VLOOKUP($B523,Listen!$A$2:$C$45,3,FALSE))</f>
        <v>0</v>
      </c>
      <c r="P523" s="272">
        <f t="shared" ref="P523:P586" si="102">$N523</f>
        <v>0</v>
      </c>
      <c r="Q523" s="272">
        <f t="shared" si="92"/>
        <v>0</v>
      </c>
      <c r="R523" s="272">
        <f t="shared" si="92"/>
        <v>0</v>
      </c>
      <c r="S523" s="272">
        <f t="shared" si="92"/>
        <v>0</v>
      </c>
      <c r="T523" s="272">
        <f t="shared" si="92"/>
        <v>0</v>
      </c>
      <c r="U523" s="272">
        <f t="shared" si="92"/>
        <v>0</v>
      </c>
      <c r="V523" s="272">
        <f t="shared" si="92"/>
        <v>0</v>
      </c>
      <c r="W523" s="100">
        <f t="shared" si="101"/>
        <v>0</v>
      </c>
      <c r="X523" s="100">
        <f>IF(C523=A_Stammdaten!$B$11,E_SAV!$M523-E_SAV!$Y523,HLOOKUP(A_Stammdaten!$B$11-1,$Z$4:$AF$1005,ROW(C523)-3,FALSE)-$Y523)</f>
        <v>0</v>
      </c>
      <c r="Y523" s="100">
        <f>HLOOKUP(A_Stammdaten!$B$11,$Z$4:$AF$1005,ROW(C523)-3,FALSE)</f>
        <v>0</v>
      </c>
      <c r="Z523" s="100">
        <f t="shared" si="94"/>
        <v>0</v>
      </c>
      <c r="AA523" s="100">
        <f t="shared" si="95"/>
        <v>0</v>
      </c>
      <c r="AB523" s="100">
        <f t="shared" si="96"/>
        <v>0</v>
      </c>
      <c r="AC523" s="100">
        <f t="shared" si="97"/>
        <v>0</v>
      </c>
      <c r="AD523" s="100">
        <f t="shared" si="98"/>
        <v>0</v>
      </c>
      <c r="AE523" s="100">
        <f t="shared" si="99"/>
        <v>0</v>
      </c>
      <c r="AF523" s="100">
        <f t="shared" si="100"/>
        <v>0</v>
      </c>
    </row>
    <row r="524" spans="1:32" x14ac:dyDescent="0.25">
      <c r="A524" s="338"/>
      <c r="B524" s="338"/>
      <c r="C524" s="339"/>
      <c r="D524" s="338"/>
      <c r="E524" s="338"/>
      <c r="F524" s="338"/>
      <c r="G524" s="338"/>
      <c r="H524" s="338"/>
      <c r="I524" s="270">
        <f>IF(C524&gt;A_Stammdaten!$B$11,0,SUM(D524,E524,-G524))</f>
        <v>0</v>
      </c>
      <c r="J524" s="338"/>
      <c r="K524" s="338"/>
      <c r="L524" s="338"/>
      <c r="M524" s="99">
        <f t="shared" si="93"/>
        <v>0</v>
      </c>
      <c r="N524" s="271">
        <f>IF(ISBLANK($B524),0,VLOOKUP($B524,Listen!$A$2:$C$45,2,FALSE))</f>
        <v>0</v>
      </c>
      <c r="O524" s="271">
        <f>IF(ISBLANK($B524),0,VLOOKUP($B524,Listen!$A$2:$C$45,3,FALSE))</f>
        <v>0</v>
      </c>
      <c r="P524" s="272">
        <f t="shared" si="102"/>
        <v>0</v>
      </c>
      <c r="Q524" s="272">
        <f t="shared" si="92"/>
        <v>0</v>
      </c>
      <c r="R524" s="272">
        <f t="shared" si="92"/>
        <v>0</v>
      </c>
      <c r="S524" s="272">
        <f t="shared" si="92"/>
        <v>0</v>
      </c>
      <c r="T524" s="272">
        <f t="shared" si="92"/>
        <v>0</v>
      </c>
      <c r="U524" s="272">
        <f t="shared" si="92"/>
        <v>0</v>
      </c>
      <c r="V524" s="272">
        <f t="shared" si="92"/>
        <v>0</v>
      </c>
      <c r="W524" s="100">
        <f t="shared" si="101"/>
        <v>0</v>
      </c>
      <c r="X524" s="100">
        <f>IF(C524=A_Stammdaten!$B$11,E_SAV!$M524-E_SAV!$Y524,HLOOKUP(A_Stammdaten!$B$11-1,$Z$4:$AF$1005,ROW(C524)-3,FALSE)-$Y524)</f>
        <v>0</v>
      </c>
      <c r="Y524" s="100">
        <f>HLOOKUP(A_Stammdaten!$B$11,$Z$4:$AF$1005,ROW(C524)-3,FALSE)</f>
        <v>0</v>
      </c>
      <c r="Z524" s="100">
        <f t="shared" si="94"/>
        <v>0</v>
      </c>
      <c r="AA524" s="100">
        <f t="shared" si="95"/>
        <v>0</v>
      </c>
      <c r="AB524" s="100">
        <f t="shared" si="96"/>
        <v>0</v>
      </c>
      <c r="AC524" s="100">
        <f t="shared" si="97"/>
        <v>0</v>
      </c>
      <c r="AD524" s="100">
        <f t="shared" si="98"/>
        <v>0</v>
      </c>
      <c r="AE524" s="100">
        <f t="shared" si="99"/>
        <v>0</v>
      </c>
      <c r="AF524" s="100">
        <f t="shared" si="100"/>
        <v>0</v>
      </c>
    </row>
    <row r="525" spans="1:32" x14ac:dyDescent="0.25">
      <c r="A525" s="338"/>
      <c r="B525" s="338"/>
      <c r="C525" s="339"/>
      <c r="D525" s="338"/>
      <c r="E525" s="338"/>
      <c r="F525" s="338"/>
      <c r="G525" s="338"/>
      <c r="H525" s="338"/>
      <c r="I525" s="270">
        <f>IF(C525&gt;A_Stammdaten!$B$11,0,SUM(D525,E525,-G525))</f>
        <v>0</v>
      </c>
      <c r="J525" s="338"/>
      <c r="K525" s="338"/>
      <c r="L525" s="338"/>
      <c r="M525" s="99">
        <f t="shared" si="93"/>
        <v>0</v>
      </c>
      <c r="N525" s="271">
        <f>IF(ISBLANK($B525),0,VLOOKUP($B525,Listen!$A$2:$C$45,2,FALSE))</f>
        <v>0</v>
      </c>
      <c r="O525" s="271">
        <f>IF(ISBLANK($B525),0,VLOOKUP($B525,Listen!$A$2:$C$45,3,FALSE))</f>
        <v>0</v>
      </c>
      <c r="P525" s="272">
        <f t="shared" si="102"/>
        <v>0</v>
      </c>
      <c r="Q525" s="272">
        <f t="shared" si="92"/>
        <v>0</v>
      </c>
      <c r="R525" s="272">
        <f t="shared" si="92"/>
        <v>0</v>
      </c>
      <c r="S525" s="272">
        <f t="shared" si="92"/>
        <v>0</v>
      </c>
      <c r="T525" s="272">
        <f t="shared" si="92"/>
        <v>0</v>
      </c>
      <c r="U525" s="272">
        <f t="shared" si="92"/>
        <v>0</v>
      </c>
      <c r="V525" s="272">
        <f t="shared" si="92"/>
        <v>0</v>
      </c>
      <c r="W525" s="100">
        <f t="shared" si="101"/>
        <v>0</v>
      </c>
      <c r="X525" s="100">
        <f>IF(C525=A_Stammdaten!$B$11,E_SAV!$M525-E_SAV!$Y525,HLOOKUP(A_Stammdaten!$B$11-1,$Z$4:$AF$1005,ROW(C525)-3,FALSE)-$Y525)</f>
        <v>0</v>
      </c>
      <c r="Y525" s="100">
        <f>HLOOKUP(A_Stammdaten!$B$11,$Z$4:$AF$1005,ROW(C525)-3,FALSE)</f>
        <v>0</v>
      </c>
      <c r="Z525" s="100">
        <f t="shared" si="94"/>
        <v>0</v>
      </c>
      <c r="AA525" s="100">
        <f t="shared" si="95"/>
        <v>0</v>
      </c>
      <c r="AB525" s="100">
        <f t="shared" si="96"/>
        <v>0</v>
      </c>
      <c r="AC525" s="100">
        <f t="shared" si="97"/>
        <v>0</v>
      </c>
      <c r="AD525" s="100">
        <f t="shared" si="98"/>
        <v>0</v>
      </c>
      <c r="AE525" s="100">
        <f t="shared" si="99"/>
        <v>0</v>
      </c>
      <c r="AF525" s="100">
        <f t="shared" si="100"/>
        <v>0</v>
      </c>
    </row>
    <row r="526" spans="1:32" x14ac:dyDescent="0.25">
      <c r="A526" s="338"/>
      <c r="B526" s="338"/>
      <c r="C526" s="339"/>
      <c r="D526" s="338"/>
      <c r="E526" s="338"/>
      <c r="F526" s="338"/>
      <c r="G526" s="338"/>
      <c r="H526" s="338"/>
      <c r="I526" s="270">
        <f>IF(C526&gt;A_Stammdaten!$B$11,0,SUM(D526,E526,-G526))</f>
        <v>0</v>
      </c>
      <c r="J526" s="338"/>
      <c r="K526" s="338"/>
      <c r="L526" s="338"/>
      <c r="M526" s="99">
        <f t="shared" si="93"/>
        <v>0</v>
      </c>
      <c r="N526" s="271">
        <f>IF(ISBLANK($B526),0,VLOOKUP($B526,Listen!$A$2:$C$45,2,FALSE))</f>
        <v>0</v>
      </c>
      <c r="O526" s="271">
        <f>IF(ISBLANK($B526),0,VLOOKUP($B526,Listen!$A$2:$C$45,3,FALSE))</f>
        <v>0</v>
      </c>
      <c r="P526" s="272">
        <f t="shared" si="102"/>
        <v>0</v>
      </c>
      <c r="Q526" s="272">
        <f t="shared" si="92"/>
        <v>0</v>
      </c>
      <c r="R526" s="272">
        <f t="shared" si="92"/>
        <v>0</v>
      </c>
      <c r="S526" s="272">
        <f t="shared" si="92"/>
        <v>0</v>
      </c>
      <c r="T526" s="272">
        <f t="shared" si="92"/>
        <v>0</v>
      </c>
      <c r="U526" s="272">
        <f t="shared" si="92"/>
        <v>0</v>
      </c>
      <c r="V526" s="272">
        <f t="shared" si="92"/>
        <v>0</v>
      </c>
      <c r="W526" s="100">
        <f t="shared" si="101"/>
        <v>0</v>
      </c>
      <c r="X526" s="100">
        <f>IF(C526=A_Stammdaten!$B$11,E_SAV!$M526-E_SAV!$Y526,HLOOKUP(A_Stammdaten!$B$11-1,$Z$4:$AF$1005,ROW(C526)-3,FALSE)-$Y526)</f>
        <v>0</v>
      </c>
      <c r="Y526" s="100">
        <f>HLOOKUP(A_Stammdaten!$B$11,$Z$4:$AF$1005,ROW(C526)-3,FALSE)</f>
        <v>0</v>
      </c>
      <c r="Z526" s="100">
        <f t="shared" si="94"/>
        <v>0</v>
      </c>
      <c r="AA526" s="100">
        <f t="shared" si="95"/>
        <v>0</v>
      </c>
      <c r="AB526" s="100">
        <f t="shared" si="96"/>
        <v>0</v>
      </c>
      <c r="AC526" s="100">
        <f t="shared" si="97"/>
        <v>0</v>
      </c>
      <c r="AD526" s="100">
        <f t="shared" si="98"/>
        <v>0</v>
      </c>
      <c r="AE526" s="100">
        <f t="shared" si="99"/>
        <v>0</v>
      </c>
      <c r="AF526" s="100">
        <f t="shared" si="100"/>
        <v>0</v>
      </c>
    </row>
    <row r="527" spans="1:32" x14ac:dyDescent="0.25">
      <c r="A527" s="338"/>
      <c r="B527" s="338"/>
      <c r="C527" s="339"/>
      <c r="D527" s="338"/>
      <c r="E527" s="338"/>
      <c r="F527" s="338"/>
      <c r="G527" s="338"/>
      <c r="H527" s="338"/>
      <c r="I527" s="270">
        <f>IF(C527&gt;A_Stammdaten!$B$11,0,SUM(D527,E527,-G527))</f>
        <v>0</v>
      </c>
      <c r="J527" s="338"/>
      <c r="K527" s="338"/>
      <c r="L527" s="338"/>
      <c r="M527" s="99">
        <f t="shared" si="93"/>
        <v>0</v>
      </c>
      <c r="N527" s="271">
        <f>IF(ISBLANK($B527),0,VLOOKUP($B527,Listen!$A$2:$C$45,2,FALSE))</f>
        <v>0</v>
      </c>
      <c r="O527" s="271">
        <f>IF(ISBLANK($B527),0,VLOOKUP($B527,Listen!$A$2:$C$45,3,FALSE))</f>
        <v>0</v>
      </c>
      <c r="P527" s="272">
        <f t="shared" si="102"/>
        <v>0</v>
      </c>
      <c r="Q527" s="272">
        <f t="shared" si="92"/>
        <v>0</v>
      </c>
      <c r="R527" s="272">
        <f t="shared" si="92"/>
        <v>0</v>
      </c>
      <c r="S527" s="272">
        <f t="shared" si="92"/>
        <v>0</v>
      </c>
      <c r="T527" s="272">
        <f t="shared" si="92"/>
        <v>0</v>
      </c>
      <c r="U527" s="272">
        <f t="shared" si="92"/>
        <v>0</v>
      </c>
      <c r="V527" s="272">
        <f t="shared" si="92"/>
        <v>0</v>
      </c>
      <c r="W527" s="100">
        <f t="shared" si="101"/>
        <v>0</v>
      </c>
      <c r="X527" s="100">
        <f>IF(C527=A_Stammdaten!$B$11,E_SAV!$M527-E_SAV!$Y527,HLOOKUP(A_Stammdaten!$B$11-1,$Z$4:$AF$1005,ROW(C527)-3,FALSE)-$Y527)</f>
        <v>0</v>
      </c>
      <c r="Y527" s="100">
        <f>HLOOKUP(A_Stammdaten!$B$11,$Z$4:$AF$1005,ROW(C527)-3,FALSE)</f>
        <v>0</v>
      </c>
      <c r="Z527" s="100">
        <f t="shared" si="94"/>
        <v>0</v>
      </c>
      <c r="AA527" s="100">
        <f t="shared" si="95"/>
        <v>0</v>
      </c>
      <c r="AB527" s="100">
        <f t="shared" si="96"/>
        <v>0</v>
      </c>
      <c r="AC527" s="100">
        <f t="shared" si="97"/>
        <v>0</v>
      </c>
      <c r="AD527" s="100">
        <f t="shared" si="98"/>
        <v>0</v>
      </c>
      <c r="AE527" s="100">
        <f t="shared" si="99"/>
        <v>0</v>
      </c>
      <c r="AF527" s="100">
        <f t="shared" si="100"/>
        <v>0</v>
      </c>
    </row>
    <row r="528" spans="1:32" x14ac:dyDescent="0.25">
      <c r="A528" s="338"/>
      <c r="B528" s="338"/>
      <c r="C528" s="339"/>
      <c r="D528" s="338"/>
      <c r="E528" s="338"/>
      <c r="F528" s="338"/>
      <c r="G528" s="338"/>
      <c r="H528" s="338"/>
      <c r="I528" s="270">
        <f>IF(C528&gt;A_Stammdaten!$B$11,0,SUM(D528,E528,-G528))</f>
        <v>0</v>
      </c>
      <c r="J528" s="338"/>
      <c r="K528" s="338"/>
      <c r="L528" s="338"/>
      <c r="M528" s="99">
        <f t="shared" si="93"/>
        <v>0</v>
      </c>
      <c r="N528" s="271">
        <f>IF(ISBLANK($B528),0,VLOOKUP($B528,Listen!$A$2:$C$45,2,FALSE))</f>
        <v>0</v>
      </c>
      <c r="O528" s="271">
        <f>IF(ISBLANK($B528),0,VLOOKUP($B528,Listen!$A$2:$C$45,3,FALSE))</f>
        <v>0</v>
      </c>
      <c r="P528" s="272">
        <f t="shared" si="102"/>
        <v>0</v>
      </c>
      <c r="Q528" s="272">
        <f t="shared" si="92"/>
        <v>0</v>
      </c>
      <c r="R528" s="272">
        <f t="shared" si="92"/>
        <v>0</v>
      </c>
      <c r="S528" s="272">
        <f t="shared" si="92"/>
        <v>0</v>
      </c>
      <c r="T528" s="272">
        <f t="shared" si="92"/>
        <v>0</v>
      </c>
      <c r="U528" s="272">
        <f t="shared" si="92"/>
        <v>0</v>
      </c>
      <c r="V528" s="272">
        <f t="shared" si="92"/>
        <v>0</v>
      </c>
      <c r="W528" s="100">
        <f t="shared" si="101"/>
        <v>0</v>
      </c>
      <c r="X528" s="100">
        <f>IF(C528=A_Stammdaten!$B$11,E_SAV!$M528-E_SAV!$Y528,HLOOKUP(A_Stammdaten!$B$11-1,$Z$4:$AF$1005,ROW(C528)-3,FALSE)-$Y528)</f>
        <v>0</v>
      </c>
      <c r="Y528" s="100">
        <f>HLOOKUP(A_Stammdaten!$B$11,$Z$4:$AF$1005,ROW(C528)-3,FALSE)</f>
        <v>0</v>
      </c>
      <c r="Z528" s="100">
        <f t="shared" si="94"/>
        <v>0</v>
      </c>
      <c r="AA528" s="100">
        <f t="shared" si="95"/>
        <v>0</v>
      </c>
      <c r="AB528" s="100">
        <f t="shared" si="96"/>
        <v>0</v>
      </c>
      <c r="AC528" s="100">
        <f t="shared" si="97"/>
        <v>0</v>
      </c>
      <c r="AD528" s="100">
        <f t="shared" si="98"/>
        <v>0</v>
      </c>
      <c r="AE528" s="100">
        <f t="shared" si="99"/>
        <v>0</v>
      </c>
      <c r="AF528" s="100">
        <f t="shared" si="100"/>
        <v>0</v>
      </c>
    </row>
    <row r="529" spans="1:32" x14ac:dyDescent="0.25">
      <c r="A529" s="338"/>
      <c r="B529" s="338"/>
      <c r="C529" s="339"/>
      <c r="D529" s="338"/>
      <c r="E529" s="338"/>
      <c r="F529" s="338"/>
      <c r="G529" s="338"/>
      <c r="H529" s="338"/>
      <c r="I529" s="270">
        <f>IF(C529&gt;A_Stammdaten!$B$11,0,SUM(D529,E529,-G529))</f>
        <v>0</v>
      </c>
      <c r="J529" s="338"/>
      <c r="K529" s="338"/>
      <c r="L529" s="338"/>
      <c r="M529" s="99">
        <f t="shared" si="93"/>
        <v>0</v>
      </c>
      <c r="N529" s="271">
        <f>IF(ISBLANK($B529),0,VLOOKUP($B529,Listen!$A$2:$C$45,2,FALSE))</f>
        <v>0</v>
      </c>
      <c r="O529" s="271">
        <f>IF(ISBLANK($B529),0,VLOOKUP($B529,Listen!$A$2:$C$45,3,FALSE))</f>
        <v>0</v>
      </c>
      <c r="P529" s="272">
        <f t="shared" si="102"/>
        <v>0</v>
      </c>
      <c r="Q529" s="272">
        <f t="shared" si="92"/>
        <v>0</v>
      </c>
      <c r="R529" s="272">
        <f t="shared" si="92"/>
        <v>0</v>
      </c>
      <c r="S529" s="272">
        <f t="shared" si="92"/>
        <v>0</v>
      </c>
      <c r="T529" s="272">
        <f t="shared" si="92"/>
        <v>0</v>
      </c>
      <c r="U529" s="272">
        <f t="shared" si="92"/>
        <v>0</v>
      </c>
      <c r="V529" s="272">
        <f t="shared" si="92"/>
        <v>0</v>
      </c>
      <c r="W529" s="100">
        <f t="shared" si="101"/>
        <v>0</v>
      </c>
      <c r="X529" s="100">
        <f>IF(C529=A_Stammdaten!$B$11,E_SAV!$M529-E_SAV!$Y529,HLOOKUP(A_Stammdaten!$B$11-1,$Z$4:$AF$1005,ROW(C529)-3,FALSE)-$Y529)</f>
        <v>0</v>
      </c>
      <c r="Y529" s="100">
        <f>HLOOKUP(A_Stammdaten!$B$11,$Z$4:$AF$1005,ROW(C529)-3,FALSE)</f>
        <v>0</v>
      </c>
      <c r="Z529" s="100">
        <f t="shared" si="94"/>
        <v>0</v>
      </c>
      <c r="AA529" s="100">
        <f t="shared" si="95"/>
        <v>0</v>
      </c>
      <c r="AB529" s="100">
        <f t="shared" si="96"/>
        <v>0</v>
      </c>
      <c r="AC529" s="100">
        <f t="shared" si="97"/>
        <v>0</v>
      </c>
      <c r="AD529" s="100">
        <f t="shared" si="98"/>
        <v>0</v>
      </c>
      <c r="AE529" s="100">
        <f t="shared" si="99"/>
        <v>0</v>
      </c>
      <c r="AF529" s="100">
        <f t="shared" si="100"/>
        <v>0</v>
      </c>
    </row>
    <row r="530" spans="1:32" x14ac:dyDescent="0.25">
      <c r="A530" s="338"/>
      <c r="B530" s="338"/>
      <c r="C530" s="339"/>
      <c r="D530" s="338"/>
      <c r="E530" s="338"/>
      <c r="F530" s="338"/>
      <c r="G530" s="338"/>
      <c r="H530" s="338"/>
      <c r="I530" s="270">
        <f>IF(C530&gt;A_Stammdaten!$B$11,0,SUM(D530,E530,-G530))</f>
        <v>0</v>
      </c>
      <c r="J530" s="338"/>
      <c r="K530" s="338"/>
      <c r="L530" s="338"/>
      <c r="M530" s="99">
        <f t="shared" si="93"/>
        <v>0</v>
      </c>
      <c r="N530" s="271">
        <f>IF(ISBLANK($B530),0,VLOOKUP($B530,Listen!$A$2:$C$45,2,FALSE))</f>
        <v>0</v>
      </c>
      <c r="O530" s="271">
        <f>IF(ISBLANK($B530),0,VLOOKUP($B530,Listen!$A$2:$C$45,3,FALSE))</f>
        <v>0</v>
      </c>
      <c r="P530" s="272">
        <f t="shared" si="102"/>
        <v>0</v>
      </c>
      <c r="Q530" s="272">
        <f t="shared" si="92"/>
        <v>0</v>
      </c>
      <c r="R530" s="272">
        <f t="shared" si="92"/>
        <v>0</v>
      </c>
      <c r="S530" s="272">
        <f t="shared" si="92"/>
        <v>0</v>
      </c>
      <c r="T530" s="272">
        <f t="shared" si="92"/>
        <v>0</v>
      </c>
      <c r="U530" s="272">
        <f t="shared" si="92"/>
        <v>0</v>
      </c>
      <c r="V530" s="272">
        <f t="shared" si="92"/>
        <v>0</v>
      </c>
      <c r="W530" s="100">
        <f t="shared" si="101"/>
        <v>0</v>
      </c>
      <c r="X530" s="100">
        <f>IF(C530=A_Stammdaten!$B$11,E_SAV!$M530-E_SAV!$Y530,HLOOKUP(A_Stammdaten!$B$11-1,$Z$4:$AF$1005,ROW(C530)-3,FALSE)-$Y530)</f>
        <v>0</v>
      </c>
      <c r="Y530" s="100">
        <f>HLOOKUP(A_Stammdaten!$B$11,$Z$4:$AF$1005,ROW(C530)-3,FALSE)</f>
        <v>0</v>
      </c>
      <c r="Z530" s="100">
        <f t="shared" si="94"/>
        <v>0</v>
      </c>
      <c r="AA530" s="100">
        <f t="shared" si="95"/>
        <v>0</v>
      </c>
      <c r="AB530" s="100">
        <f t="shared" si="96"/>
        <v>0</v>
      </c>
      <c r="AC530" s="100">
        <f t="shared" si="97"/>
        <v>0</v>
      </c>
      <c r="AD530" s="100">
        <f t="shared" si="98"/>
        <v>0</v>
      </c>
      <c r="AE530" s="100">
        <f t="shared" si="99"/>
        <v>0</v>
      </c>
      <c r="AF530" s="100">
        <f t="shared" si="100"/>
        <v>0</v>
      </c>
    </row>
    <row r="531" spans="1:32" x14ac:dyDescent="0.25">
      <c r="A531" s="338"/>
      <c r="B531" s="338"/>
      <c r="C531" s="339"/>
      <c r="D531" s="338"/>
      <c r="E531" s="338"/>
      <c r="F531" s="338"/>
      <c r="G531" s="338"/>
      <c r="H531" s="338"/>
      <c r="I531" s="270">
        <f>IF(C531&gt;A_Stammdaten!$B$11,0,SUM(D531,E531,-G531))</f>
        <v>0</v>
      </c>
      <c r="J531" s="338"/>
      <c r="K531" s="338"/>
      <c r="L531" s="338"/>
      <c r="M531" s="99">
        <f t="shared" si="93"/>
        <v>0</v>
      </c>
      <c r="N531" s="271">
        <f>IF(ISBLANK($B531),0,VLOOKUP($B531,Listen!$A$2:$C$45,2,FALSE))</f>
        <v>0</v>
      </c>
      <c r="O531" s="271">
        <f>IF(ISBLANK($B531),0,VLOOKUP($B531,Listen!$A$2:$C$45,3,FALSE))</f>
        <v>0</v>
      </c>
      <c r="P531" s="272">
        <f t="shared" si="102"/>
        <v>0</v>
      </c>
      <c r="Q531" s="272">
        <f t="shared" si="92"/>
        <v>0</v>
      </c>
      <c r="R531" s="272">
        <f t="shared" si="92"/>
        <v>0</v>
      </c>
      <c r="S531" s="272">
        <f t="shared" si="92"/>
        <v>0</v>
      </c>
      <c r="T531" s="272">
        <f t="shared" si="92"/>
        <v>0</v>
      </c>
      <c r="U531" s="272">
        <f t="shared" si="92"/>
        <v>0</v>
      </c>
      <c r="V531" s="272">
        <f t="shared" si="92"/>
        <v>0</v>
      </c>
      <c r="W531" s="100">
        <f t="shared" si="101"/>
        <v>0</v>
      </c>
      <c r="X531" s="100">
        <f>IF(C531=A_Stammdaten!$B$11,E_SAV!$M531-E_SAV!$Y531,HLOOKUP(A_Stammdaten!$B$11-1,$Z$4:$AF$1005,ROW(C531)-3,FALSE)-$Y531)</f>
        <v>0</v>
      </c>
      <c r="Y531" s="100">
        <f>HLOOKUP(A_Stammdaten!$B$11,$Z$4:$AF$1005,ROW(C531)-3,FALSE)</f>
        <v>0</v>
      </c>
      <c r="Z531" s="100">
        <f t="shared" si="94"/>
        <v>0</v>
      </c>
      <c r="AA531" s="100">
        <f t="shared" si="95"/>
        <v>0</v>
      </c>
      <c r="AB531" s="100">
        <f t="shared" si="96"/>
        <v>0</v>
      </c>
      <c r="AC531" s="100">
        <f t="shared" si="97"/>
        <v>0</v>
      </c>
      <c r="AD531" s="100">
        <f t="shared" si="98"/>
        <v>0</v>
      </c>
      <c r="AE531" s="100">
        <f t="shared" si="99"/>
        <v>0</v>
      </c>
      <c r="AF531" s="100">
        <f t="shared" si="100"/>
        <v>0</v>
      </c>
    </row>
    <row r="532" spans="1:32" x14ac:dyDescent="0.25">
      <c r="A532" s="338"/>
      <c r="B532" s="338"/>
      <c r="C532" s="339"/>
      <c r="D532" s="338"/>
      <c r="E532" s="338"/>
      <c r="F532" s="338"/>
      <c r="G532" s="338"/>
      <c r="H532" s="338"/>
      <c r="I532" s="270">
        <f>IF(C532&gt;A_Stammdaten!$B$11,0,SUM(D532,E532,-G532))</f>
        <v>0</v>
      </c>
      <c r="J532" s="338"/>
      <c r="K532" s="338"/>
      <c r="L532" s="338"/>
      <c r="M532" s="99">
        <f t="shared" si="93"/>
        <v>0</v>
      </c>
      <c r="N532" s="271">
        <f>IF(ISBLANK($B532),0,VLOOKUP($B532,Listen!$A$2:$C$45,2,FALSE))</f>
        <v>0</v>
      </c>
      <c r="O532" s="271">
        <f>IF(ISBLANK($B532),0,VLOOKUP($B532,Listen!$A$2:$C$45,3,FALSE))</f>
        <v>0</v>
      </c>
      <c r="P532" s="272">
        <f t="shared" si="102"/>
        <v>0</v>
      </c>
      <c r="Q532" s="272">
        <f t="shared" si="92"/>
        <v>0</v>
      </c>
      <c r="R532" s="272">
        <f t="shared" si="92"/>
        <v>0</v>
      </c>
      <c r="S532" s="272">
        <f t="shared" si="92"/>
        <v>0</v>
      </c>
      <c r="T532" s="272">
        <f t="shared" si="92"/>
        <v>0</v>
      </c>
      <c r="U532" s="272">
        <f t="shared" si="92"/>
        <v>0</v>
      </c>
      <c r="V532" s="272">
        <f t="shared" si="92"/>
        <v>0</v>
      </c>
      <c r="W532" s="100">
        <f t="shared" si="101"/>
        <v>0</v>
      </c>
      <c r="X532" s="100">
        <f>IF(C532=A_Stammdaten!$B$11,E_SAV!$M532-E_SAV!$Y532,HLOOKUP(A_Stammdaten!$B$11-1,$Z$4:$AF$1005,ROW(C532)-3,FALSE)-$Y532)</f>
        <v>0</v>
      </c>
      <c r="Y532" s="100">
        <f>HLOOKUP(A_Stammdaten!$B$11,$Z$4:$AF$1005,ROW(C532)-3,FALSE)</f>
        <v>0</v>
      </c>
      <c r="Z532" s="100">
        <f t="shared" si="94"/>
        <v>0</v>
      </c>
      <c r="AA532" s="100">
        <f t="shared" si="95"/>
        <v>0</v>
      </c>
      <c r="AB532" s="100">
        <f t="shared" si="96"/>
        <v>0</v>
      </c>
      <c r="AC532" s="100">
        <f t="shared" si="97"/>
        <v>0</v>
      </c>
      <c r="AD532" s="100">
        <f t="shared" si="98"/>
        <v>0</v>
      </c>
      <c r="AE532" s="100">
        <f t="shared" si="99"/>
        <v>0</v>
      </c>
      <c r="AF532" s="100">
        <f t="shared" si="100"/>
        <v>0</v>
      </c>
    </row>
    <row r="533" spans="1:32" x14ac:dyDescent="0.25">
      <c r="A533" s="338"/>
      <c r="B533" s="338"/>
      <c r="C533" s="339"/>
      <c r="D533" s="338"/>
      <c r="E533" s="338"/>
      <c r="F533" s="338"/>
      <c r="G533" s="338"/>
      <c r="H533" s="338"/>
      <c r="I533" s="270">
        <f>IF(C533&gt;A_Stammdaten!$B$11,0,SUM(D533,E533,-G533))</f>
        <v>0</v>
      </c>
      <c r="J533" s="338"/>
      <c r="K533" s="338"/>
      <c r="L533" s="338"/>
      <c r="M533" s="99">
        <f t="shared" si="93"/>
        <v>0</v>
      </c>
      <c r="N533" s="271">
        <f>IF(ISBLANK($B533),0,VLOOKUP($B533,Listen!$A$2:$C$45,2,FALSE))</f>
        <v>0</v>
      </c>
      <c r="O533" s="271">
        <f>IF(ISBLANK($B533),0,VLOOKUP($B533,Listen!$A$2:$C$45,3,FALSE))</f>
        <v>0</v>
      </c>
      <c r="P533" s="272">
        <f t="shared" si="102"/>
        <v>0</v>
      </c>
      <c r="Q533" s="272">
        <f t="shared" si="92"/>
        <v>0</v>
      </c>
      <c r="R533" s="272">
        <f t="shared" si="92"/>
        <v>0</v>
      </c>
      <c r="S533" s="272">
        <f t="shared" si="92"/>
        <v>0</v>
      </c>
      <c r="T533" s="272">
        <f t="shared" si="92"/>
        <v>0</v>
      </c>
      <c r="U533" s="272">
        <f t="shared" si="92"/>
        <v>0</v>
      </c>
      <c r="V533" s="272">
        <f t="shared" si="92"/>
        <v>0</v>
      </c>
      <c r="W533" s="100">
        <f t="shared" si="101"/>
        <v>0</v>
      </c>
      <c r="X533" s="100">
        <f>IF(C533=A_Stammdaten!$B$11,E_SAV!$M533-E_SAV!$Y533,HLOOKUP(A_Stammdaten!$B$11-1,$Z$4:$AF$1005,ROW(C533)-3,FALSE)-$Y533)</f>
        <v>0</v>
      </c>
      <c r="Y533" s="100">
        <f>HLOOKUP(A_Stammdaten!$B$11,$Z$4:$AF$1005,ROW(C533)-3,FALSE)</f>
        <v>0</v>
      </c>
      <c r="Z533" s="100">
        <f t="shared" si="94"/>
        <v>0</v>
      </c>
      <c r="AA533" s="100">
        <f t="shared" si="95"/>
        <v>0</v>
      </c>
      <c r="AB533" s="100">
        <f t="shared" si="96"/>
        <v>0</v>
      </c>
      <c r="AC533" s="100">
        <f t="shared" si="97"/>
        <v>0</v>
      </c>
      <c r="AD533" s="100">
        <f t="shared" si="98"/>
        <v>0</v>
      </c>
      <c r="AE533" s="100">
        <f t="shared" si="99"/>
        <v>0</v>
      </c>
      <c r="AF533" s="100">
        <f t="shared" si="100"/>
        <v>0</v>
      </c>
    </row>
    <row r="534" spans="1:32" x14ac:dyDescent="0.25">
      <c r="A534" s="338"/>
      <c r="B534" s="338"/>
      <c r="C534" s="339"/>
      <c r="D534" s="338"/>
      <c r="E534" s="338"/>
      <c r="F534" s="338"/>
      <c r="G534" s="338"/>
      <c r="H534" s="338"/>
      <c r="I534" s="270">
        <f>IF(C534&gt;A_Stammdaten!$B$11,0,SUM(D534,E534,-G534))</f>
        <v>0</v>
      </c>
      <c r="J534" s="338"/>
      <c r="K534" s="338"/>
      <c r="L534" s="338"/>
      <c r="M534" s="99">
        <f t="shared" si="93"/>
        <v>0</v>
      </c>
      <c r="N534" s="271">
        <f>IF(ISBLANK($B534),0,VLOOKUP($B534,Listen!$A$2:$C$45,2,FALSE))</f>
        <v>0</v>
      </c>
      <c r="O534" s="271">
        <f>IF(ISBLANK($B534),0,VLOOKUP($B534,Listen!$A$2:$C$45,3,FALSE))</f>
        <v>0</v>
      </c>
      <c r="P534" s="272">
        <f t="shared" si="102"/>
        <v>0</v>
      </c>
      <c r="Q534" s="272">
        <f t="shared" si="92"/>
        <v>0</v>
      </c>
      <c r="R534" s="272">
        <f t="shared" si="92"/>
        <v>0</v>
      </c>
      <c r="S534" s="272">
        <f t="shared" si="92"/>
        <v>0</v>
      </c>
      <c r="T534" s="272">
        <f t="shared" si="92"/>
        <v>0</v>
      </c>
      <c r="U534" s="272">
        <f t="shared" si="92"/>
        <v>0</v>
      </c>
      <c r="V534" s="272">
        <f t="shared" si="92"/>
        <v>0</v>
      </c>
      <c r="W534" s="100">
        <f t="shared" si="101"/>
        <v>0</v>
      </c>
      <c r="X534" s="100">
        <f>IF(C534=A_Stammdaten!$B$11,E_SAV!$M534-E_SAV!$Y534,HLOOKUP(A_Stammdaten!$B$11-1,$Z$4:$AF$1005,ROW(C534)-3,FALSE)-$Y534)</f>
        <v>0</v>
      </c>
      <c r="Y534" s="100">
        <f>HLOOKUP(A_Stammdaten!$B$11,$Z$4:$AF$1005,ROW(C534)-3,FALSE)</f>
        <v>0</v>
      </c>
      <c r="Z534" s="100">
        <f t="shared" si="94"/>
        <v>0</v>
      </c>
      <c r="AA534" s="100">
        <f t="shared" si="95"/>
        <v>0</v>
      </c>
      <c r="AB534" s="100">
        <f t="shared" si="96"/>
        <v>0</v>
      </c>
      <c r="AC534" s="100">
        <f t="shared" si="97"/>
        <v>0</v>
      </c>
      <c r="AD534" s="100">
        <f t="shared" si="98"/>
        <v>0</v>
      </c>
      <c r="AE534" s="100">
        <f t="shared" si="99"/>
        <v>0</v>
      </c>
      <c r="AF534" s="100">
        <f t="shared" si="100"/>
        <v>0</v>
      </c>
    </row>
    <row r="535" spans="1:32" x14ac:dyDescent="0.25">
      <c r="A535" s="338"/>
      <c r="B535" s="338"/>
      <c r="C535" s="339"/>
      <c r="D535" s="338"/>
      <c r="E535" s="338"/>
      <c r="F535" s="338"/>
      <c r="G535" s="338"/>
      <c r="H535" s="338"/>
      <c r="I535" s="270">
        <f>IF(C535&gt;A_Stammdaten!$B$11,0,SUM(D535,E535,-G535))</f>
        <v>0</v>
      </c>
      <c r="J535" s="338"/>
      <c r="K535" s="338"/>
      <c r="L535" s="338"/>
      <c r="M535" s="99">
        <f t="shared" si="93"/>
        <v>0</v>
      </c>
      <c r="N535" s="271">
        <f>IF(ISBLANK($B535),0,VLOOKUP($B535,Listen!$A$2:$C$45,2,FALSE))</f>
        <v>0</v>
      </c>
      <c r="O535" s="271">
        <f>IF(ISBLANK($B535),0,VLOOKUP($B535,Listen!$A$2:$C$45,3,FALSE))</f>
        <v>0</v>
      </c>
      <c r="P535" s="272">
        <f t="shared" si="102"/>
        <v>0</v>
      </c>
      <c r="Q535" s="272">
        <f t="shared" si="92"/>
        <v>0</v>
      </c>
      <c r="R535" s="272">
        <f t="shared" si="92"/>
        <v>0</v>
      </c>
      <c r="S535" s="272">
        <f t="shared" si="92"/>
        <v>0</v>
      </c>
      <c r="T535" s="272">
        <f t="shared" si="92"/>
        <v>0</v>
      </c>
      <c r="U535" s="272">
        <f t="shared" si="92"/>
        <v>0</v>
      </c>
      <c r="V535" s="272">
        <f t="shared" si="92"/>
        <v>0</v>
      </c>
      <c r="W535" s="100">
        <f t="shared" si="101"/>
        <v>0</v>
      </c>
      <c r="X535" s="100">
        <f>IF(C535=A_Stammdaten!$B$11,E_SAV!$M535-E_SAV!$Y535,HLOOKUP(A_Stammdaten!$B$11-1,$Z$4:$AF$1005,ROW(C535)-3,FALSE)-$Y535)</f>
        <v>0</v>
      </c>
      <c r="Y535" s="100">
        <f>HLOOKUP(A_Stammdaten!$B$11,$Z$4:$AF$1005,ROW(C535)-3,FALSE)</f>
        <v>0</v>
      </c>
      <c r="Z535" s="100">
        <f t="shared" si="94"/>
        <v>0</v>
      </c>
      <c r="AA535" s="100">
        <f t="shared" si="95"/>
        <v>0</v>
      </c>
      <c r="AB535" s="100">
        <f t="shared" si="96"/>
        <v>0</v>
      </c>
      <c r="AC535" s="100">
        <f t="shared" si="97"/>
        <v>0</v>
      </c>
      <c r="AD535" s="100">
        <f t="shared" si="98"/>
        <v>0</v>
      </c>
      <c r="AE535" s="100">
        <f t="shared" si="99"/>
        <v>0</v>
      </c>
      <c r="AF535" s="100">
        <f t="shared" si="100"/>
        <v>0</v>
      </c>
    </row>
    <row r="536" spans="1:32" x14ac:dyDescent="0.25">
      <c r="A536" s="338"/>
      <c r="B536" s="338"/>
      <c r="C536" s="339"/>
      <c r="D536" s="338"/>
      <c r="E536" s="338"/>
      <c r="F536" s="338"/>
      <c r="G536" s="338"/>
      <c r="H536" s="338"/>
      <c r="I536" s="270">
        <f>IF(C536&gt;A_Stammdaten!$B$11,0,SUM(D536,E536,-G536))</f>
        <v>0</v>
      </c>
      <c r="J536" s="338"/>
      <c r="K536" s="338"/>
      <c r="L536" s="338"/>
      <c r="M536" s="99">
        <f t="shared" si="93"/>
        <v>0</v>
      </c>
      <c r="N536" s="271">
        <f>IF(ISBLANK($B536),0,VLOOKUP($B536,Listen!$A$2:$C$45,2,FALSE))</f>
        <v>0</v>
      </c>
      <c r="O536" s="271">
        <f>IF(ISBLANK($B536),0,VLOOKUP($B536,Listen!$A$2:$C$45,3,FALSE))</f>
        <v>0</v>
      </c>
      <c r="P536" s="272">
        <f t="shared" si="102"/>
        <v>0</v>
      </c>
      <c r="Q536" s="272">
        <f t="shared" si="92"/>
        <v>0</v>
      </c>
      <c r="R536" s="272">
        <f t="shared" si="92"/>
        <v>0</v>
      </c>
      <c r="S536" s="272">
        <f t="shared" si="92"/>
        <v>0</v>
      </c>
      <c r="T536" s="272">
        <f t="shared" si="92"/>
        <v>0</v>
      </c>
      <c r="U536" s="272">
        <f t="shared" si="92"/>
        <v>0</v>
      </c>
      <c r="V536" s="272">
        <f t="shared" si="92"/>
        <v>0</v>
      </c>
      <c r="W536" s="100">
        <f t="shared" si="101"/>
        <v>0</v>
      </c>
      <c r="X536" s="100">
        <f>IF(C536=A_Stammdaten!$B$11,E_SAV!$M536-E_SAV!$Y536,HLOOKUP(A_Stammdaten!$B$11-1,$Z$4:$AF$1005,ROW(C536)-3,FALSE)-$Y536)</f>
        <v>0</v>
      </c>
      <c r="Y536" s="100">
        <f>HLOOKUP(A_Stammdaten!$B$11,$Z$4:$AF$1005,ROW(C536)-3,FALSE)</f>
        <v>0</v>
      </c>
      <c r="Z536" s="100">
        <f t="shared" si="94"/>
        <v>0</v>
      </c>
      <c r="AA536" s="100">
        <f t="shared" si="95"/>
        <v>0</v>
      </c>
      <c r="AB536" s="100">
        <f t="shared" si="96"/>
        <v>0</v>
      </c>
      <c r="AC536" s="100">
        <f t="shared" si="97"/>
        <v>0</v>
      </c>
      <c r="AD536" s="100">
        <f t="shared" si="98"/>
        <v>0</v>
      </c>
      <c r="AE536" s="100">
        <f t="shared" si="99"/>
        <v>0</v>
      </c>
      <c r="AF536" s="100">
        <f t="shared" si="100"/>
        <v>0</v>
      </c>
    </row>
    <row r="537" spans="1:32" x14ac:dyDescent="0.25">
      <c r="A537" s="338"/>
      <c r="B537" s="338"/>
      <c r="C537" s="339"/>
      <c r="D537" s="338"/>
      <c r="E537" s="338"/>
      <c r="F537" s="338"/>
      <c r="G537" s="338"/>
      <c r="H537" s="338"/>
      <c r="I537" s="270">
        <f>IF(C537&gt;A_Stammdaten!$B$11,0,SUM(D537,E537,-G537))</f>
        <v>0</v>
      </c>
      <c r="J537" s="338"/>
      <c r="K537" s="338"/>
      <c r="L537" s="338"/>
      <c r="M537" s="99">
        <f t="shared" si="93"/>
        <v>0</v>
      </c>
      <c r="N537" s="271">
        <f>IF(ISBLANK($B537),0,VLOOKUP($B537,Listen!$A$2:$C$45,2,FALSE))</f>
        <v>0</v>
      </c>
      <c r="O537" s="271">
        <f>IF(ISBLANK($B537),0,VLOOKUP($B537,Listen!$A$2:$C$45,3,FALSE))</f>
        <v>0</v>
      </c>
      <c r="P537" s="272">
        <f t="shared" si="102"/>
        <v>0</v>
      </c>
      <c r="Q537" s="272">
        <f t="shared" si="92"/>
        <v>0</v>
      </c>
      <c r="R537" s="272">
        <f t="shared" si="92"/>
        <v>0</v>
      </c>
      <c r="S537" s="272">
        <f t="shared" si="92"/>
        <v>0</v>
      </c>
      <c r="T537" s="272">
        <f t="shared" si="92"/>
        <v>0</v>
      </c>
      <c r="U537" s="272">
        <f t="shared" si="92"/>
        <v>0</v>
      </c>
      <c r="V537" s="272">
        <f t="shared" si="92"/>
        <v>0</v>
      </c>
      <c r="W537" s="100">
        <f t="shared" si="101"/>
        <v>0</v>
      </c>
      <c r="X537" s="100">
        <f>IF(C537=A_Stammdaten!$B$11,E_SAV!$M537-E_SAV!$Y537,HLOOKUP(A_Stammdaten!$B$11-1,$Z$4:$AF$1005,ROW(C537)-3,FALSE)-$Y537)</f>
        <v>0</v>
      </c>
      <c r="Y537" s="100">
        <f>HLOOKUP(A_Stammdaten!$B$11,$Z$4:$AF$1005,ROW(C537)-3,FALSE)</f>
        <v>0</v>
      </c>
      <c r="Z537" s="100">
        <f t="shared" si="94"/>
        <v>0</v>
      </c>
      <c r="AA537" s="100">
        <f t="shared" si="95"/>
        <v>0</v>
      </c>
      <c r="AB537" s="100">
        <f t="shared" si="96"/>
        <v>0</v>
      </c>
      <c r="AC537" s="100">
        <f t="shared" si="97"/>
        <v>0</v>
      </c>
      <c r="AD537" s="100">
        <f t="shared" si="98"/>
        <v>0</v>
      </c>
      <c r="AE537" s="100">
        <f t="shared" si="99"/>
        <v>0</v>
      </c>
      <c r="AF537" s="100">
        <f t="shared" si="100"/>
        <v>0</v>
      </c>
    </row>
    <row r="538" spans="1:32" x14ac:dyDescent="0.25">
      <c r="A538" s="338"/>
      <c r="B538" s="338"/>
      <c r="C538" s="339"/>
      <c r="D538" s="338"/>
      <c r="E538" s="338"/>
      <c r="F538" s="338"/>
      <c r="G538" s="338"/>
      <c r="H538" s="338"/>
      <c r="I538" s="270">
        <f>IF(C538&gt;A_Stammdaten!$B$11,0,SUM(D538,E538,-G538))</f>
        <v>0</v>
      </c>
      <c r="J538" s="338"/>
      <c r="K538" s="338"/>
      <c r="L538" s="338"/>
      <c r="M538" s="99">
        <f t="shared" si="93"/>
        <v>0</v>
      </c>
      <c r="N538" s="271">
        <f>IF(ISBLANK($B538),0,VLOOKUP($B538,Listen!$A$2:$C$45,2,FALSE))</f>
        <v>0</v>
      </c>
      <c r="O538" s="271">
        <f>IF(ISBLANK($B538),0,VLOOKUP($B538,Listen!$A$2:$C$45,3,FALSE))</f>
        <v>0</v>
      </c>
      <c r="P538" s="272">
        <f t="shared" si="102"/>
        <v>0</v>
      </c>
      <c r="Q538" s="272">
        <f t="shared" si="92"/>
        <v>0</v>
      </c>
      <c r="R538" s="272">
        <f t="shared" si="92"/>
        <v>0</v>
      </c>
      <c r="S538" s="272">
        <f t="shared" si="92"/>
        <v>0</v>
      </c>
      <c r="T538" s="272">
        <f t="shared" si="92"/>
        <v>0</v>
      </c>
      <c r="U538" s="272">
        <f t="shared" si="92"/>
        <v>0</v>
      </c>
      <c r="V538" s="272">
        <f t="shared" si="92"/>
        <v>0</v>
      </c>
      <c r="W538" s="100">
        <f t="shared" si="101"/>
        <v>0</v>
      </c>
      <c r="X538" s="100">
        <f>IF(C538=A_Stammdaten!$B$11,E_SAV!$M538-E_SAV!$Y538,HLOOKUP(A_Stammdaten!$B$11-1,$Z$4:$AF$1005,ROW(C538)-3,FALSE)-$Y538)</f>
        <v>0</v>
      </c>
      <c r="Y538" s="100">
        <f>HLOOKUP(A_Stammdaten!$B$11,$Z$4:$AF$1005,ROW(C538)-3,FALSE)</f>
        <v>0</v>
      </c>
      <c r="Z538" s="100">
        <f t="shared" si="94"/>
        <v>0</v>
      </c>
      <c r="AA538" s="100">
        <f t="shared" si="95"/>
        <v>0</v>
      </c>
      <c r="AB538" s="100">
        <f t="shared" si="96"/>
        <v>0</v>
      </c>
      <c r="AC538" s="100">
        <f t="shared" si="97"/>
        <v>0</v>
      </c>
      <c r="AD538" s="100">
        <f t="shared" si="98"/>
        <v>0</v>
      </c>
      <c r="AE538" s="100">
        <f t="shared" si="99"/>
        <v>0</v>
      </c>
      <c r="AF538" s="100">
        <f t="shared" si="100"/>
        <v>0</v>
      </c>
    </row>
    <row r="539" spans="1:32" x14ac:dyDescent="0.25">
      <c r="A539" s="338"/>
      <c r="B539" s="338"/>
      <c r="C539" s="339"/>
      <c r="D539" s="338"/>
      <c r="E539" s="338"/>
      <c r="F539" s="338"/>
      <c r="G539" s="338"/>
      <c r="H539" s="338"/>
      <c r="I539" s="270">
        <f>IF(C539&gt;A_Stammdaten!$B$11,0,SUM(D539,E539,-G539))</f>
        <v>0</v>
      </c>
      <c r="J539" s="338"/>
      <c r="K539" s="338"/>
      <c r="L539" s="338"/>
      <c r="M539" s="99">
        <f t="shared" si="93"/>
        <v>0</v>
      </c>
      <c r="N539" s="271">
        <f>IF(ISBLANK($B539),0,VLOOKUP($B539,Listen!$A$2:$C$45,2,FALSE))</f>
        <v>0</v>
      </c>
      <c r="O539" s="271">
        <f>IF(ISBLANK($B539),0,VLOOKUP($B539,Listen!$A$2:$C$45,3,FALSE))</f>
        <v>0</v>
      </c>
      <c r="P539" s="272">
        <f t="shared" si="102"/>
        <v>0</v>
      </c>
      <c r="Q539" s="272">
        <f t="shared" si="92"/>
        <v>0</v>
      </c>
      <c r="R539" s="272">
        <f t="shared" si="92"/>
        <v>0</v>
      </c>
      <c r="S539" s="272">
        <f t="shared" si="92"/>
        <v>0</v>
      </c>
      <c r="T539" s="272">
        <f t="shared" si="92"/>
        <v>0</v>
      </c>
      <c r="U539" s="272">
        <f t="shared" si="92"/>
        <v>0</v>
      </c>
      <c r="V539" s="272">
        <f t="shared" si="92"/>
        <v>0</v>
      </c>
      <c r="W539" s="100">
        <f t="shared" si="101"/>
        <v>0</v>
      </c>
      <c r="X539" s="100">
        <f>IF(C539=A_Stammdaten!$B$11,E_SAV!$M539-E_SAV!$Y539,HLOOKUP(A_Stammdaten!$B$11-1,$Z$4:$AF$1005,ROW(C539)-3,FALSE)-$Y539)</f>
        <v>0</v>
      </c>
      <c r="Y539" s="100">
        <f>HLOOKUP(A_Stammdaten!$B$11,$Z$4:$AF$1005,ROW(C539)-3,FALSE)</f>
        <v>0</v>
      </c>
      <c r="Z539" s="100">
        <f t="shared" si="94"/>
        <v>0</v>
      </c>
      <c r="AA539" s="100">
        <f t="shared" si="95"/>
        <v>0</v>
      </c>
      <c r="AB539" s="100">
        <f t="shared" si="96"/>
        <v>0</v>
      </c>
      <c r="AC539" s="100">
        <f t="shared" si="97"/>
        <v>0</v>
      </c>
      <c r="AD539" s="100">
        <f t="shared" si="98"/>
        <v>0</v>
      </c>
      <c r="AE539" s="100">
        <f t="shared" si="99"/>
        <v>0</v>
      </c>
      <c r="AF539" s="100">
        <f t="shared" si="100"/>
        <v>0</v>
      </c>
    </row>
    <row r="540" spans="1:32" x14ac:dyDescent="0.25">
      <c r="A540" s="338"/>
      <c r="B540" s="338"/>
      <c r="C540" s="339"/>
      <c r="D540" s="338"/>
      <c r="E540" s="338"/>
      <c r="F540" s="338"/>
      <c r="G540" s="338"/>
      <c r="H540" s="338"/>
      <c r="I540" s="270">
        <f>IF(C540&gt;A_Stammdaten!$B$11,0,SUM(D540,E540,-G540))</f>
        <v>0</v>
      </c>
      <c r="J540" s="338"/>
      <c r="K540" s="338"/>
      <c r="L540" s="338"/>
      <c r="M540" s="99">
        <f t="shared" si="93"/>
        <v>0</v>
      </c>
      <c r="N540" s="271">
        <f>IF(ISBLANK($B540),0,VLOOKUP($B540,Listen!$A$2:$C$45,2,FALSE))</f>
        <v>0</v>
      </c>
      <c r="O540" s="271">
        <f>IF(ISBLANK($B540),0,VLOOKUP($B540,Listen!$A$2:$C$45,3,FALSE))</f>
        <v>0</v>
      </c>
      <c r="P540" s="272">
        <f t="shared" si="102"/>
        <v>0</v>
      </c>
      <c r="Q540" s="272">
        <f t="shared" si="92"/>
        <v>0</v>
      </c>
      <c r="R540" s="272">
        <f t="shared" si="92"/>
        <v>0</v>
      </c>
      <c r="S540" s="272">
        <f t="shared" si="92"/>
        <v>0</v>
      </c>
      <c r="T540" s="272">
        <f t="shared" si="92"/>
        <v>0</v>
      </c>
      <c r="U540" s="272">
        <f t="shared" si="92"/>
        <v>0</v>
      </c>
      <c r="V540" s="272">
        <f t="shared" si="92"/>
        <v>0</v>
      </c>
      <c r="W540" s="100">
        <f t="shared" si="101"/>
        <v>0</v>
      </c>
      <c r="X540" s="100">
        <f>IF(C540=A_Stammdaten!$B$11,E_SAV!$M540-E_SAV!$Y540,HLOOKUP(A_Stammdaten!$B$11-1,$Z$4:$AF$1005,ROW(C540)-3,FALSE)-$Y540)</f>
        <v>0</v>
      </c>
      <c r="Y540" s="100">
        <f>HLOOKUP(A_Stammdaten!$B$11,$Z$4:$AF$1005,ROW(C540)-3,FALSE)</f>
        <v>0</v>
      </c>
      <c r="Z540" s="100">
        <f t="shared" si="94"/>
        <v>0</v>
      </c>
      <c r="AA540" s="100">
        <f t="shared" si="95"/>
        <v>0</v>
      </c>
      <c r="AB540" s="100">
        <f t="shared" si="96"/>
        <v>0</v>
      </c>
      <c r="AC540" s="100">
        <f t="shared" si="97"/>
        <v>0</v>
      </c>
      <c r="AD540" s="100">
        <f t="shared" si="98"/>
        <v>0</v>
      </c>
      <c r="AE540" s="100">
        <f t="shared" si="99"/>
        <v>0</v>
      </c>
      <c r="AF540" s="100">
        <f t="shared" si="100"/>
        <v>0</v>
      </c>
    </row>
    <row r="541" spans="1:32" x14ac:dyDescent="0.25">
      <c r="A541" s="338"/>
      <c r="B541" s="338"/>
      <c r="C541" s="339"/>
      <c r="D541" s="338"/>
      <c r="E541" s="338"/>
      <c r="F541" s="338"/>
      <c r="G541" s="338"/>
      <c r="H541" s="338"/>
      <c r="I541" s="270">
        <f>IF(C541&gt;A_Stammdaten!$B$11,0,SUM(D541,E541,-G541))</f>
        <v>0</v>
      </c>
      <c r="J541" s="338"/>
      <c r="K541" s="338"/>
      <c r="L541" s="338"/>
      <c r="M541" s="99">
        <f t="shared" si="93"/>
        <v>0</v>
      </c>
      <c r="N541" s="271">
        <f>IF(ISBLANK($B541),0,VLOOKUP($B541,Listen!$A$2:$C$45,2,FALSE))</f>
        <v>0</v>
      </c>
      <c r="O541" s="271">
        <f>IF(ISBLANK($B541),0,VLOOKUP($B541,Listen!$A$2:$C$45,3,FALSE))</f>
        <v>0</v>
      </c>
      <c r="P541" s="272">
        <f t="shared" si="102"/>
        <v>0</v>
      </c>
      <c r="Q541" s="272">
        <f t="shared" si="92"/>
        <v>0</v>
      </c>
      <c r="R541" s="272">
        <f t="shared" si="92"/>
        <v>0</v>
      </c>
      <c r="S541" s="272">
        <f t="shared" si="92"/>
        <v>0</v>
      </c>
      <c r="T541" s="272">
        <f t="shared" si="92"/>
        <v>0</v>
      </c>
      <c r="U541" s="272">
        <f t="shared" si="92"/>
        <v>0</v>
      </c>
      <c r="V541" s="272">
        <f t="shared" ref="Q541:V584" si="103">$N541</f>
        <v>0</v>
      </c>
      <c r="W541" s="100">
        <f t="shared" si="101"/>
        <v>0</v>
      </c>
      <c r="X541" s="100">
        <f>IF(C541=A_Stammdaten!$B$11,E_SAV!$M541-E_SAV!$Y541,HLOOKUP(A_Stammdaten!$B$11-1,$Z$4:$AF$1005,ROW(C541)-3,FALSE)-$Y541)</f>
        <v>0</v>
      </c>
      <c r="Y541" s="100">
        <f>HLOOKUP(A_Stammdaten!$B$11,$Z$4:$AF$1005,ROW(C541)-3,FALSE)</f>
        <v>0</v>
      </c>
      <c r="Z541" s="100">
        <f t="shared" si="94"/>
        <v>0</v>
      </c>
      <c r="AA541" s="100">
        <f t="shared" si="95"/>
        <v>0</v>
      </c>
      <c r="AB541" s="100">
        <f t="shared" si="96"/>
        <v>0</v>
      </c>
      <c r="AC541" s="100">
        <f t="shared" si="97"/>
        <v>0</v>
      </c>
      <c r="AD541" s="100">
        <f t="shared" si="98"/>
        <v>0</v>
      </c>
      <c r="AE541" s="100">
        <f t="shared" si="99"/>
        <v>0</v>
      </c>
      <c r="AF541" s="100">
        <f t="shared" si="100"/>
        <v>0</v>
      </c>
    </row>
    <row r="542" spans="1:32" x14ac:dyDescent="0.25">
      <c r="A542" s="338"/>
      <c r="B542" s="338"/>
      <c r="C542" s="339"/>
      <c r="D542" s="338"/>
      <c r="E542" s="338"/>
      <c r="F542" s="338"/>
      <c r="G542" s="338"/>
      <c r="H542" s="338"/>
      <c r="I542" s="270">
        <f>IF(C542&gt;A_Stammdaten!$B$11,0,SUM(D542,E542,-G542))</f>
        <v>0</v>
      </c>
      <c r="J542" s="338"/>
      <c r="K542" s="338"/>
      <c r="L542" s="338"/>
      <c r="M542" s="99">
        <f t="shared" si="93"/>
        <v>0</v>
      </c>
      <c r="N542" s="271">
        <f>IF(ISBLANK($B542),0,VLOOKUP($B542,Listen!$A$2:$C$45,2,FALSE))</f>
        <v>0</v>
      </c>
      <c r="O542" s="271">
        <f>IF(ISBLANK($B542),0,VLOOKUP($B542,Listen!$A$2:$C$45,3,FALSE))</f>
        <v>0</v>
      </c>
      <c r="P542" s="272">
        <f t="shared" si="102"/>
        <v>0</v>
      </c>
      <c r="Q542" s="272">
        <f t="shared" si="103"/>
        <v>0</v>
      </c>
      <c r="R542" s="272">
        <f t="shared" si="103"/>
        <v>0</v>
      </c>
      <c r="S542" s="272">
        <f t="shared" si="103"/>
        <v>0</v>
      </c>
      <c r="T542" s="272">
        <f t="shared" si="103"/>
        <v>0</v>
      </c>
      <c r="U542" s="272">
        <f t="shared" si="103"/>
        <v>0</v>
      </c>
      <c r="V542" s="272">
        <f t="shared" si="103"/>
        <v>0</v>
      </c>
      <c r="W542" s="100">
        <f t="shared" si="101"/>
        <v>0</v>
      </c>
      <c r="X542" s="100">
        <f>IF(C542=A_Stammdaten!$B$11,E_SAV!$M542-E_SAV!$Y542,HLOOKUP(A_Stammdaten!$B$11-1,$Z$4:$AF$1005,ROW(C542)-3,FALSE)-$Y542)</f>
        <v>0</v>
      </c>
      <c r="Y542" s="100">
        <f>HLOOKUP(A_Stammdaten!$B$11,$Z$4:$AF$1005,ROW(C542)-3,FALSE)</f>
        <v>0</v>
      </c>
      <c r="Z542" s="100">
        <f t="shared" si="94"/>
        <v>0</v>
      </c>
      <c r="AA542" s="100">
        <f t="shared" si="95"/>
        <v>0</v>
      </c>
      <c r="AB542" s="100">
        <f t="shared" si="96"/>
        <v>0</v>
      </c>
      <c r="AC542" s="100">
        <f t="shared" si="97"/>
        <v>0</v>
      </c>
      <c r="AD542" s="100">
        <f t="shared" si="98"/>
        <v>0</v>
      </c>
      <c r="AE542" s="100">
        <f t="shared" si="99"/>
        <v>0</v>
      </c>
      <c r="AF542" s="100">
        <f t="shared" si="100"/>
        <v>0</v>
      </c>
    </row>
    <row r="543" spans="1:32" x14ac:dyDescent="0.25">
      <c r="A543" s="338"/>
      <c r="B543" s="338"/>
      <c r="C543" s="339"/>
      <c r="D543" s="338"/>
      <c r="E543" s="338"/>
      <c r="F543" s="338"/>
      <c r="G543" s="338"/>
      <c r="H543" s="338"/>
      <c r="I543" s="270">
        <f>IF(C543&gt;A_Stammdaten!$B$11,0,SUM(D543,E543,-G543))</f>
        <v>0</v>
      </c>
      <c r="J543" s="338"/>
      <c r="K543" s="338"/>
      <c r="L543" s="338"/>
      <c r="M543" s="99">
        <f t="shared" si="93"/>
        <v>0</v>
      </c>
      <c r="N543" s="271">
        <f>IF(ISBLANK($B543),0,VLOOKUP($B543,Listen!$A$2:$C$45,2,FALSE))</f>
        <v>0</v>
      </c>
      <c r="O543" s="271">
        <f>IF(ISBLANK($B543),0,VLOOKUP($B543,Listen!$A$2:$C$45,3,FALSE))</f>
        <v>0</v>
      </c>
      <c r="P543" s="272">
        <f t="shared" si="102"/>
        <v>0</v>
      </c>
      <c r="Q543" s="272">
        <f t="shared" si="103"/>
        <v>0</v>
      </c>
      <c r="R543" s="272">
        <f t="shared" si="103"/>
        <v>0</v>
      </c>
      <c r="S543" s="272">
        <f t="shared" si="103"/>
        <v>0</v>
      </c>
      <c r="T543" s="272">
        <f t="shared" si="103"/>
        <v>0</v>
      </c>
      <c r="U543" s="272">
        <f t="shared" si="103"/>
        <v>0</v>
      </c>
      <c r="V543" s="272">
        <f t="shared" si="103"/>
        <v>0</v>
      </c>
      <c r="W543" s="100">
        <f t="shared" si="101"/>
        <v>0</v>
      </c>
      <c r="X543" s="100">
        <f>IF(C543=A_Stammdaten!$B$11,E_SAV!$M543-E_SAV!$Y543,HLOOKUP(A_Stammdaten!$B$11-1,$Z$4:$AF$1005,ROW(C543)-3,FALSE)-$Y543)</f>
        <v>0</v>
      </c>
      <c r="Y543" s="100">
        <f>HLOOKUP(A_Stammdaten!$B$11,$Z$4:$AF$1005,ROW(C543)-3,FALSE)</f>
        <v>0</v>
      </c>
      <c r="Z543" s="100">
        <f t="shared" si="94"/>
        <v>0</v>
      </c>
      <c r="AA543" s="100">
        <f t="shared" si="95"/>
        <v>0</v>
      </c>
      <c r="AB543" s="100">
        <f t="shared" si="96"/>
        <v>0</v>
      </c>
      <c r="AC543" s="100">
        <f t="shared" si="97"/>
        <v>0</v>
      </c>
      <c r="AD543" s="100">
        <f t="shared" si="98"/>
        <v>0</v>
      </c>
      <c r="AE543" s="100">
        <f t="shared" si="99"/>
        <v>0</v>
      </c>
      <c r="AF543" s="100">
        <f t="shared" si="100"/>
        <v>0</v>
      </c>
    </row>
    <row r="544" spans="1:32" x14ac:dyDescent="0.25">
      <c r="A544" s="338"/>
      <c r="B544" s="338"/>
      <c r="C544" s="339"/>
      <c r="D544" s="338"/>
      <c r="E544" s="338"/>
      <c r="F544" s="338"/>
      <c r="G544" s="338"/>
      <c r="H544" s="338"/>
      <c r="I544" s="270">
        <f>IF(C544&gt;A_Stammdaten!$B$11,0,SUM(D544,E544,-G544))</f>
        <v>0</v>
      </c>
      <c r="J544" s="338"/>
      <c r="K544" s="338"/>
      <c r="L544" s="338"/>
      <c r="M544" s="99">
        <f t="shared" si="93"/>
        <v>0</v>
      </c>
      <c r="N544" s="271">
        <f>IF(ISBLANK($B544),0,VLOOKUP($B544,Listen!$A$2:$C$45,2,FALSE))</f>
        <v>0</v>
      </c>
      <c r="O544" s="271">
        <f>IF(ISBLANK($B544),0,VLOOKUP($B544,Listen!$A$2:$C$45,3,FALSE))</f>
        <v>0</v>
      </c>
      <c r="P544" s="272">
        <f t="shared" si="102"/>
        <v>0</v>
      </c>
      <c r="Q544" s="272">
        <f t="shared" si="103"/>
        <v>0</v>
      </c>
      <c r="R544" s="272">
        <f t="shared" si="103"/>
        <v>0</v>
      </c>
      <c r="S544" s="272">
        <f t="shared" si="103"/>
        <v>0</v>
      </c>
      <c r="T544" s="272">
        <f t="shared" si="103"/>
        <v>0</v>
      </c>
      <c r="U544" s="272">
        <f t="shared" si="103"/>
        <v>0</v>
      </c>
      <c r="V544" s="272">
        <f t="shared" si="103"/>
        <v>0</v>
      </c>
      <c r="W544" s="100">
        <f t="shared" si="101"/>
        <v>0</v>
      </c>
      <c r="X544" s="100">
        <f>IF(C544=A_Stammdaten!$B$11,E_SAV!$M544-E_SAV!$Y544,HLOOKUP(A_Stammdaten!$B$11-1,$Z$4:$AF$1005,ROW(C544)-3,FALSE)-$Y544)</f>
        <v>0</v>
      </c>
      <c r="Y544" s="100">
        <f>HLOOKUP(A_Stammdaten!$B$11,$Z$4:$AF$1005,ROW(C544)-3,FALSE)</f>
        <v>0</v>
      </c>
      <c r="Z544" s="100">
        <f t="shared" si="94"/>
        <v>0</v>
      </c>
      <c r="AA544" s="100">
        <f t="shared" si="95"/>
        <v>0</v>
      </c>
      <c r="AB544" s="100">
        <f t="shared" si="96"/>
        <v>0</v>
      </c>
      <c r="AC544" s="100">
        <f t="shared" si="97"/>
        <v>0</v>
      </c>
      <c r="AD544" s="100">
        <f t="shared" si="98"/>
        <v>0</v>
      </c>
      <c r="AE544" s="100">
        <f t="shared" si="99"/>
        <v>0</v>
      </c>
      <c r="AF544" s="100">
        <f t="shared" si="100"/>
        <v>0</v>
      </c>
    </row>
    <row r="545" spans="1:32" x14ac:dyDescent="0.25">
      <c r="A545" s="338"/>
      <c r="B545" s="338"/>
      <c r="C545" s="339"/>
      <c r="D545" s="338"/>
      <c r="E545" s="338"/>
      <c r="F545" s="338"/>
      <c r="G545" s="338"/>
      <c r="H545" s="338"/>
      <c r="I545" s="270">
        <f>IF(C545&gt;A_Stammdaten!$B$11,0,SUM(D545,E545,-G545))</f>
        <v>0</v>
      </c>
      <c r="J545" s="338"/>
      <c r="K545" s="338"/>
      <c r="L545" s="338"/>
      <c r="M545" s="99">
        <f t="shared" si="93"/>
        <v>0</v>
      </c>
      <c r="N545" s="271">
        <f>IF(ISBLANK($B545),0,VLOOKUP($B545,Listen!$A$2:$C$45,2,FALSE))</f>
        <v>0</v>
      </c>
      <c r="O545" s="271">
        <f>IF(ISBLANK($B545),0,VLOOKUP($B545,Listen!$A$2:$C$45,3,FALSE))</f>
        <v>0</v>
      </c>
      <c r="P545" s="272">
        <f t="shared" si="102"/>
        <v>0</v>
      </c>
      <c r="Q545" s="272">
        <f t="shared" si="103"/>
        <v>0</v>
      </c>
      <c r="R545" s="272">
        <f t="shared" si="103"/>
        <v>0</v>
      </c>
      <c r="S545" s="272">
        <f t="shared" si="103"/>
        <v>0</v>
      </c>
      <c r="T545" s="272">
        <f t="shared" si="103"/>
        <v>0</v>
      </c>
      <c r="U545" s="272">
        <f t="shared" si="103"/>
        <v>0</v>
      </c>
      <c r="V545" s="272">
        <f t="shared" si="103"/>
        <v>0</v>
      </c>
      <c r="W545" s="100">
        <f t="shared" si="101"/>
        <v>0</v>
      </c>
      <c r="X545" s="100">
        <f>IF(C545=A_Stammdaten!$B$11,E_SAV!$M545-E_SAV!$Y545,HLOOKUP(A_Stammdaten!$B$11-1,$Z$4:$AF$1005,ROW(C545)-3,FALSE)-$Y545)</f>
        <v>0</v>
      </c>
      <c r="Y545" s="100">
        <f>HLOOKUP(A_Stammdaten!$B$11,$Z$4:$AF$1005,ROW(C545)-3,FALSE)</f>
        <v>0</v>
      </c>
      <c r="Z545" s="100">
        <f t="shared" si="94"/>
        <v>0</v>
      </c>
      <c r="AA545" s="100">
        <f t="shared" si="95"/>
        <v>0</v>
      </c>
      <c r="AB545" s="100">
        <f t="shared" si="96"/>
        <v>0</v>
      </c>
      <c r="AC545" s="100">
        <f t="shared" si="97"/>
        <v>0</v>
      </c>
      <c r="AD545" s="100">
        <f t="shared" si="98"/>
        <v>0</v>
      </c>
      <c r="AE545" s="100">
        <f t="shared" si="99"/>
        <v>0</v>
      </c>
      <c r="AF545" s="100">
        <f t="shared" si="100"/>
        <v>0</v>
      </c>
    </row>
    <row r="546" spans="1:32" x14ac:dyDescent="0.25">
      <c r="A546" s="338"/>
      <c r="B546" s="338"/>
      <c r="C546" s="339"/>
      <c r="D546" s="338"/>
      <c r="E546" s="338"/>
      <c r="F546" s="338"/>
      <c r="G546" s="338"/>
      <c r="H546" s="338"/>
      <c r="I546" s="270">
        <f>IF(C546&gt;A_Stammdaten!$B$11,0,SUM(D546,E546,-G546))</f>
        <v>0</v>
      </c>
      <c r="J546" s="338"/>
      <c r="K546" s="338"/>
      <c r="L546" s="338"/>
      <c r="M546" s="99">
        <f t="shared" si="93"/>
        <v>0</v>
      </c>
      <c r="N546" s="271">
        <f>IF(ISBLANK($B546),0,VLOOKUP($B546,Listen!$A$2:$C$45,2,FALSE))</f>
        <v>0</v>
      </c>
      <c r="O546" s="271">
        <f>IF(ISBLANK($B546),0,VLOOKUP($B546,Listen!$A$2:$C$45,3,FALSE))</f>
        <v>0</v>
      </c>
      <c r="P546" s="272">
        <f t="shared" si="102"/>
        <v>0</v>
      </c>
      <c r="Q546" s="272">
        <f t="shared" si="103"/>
        <v>0</v>
      </c>
      <c r="R546" s="272">
        <f t="shared" si="103"/>
        <v>0</v>
      </c>
      <c r="S546" s="272">
        <f t="shared" si="103"/>
        <v>0</v>
      </c>
      <c r="T546" s="272">
        <f t="shared" si="103"/>
        <v>0</v>
      </c>
      <c r="U546" s="272">
        <f t="shared" si="103"/>
        <v>0</v>
      </c>
      <c r="V546" s="272">
        <f t="shared" si="103"/>
        <v>0</v>
      </c>
      <c r="W546" s="100">
        <f t="shared" si="101"/>
        <v>0</v>
      </c>
      <c r="X546" s="100">
        <f>IF(C546=A_Stammdaten!$B$11,E_SAV!$M546-E_SAV!$Y546,HLOOKUP(A_Stammdaten!$B$11-1,$Z$4:$AF$1005,ROW(C546)-3,FALSE)-$Y546)</f>
        <v>0</v>
      </c>
      <c r="Y546" s="100">
        <f>HLOOKUP(A_Stammdaten!$B$11,$Z$4:$AF$1005,ROW(C546)-3,FALSE)</f>
        <v>0</v>
      </c>
      <c r="Z546" s="100">
        <f t="shared" si="94"/>
        <v>0</v>
      </c>
      <c r="AA546" s="100">
        <f t="shared" si="95"/>
        <v>0</v>
      </c>
      <c r="AB546" s="100">
        <f t="shared" si="96"/>
        <v>0</v>
      </c>
      <c r="AC546" s="100">
        <f t="shared" si="97"/>
        <v>0</v>
      </c>
      <c r="AD546" s="100">
        <f t="shared" si="98"/>
        <v>0</v>
      </c>
      <c r="AE546" s="100">
        <f t="shared" si="99"/>
        <v>0</v>
      </c>
      <c r="AF546" s="100">
        <f t="shared" si="100"/>
        <v>0</v>
      </c>
    </row>
    <row r="547" spans="1:32" x14ac:dyDescent="0.25">
      <c r="A547" s="338"/>
      <c r="B547" s="338"/>
      <c r="C547" s="339"/>
      <c r="D547" s="338"/>
      <c r="E547" s="338"/>
      <c r="F547" s="338"/>
      <c r="G547" s="338"/>
      <c r="H547" s="338"/>
      <c r="I547" s="270">
        <f>IF(C547&gt;A_Stammdaten!$B$11,0,SUM(D547,E547,-G547))</f>
        <v>0</v>
      </c>
      <c r="J547" s="338"/>
      <c r="K547" s="338"/>
      <c r="L547" s="338"/>
      <c r="M547" s="99">
        <f t="shared" si="93"/>
        <v>0</v>
      </c>
      <c r="N547" s="271">
        <f>IF(ISBLANK($B547),0,VLOOKUP($B547,Listen!$A$2:$C$45,2,FALSE))</f>
        <v>0</v>
      </c>
      <c r="O547" s="271">
        <f>IF(ISBLANK($B547),0,VLOOKUP($B547,Listen!$A$2:$C$45,3,FALSE))</f>
        <v>0</v>
      </c>
      <c r="P547" s="272">
        <f t="shared" si="102"/>
        <v>0</v>
      </c>
      <c r="Q547" s="272">
        <f t="shared" si="103"/>
        <v>0</v>
      </c>
      <c r="R547" s="272">
        <f t="shared" si="103"/>
        <v>0</v>
      </c>
      <c r="S547" s="272">
        <f t="shared" si="103"/>
        <v>0</v>
      </c>
      <c r="T547" s="272">
        <f t="shared" si="103"/>
        <v>0</v>
      </c>
      <c r="U547" s="272">
        <f t="shared" si="103"/>
        <v>0</v>
      </c>
      <c r="V547" s="272">
        <f t="shared" si="103"/>
        <v>0</v>
      </c>
      <c r="W547" s="100">
        <f t="shared" si="101"/>
        <v>0</v>
      </c>
      <c r="X547" s="100">
        <f>IF(C547=A_Stammdaten!$B$11,E_SAV!$M547-E_SAV!$Y547,HLOOKUP(A_Stammdaten!$B$11-1,$Z$4:$AF$1005,ROW(C547)-3,FALSE)-$Y547)</f>
        <v>0</v>
      </c>
      <c r="Y547" s="100">
        <f>HLOOKUP(A_Stammdaten!$B$11,$Z$4:$AF$1005,ROW(C547)-3,FALSE)</f>
        <v>0</v>
      </c>
      <c r="Z547" s="100">
        <f t="shared" si="94"/>
        <v>0</v>
      </c>
      <c r="AA547" s="100">
        <f t="shared" si="95"/>
        <v>0</v>
      </c>
      <c r="AB547" s="100">
        <f t="shared" si="96"/>
        <v>0</v>
      </c>
      <c r="AC547" s="100">
        <f t="shared" si="97"/>
        <v>0</v>
      </c>
      <c r="AD547" s="100">
        <f t="shared" si="98"/>
        <v>0</v>
      </c>
      <c r="AE547" s="100">
        <f t="shared" si="99"/>
        <v>0</v>
      </c>
      <c r="AF547" s="100">
        <f t="shared" si="100"/>
        <v>0</v>
      </c>
    </row>
    <row r="548" spans="1:32" x14ac:dyDescent="0.25">
      <c r="A548" s="338"/>
      <c r="B548" s="338"/>
      <c r="C548" s="339"/>
      <c r="D548" s="338"/>
      <c r="E548" s="338"/>
      <c r="F548" s="338"/>
      <c r="G548" s="338"/>
      <c r="H548" s="338"/>
      <c r="I548" s="270">
        <f>IF(C548&gt;A_Stammdaten!$B$11,0,SUM(D548,E548,-G548))</f>
        <v>0</v>
      </c>
      <c r="J548" s="338"/>
      <c r="K548" s="338"/>
      <c r="L548" s="338"/>
      <c r="M548" s="99">
        <f t="shared" si="93"/>
        <v>0</v>
      </c>
      <c r="N548" s="271">
        <f>IF(ISBLANK($B548),0,VLOOKUP($B548,Listen!$A$2:$C$45,2,FALSE))</f>
        <v>0</v>
      </c>
      <c r="O548" s="271">
        <f>IF(ISBLANK($B548),0,VLOOKUP($B548,Listen!$A$2:$C$45,3,FALSE))</f>
        <v>0</v>
      </c>
      <c r="P548" s="272">
        <f t="shared" si="102"/>
        <v>0</v>
      </c>
      <c r="Q548" s="272">
        <f t="shared" si="103"/>
        <v>0</v>
      </c>
      <c r="R548" s="272">
        <f t="shared" si="103"/>
        <v>0</v>
      </c>
      <c r="S548" s="272">
        <f t="shared" si="103"/>
        <v>0</v>
      </c>
      <c r="T548" s="272">
        <f t="shared" si="103"/>
        <v>0</v>
      </c>
      <c r="U548" s="272">
        <f t="shared" si="103"/>
        <v>0</v>
      </c>
      <c r="V548" s="272">
        <f t="shared" si="103"/>
        <v>0</v>
      </c>
      <c r="W548" s="100">
        <f t="shared" si="101"/>
        <v>0</v>
      </c>
      <c r="X548" s="100">
        <f>IF(C548=A_Stammdaten!$B$11,E_SAV!$M548-E_SAV!$Y548,HLOOKUP(A_Stammdaten!$B$11-1,$Z$4:$AF$1005,ROW(C548)-3,FALSE)-$Y548)</f>
        <v>0</v>
      </c>
      <c r="Y548" s="100">
        <f>HLOOKUP(A_Stammdaten!$B$11,$Z$4:$AF$1005,ROW(C548)-3,FALSE)</f>
        <v>0</v>
      </c>
      <c r="Z548" s="100">
        <f t="shared" si="94"/>
        <v>0</v>
      </c>
      <c r="AA548" s="100">
        <f t="shared" si="95"/>
        <v>0</v>
      </c>
      <c r="AB548" s="100">
        <f t="shared" si="96"/>
        <v>0</v>
      </c>
      <c r="AC548" s="100">
        <f t="shared" si="97"/>
        <v>0</v>
      </c>
      <c r="AD548" s="100">
        <f t="shared" si="98"/>
        <v>0</v>
      </c>
      <c r="AE548" s="100">
        <f t="shared" si="99"/>
        <v>0</v>
      </c>
      <c r="AF548" s="100">
        <f t="shared" si="100"/>
        <v>0</v>
      </c>
    </row>
    <row r="549" spans="1:32" x14ac:dyDescent="0.25">
      <c r="A549" s="338"/>
      <c r="B549" s="338"/>
      <c r="C549" s="339"/>
      <c r="D549" s="338"/>
      <c r="E549" s="338"/>
      <c r="F549" s="338"/>
      <c r="G549" s="338"/>
      <c r="H549" s="338"/>
      <c r="I549" s="270">
        <f>IF(C549&gt;A_Stammdaten!$B$11,0,SUM(D549,E549,-G549))</f>
        <v>0</v>
      </c>
      <c r="J549" s="338"/>
      <c r="K549" s="338"/>
      <c r="L549" s="338"/>
      <c r="M549" s="99">
        <f t="shared" si="93"/>
        <v>0</v>
      </c>
      <c r="N549" s="271">
        <f>IF(ISBLANK($B549),0,VLOOKUP($B549,Listen!$A$2:$C$45,2,FALSE))</f>
        <v>0</v>
      </c>
      <c r="O549" s="271">
        <f>IF(ISBLANK($B549),0,VLOOKUP($B549,Listen!$A$2:$C$45,3,FALSE))</f>
        <v>0</v>
      </c>
      <c r="P549" s="272">
        <f t="shared" si="102"/>
        <v>0</v>
      </c>
      <c r="Q549" s="272">
        <f t="shared" si="103"/>
        <v>0</v>
      </c>
      <c r="R549" s="272">
        <f t="shared" si="103"/>
        <v>0</v>
      </c>
      <c r="S549" s="272">
        <f t="shared" si="103"/>
        <v>0</v>
      </c>
      <c r="T549" s="272">
        <f t="shared" si="103"/>
        <v>0</v>
      </c>
      <c r="U549" s="272">
        <f t="shared" si="103"/>
        <v>0</v>
      </c>
      <c r="V549" s="272">
        <f t="shared" si="103"/>
        <v>0</v>
      </c>
      <c r="W549" s="100">
        <f t="shared" si="101"/>
        <v>0</v>
      </c>
      <c r="X549" s="100">
        <f>IF(C549=A_Stammdaten!$B$11,E_SAV!$M549-E_SAV!$Y549,HLOOKUP(A_Stammdaten!$B$11-1,$Z$4:$AF$1005,ROW(C549)-3,FALSE)-$Y549)</f>
        <v>0</v>
      </c>
      <c r="Y549" s="100">
        <f>HLOOKUP(A_Stammdaten!$B$11,$Z$4:$AF$1005,ROW(C549)-3,FALSE)</f>
        <v>0</v>
      </c>
      <c r="Z549" s="100">
        <f t="shared" si="94"/>
        <v>0</v>
      </c>
      <c r="AA549" s="100">
        <f t="shared" si="95"/>
        <v>0</v>
      </c>
      <c r="AB549" s="100">
        <f t="shared" si="96"/>
        <v>0</v>
      </c>
      <c r="AC549" s="100">
        <f t="shared" si="97"/>
        <v>0</v>
      </c>
      <c r="AD549" s="100">
        <f t="shared" si="98"/>
        <v>0</v>
      </c>
      <c r="AE549" s="100">
        <f t="shared" si="99"/>
        <v>0</v>
      </c>
      <c r="AF549" s="100">
        <f t="shared" si="100"/>
        <v>0</v>
      </c>
    </row>
    <row r="550" spans="1:32" x14ac:dyDescent="0.25">
      <c r="A550" s="338"/>
      <c r="B550" s="338"/>
      <c r="C550" s="339"/>
      <c r="D550" s="338"/>
      <c r="E550" s="338"/>
      <c r="F550" s="338"/>
      <c r="G550" s="338"/>
      <c r="H550" s="338"/>
      <c r="I550" s="270">
        <f>IF(C550&gt;A_Stammdaten!$B$11,0,SUM(D550,E550,-G550))</f>
        <v>0</v>
      </c>
      <c r="J550" s="338"/>
      <c r="K550" s="338"/>
      <c r="L550" s="338"/>
      <c r="M550" s="99">
        <f t="shared" si="93"/>
        <v>0</v>
      </c>
      <c r="N550" s="271">
        <f>IF(ISBLANK($B550),0,VLOOKUP($B550,Listen!$A$2:$C$45,2,FALSE))</f>
        <v>0</v>
      </c>
      <c r="O550" s="271">
        <f>IF(ISBLANK($B550),0,VLOOKUP($B550,Listen!$A$2:$C$45,3,FALSE))</f>
        <v>0</v>
      </c>
      <c r="P550" s="272">
        <f t="shared" si="102"/>
        <v>0</v>
      </c>
      <c r="Q550" s="272">
        <f t="shared" si="103"/>
        <v>0</v>
      </c>
      <c r="R550" s="272">
        <f t="shared" si="103"/>
        <v>0</v>
      </c>
      <c r="S550" s="272">
        <f t="shared" si="103"/>
        <v>0</v>
      </c>
      <c r="T550" s="272">
        <f t="shared" si="103"/>
        <v>0</v>
      </c>
      <c r="U550" s="272">
        <f t="shared" si="103"/>
        <v>0</v>
      </c>
      <c r="V550" s="272">
        <f t="shared" si="103"/>
        <v>0</v>
      </c>
      <c r="W550" s="100">
        <f t="shared" si="101"/>
        <v>0</v>
      </c>
      <c r="X550" s="100">
        <f>IF(C550=A_Stammdaten!$B$11,E_SAV!$M550-E_SAV!$Y550,HLOOKUP(A_Stammdaten!$B$11-1,$Z$4:$AF$1005,ROW(C550)-3,FALSE)-$Y550)</f>
        <v>0</v>
      </c>
      <c r="Y550" s="100">
        <f>HLOOKUP(A_Stammdaten!$B$11,$Z$4:$AF$1005,ROW(C550)-3,FALSE)</f>
        <v>0</v>
      </c>
      <c r="Z550" s="100">
        <f t="shared" si="94"/>
        <v>0</v>
      </c>
      <c r="AA550" s="100">
        <f t="shared" si="95"/>
        <v>0</v>
      </c>
      <c r="AB550" s="100">
        <f t="shared" si="96"/>
        <v>0</v>
      </c>
      <c r="AC550" s="100">
        <f t="shared" si="97"/>
        <v>0</v>
      </c>
      <c r="AD550" s="100">
        <f t="shared" si="98"/>
        <v>0</v>
      </c>
      <c r="AE550" s="100">
        <f t="shared" si="99"/>
        <v>0</v>
      </c>
      <c r="AF550" s="100">
        <f t="shared" si="100"/>
        <v>0</v>
      </c>
    </row>
    <row r="551" spans="1:32" x14ac:dyDescent="0.25">
      <c r="A551" s="338"/>
      <c r="B551" s="338"/>
      <c r="C551" s="339"/>
      <c r="D551" s="338"/>
      <c r="E551" s="338"/>
      <c r="F551" s="338"/>
      <c r="G551" s="338"/>
      <c r="H551" s="338"/>
      <c r="I551" s="270">
        <f>IF(C551&gt;A_Stammdaten!$B$11,0,SUM(D551,E551,-G551))</f>
        <v>0</v>
      </c>
      <c r="J551" s="338"/>
      <c r="K551" s="338"/>
      <c r="L551" s="338"/>
      <c r="M551" s="99">
        <f t="shared" si="93"/>
        <v>0</v>
      </c>
      <c r="N551" s="271">
        <f>IF(ISBLANK($B551),0,VLOOKUP($B551,Listen!$A$2:$C$45,2,FALSE))</f>
        <v>0</v>
      </c>
      <c r="O551" s="271">
        <f>IF(ISBLANK($B551),0,VLOOKUP($B551,Listen!$A$2:$C$45,3,FALSE))</f>
        <v>0</v>
      </c>
      <c r="P551" s="272">
        <f t="shared" si="102"/>
        <v>0</v>
      </c>
      <c r="Q551" s="272">
        <f t="shared" si="103"/>
        <v>0</v>
      </c>
      <c r="R551" s="272">
        <f t="shared" si="103"/>
        <v>0</v>
      </c>
      <c r="S551" s="272">
        <f t="shared" si="103"/>
        <v>0</v>
      </c>
      <c r="T551" s="272">
        <f t="shared" si="103"/>
        <v>0</v>
      </c>
      <c r="U551" s="272">
        <f t="shared" si="103"/>
        <v>0</v>
      </c>
      <c r="V551" s="272">
        <f t="shared" si="103"/>
        <v>0</v>
      </c>
      <c r="W551" s="100">
        <f t="shared" si="101"/>
        <v>0</v>
      </c>
      <c r="X551" s="100">
        <f>IF(C551=A_Stammdaten!$B$11,E_SAV!$M551-E_SAV!$Y551,HLOOKUP(A_Stammdaten!$B$11-1,$Z$4:$AF$1005,ROW(C551)-3,FALSE)-$Y551)</f>
        <v>0</v>
      </c>
      <c r="Y551" s="100">
        <f>HLOOKUP(A_Stammdaten!$B$11,$Z$4:$AF$1005,ROW(C551)-3,FALSE)</f>
        <v>0</v>
      </c>
      <c r="Z551" s="100">
        <f t="shared" si="94"/>
        <v>0</v>
      </c>
      <c r="AA551" s="100">
        <f t="shared" si="95"/>
        <v>0</v>
      </c>
      <c r="AB551" s="100">
        <f t="shared" si="96"/>
        <v>0</v>
      </c>
      <c r="AC551" s="100">
        <f t="shared" si="97"/>
        <v>0</v>
      </c>
      <c r="AD551" s="100">
        <f t="shared" si="98"/>
        <v>0</v>
      </c>
      <c r="AE551" s="100">
        <f t="shared" si="99"/>
        <v>0</v>
      </c>
      <c r="AF551" s="100">
        <f t="shared" si="100"/>
        <v>0</v>
      </c>
    </row>
    <row r="552" spans="1:32" x14ac:dyDescent="0.25">
      <c r="A552" s="338"/>
      <c r="B552" s="338"/>
      <c r="C552" s="339"/>
      <c r="D552" s="338"/>
      <c r="E552" s="338"/>
      <c r="F552" s="338"/>
      <c r="G552" s="338"/>
      <c r="H552" s="338"/>
      <c r="I552" s="270">
        <f>IF(C552&gt;A_Stammdaten!$B$11,0,SUM(D552,E552,-G552))</f>
        <v>0</v>
      </c>
      <c r="J552" s="338"/>
      <c r="K552" s="338"/>
      <c r="L552" s="338"/>
      <c r="M552" s="99">
        <f t="shared" si="93"/>
        <v>0</v>
      </c>
      <c r="N552" s="271">
        <f>IF(ISBLANK($B552),0,VLOOKUP($B552,Listen!$A$2:$C$45,2,FALSE))</f>
        <v>0</v>
      </c>
      <c r="O552" s="271">
        <f>IF(ISBLANK($B552),0,VLOOKUP($B552,Listen!$A$2:$C$45,3,FALSE))</f>
        <v>0</v>
      </c>
      <c r="P552" s="272">
        <f t="shared" si="102"/>
        <v>0</v>
      </c>
      <c r="Q552" s="272">
        <f t="shared" si="103"/>
        <v>0</v>
      </c>
      <c r="R552" s="272">
        <f t="shared" si="103"/>
        <v>0</v>
      </c>
      <c r="S552" s="272">
        <f t="shared" si="103"/>
        <v>0</v>
      </c>
      <c r="T552" s="272">
        <f t="shared" si="103"/>
        <v>0</v>
      </c>
      <c r="U552" s="272">
        <f t="shared" si="103"/>
        <v>0</v>
      </c>
      <c r="V552" s="272">
        <f t="shared" si="103"/>
        <v>0</v>
      </c>
      <c r="W552" s="100">
        <f t="shared" si="101"/>
        <v>0</v>
      </c>
      <c r="X552" s="100">
        <f>IF(C552=A_Stammdaten!$B$11,E_SAV!$M552-E_SAV!$Y552,HLOOKUP(A_Stammdaten!$B$11-1,$Z$4:$AF$1005,ROW(C552)-3,FALSE)-$Y552)</f>
        <v>0</v>
      </c>
      <c r="Y552" s="100">
        <f>HLOOKUP(A_Stammdaten!$B$11,$Z$4:$AF$1005,ROW(C552)-3,FALSE)</f>
        <v>0</v>
      </c>
      <c r="Z552" s="100">
        <f t="shared" si="94"/>
        <v>0</v>
      </c>
      <c r="AA552" s="100">
        <f t="shared" si="95"/>
        <v>0</v>
      </c>
      <c r="AB552" s="100">
        <f t="shared" si="96"/>
        <v>0</v>
      </c>
      <c r="AC552" s="100">
        <f t="shared" si="97"/>
        <v>0</v>
      </c>
      <c r="AD552" s="100">
        <f t="shared" si="98"/>
        <v>0</v>
      </c>
      <c r="AE552" s="100">
        <f t="shared" si="99"/>
        <v>0</v>
      </c>
      <c r="AF552" s="100">
        <f t="shared" si="100"/>
        <v>0</v>
      </c>
    </row>
    <row r="553" spans="1:32" x14ac:dyDescent="0.25">
      <c r="A553" s="338"/>
      <c r="B553" s="338"/>
      <c r="C553" s="339"/>
      <c r="D553" s="338"/>
      <c r="E553" s="338"/>
      <c r="F553" s="338"/>
      <c r="G553" s="338"/>
      <c r="H553" s="338"/>
      <c r="I553" s="270">
        <f>IF(C553&gt;A_Stammdaten!$B$11,0,SUM(D553,E553,-G553))</f>
        <v>0</v>
      </c>
      <c r="J553" s="338"/>
      <c r="K553" s="338"/>
      <c r="L553" s="338"/>
      <c r="M553" s="99">
        <f t="shared" si="93"/>
        <v>0</v>
      </c>
      <c r="N553" s="271">
        <f>IF(ISBLANK($B553),0,VLOOKUP($B553,Listen!$A$2:$C$45,2,FALSE))</f>
        <v>0</v>
      </c>
      <c r="O553" s="271">
        <f>IF(ISBLANK($B553),0,VLOOKUP($B553,Listen!$A$2:$C$45,3,FALSE))</f>
        <v>0</v>
      </c>
      <c r="P553" s="272">
        <f t="shared" si="102"/>
        <v>0</v>
      </c>
      <c r="Q553" s="272">
        <f t="shared" si="103"/>
        <v>0</v>
      </c>
      <c r="R553" s="272">
        <f t="shared" si="103"/>
        <v>0</v>
      </c>
      <c r="S553" s="272">
        <f t="shared" si="103"/>
        <v>0</v>
      </c>
      <c r="T553" s="272">
        <f t="shared" si="103"/>
        <v>0</v>
      </c>
      <c r="U553" s="272">
        <f t="shared" si="103"/>
        <v>0</v>
      </c>
      <c r="V553" s="272">
        <f t="shared" si="103"/>
        <v>0</v>
      </c>
      <c r="W553" s="100">
        <f t="shared" si="101"/>
        <v>0</v>
      </c>
      <c r="X553" s="100">
        <f>IF(C553=A_Stammdaten!$B$11,E_SAV!$M553-E_SAV!$Y553,HLOOKUP(A_Stammdaten!$B$11-1,$Z$4:$AF$1005,ROW(C553)-3,FALSE)-$Y553)</f>
        <v>0</v>
      </c>
      <c r="Y553" s="100">
        <f>HLOOKUP(A_Stammdaten!$B$11,$Z$4:$AF$1005,ROW(C553)-3,FALSE)</f>
        <v>0</v>
      </c>
      <c r="Z553" s="100">
        <f t="shared" si="94"/>
        <v>0</v>
      </c>
      <c r="AA553" s="100">
        <f t="shared" si="95"/>
        <v>0</v>
      </c>
      <c r="AB553" s="100">
        <f t="shared" si="96"/>
        <v>0</v>
      </c>
      <c r="AC553" s="100">
        <f t="shared" si="97"/>
        <v>0</v>
      </c>
      <c r="AD553" s="100">
        <f t="shared" si="98"/>
        <v>0</v>
      </c>
      <c r="AE553" s="100">
        <f t="shared" si="99"/>
        <v>0</v>
      </c>
      <c r="AF553" s="100">
        <f t="shared" si="100"/>
        <v>0</v>
      </c>
    </row>
    <row r="554" spans="1:32" x14ac:dyDescent="0.25">
      <c r="A554" s="338"/>
      <c r="B554" s="338"/>
      <c r="C554" s="339"/>
      <c r="D554" s="338"/>
      <c r="E554" s="338"/>
      <c r="F554" s="338"/>
      <c r="G554" s="338"/>
      <c r="H554" s="338"/>
      <c r="I554" s="270">
        <f>IF(C554&gt;A_Stammdaten!$B$11,0,SUM(D554,E554,-G554))</f>
        <v>0</v>
      </c>
      <c r="J554" s="338"/>
      <c r="K554" s="338"/>
      <c r="L554" s="338"/>
      <c r="M554" s="99">
        <f t="shared" si="93"/>
        <v>0</v>
      </c>
      <c r="N554" s="271">
        <f>IF(ISBLANK($B554),0,VLOOKUP($B554,Listen!$A$2:$C$45,2,FALSE))</f>
        <v>0</v>
      </c>
      <c r="O554" s="271">
        <f>IF(ISBLANK($B554),0,VLOOKUP($B554,Listen!$A$2:$C$45,3,FALSE))</f>
        <v>0</v>
      </c>
      <c r="P554" s="272">
        <f t="shared" si="102"/>
        <v>0</v>
      </c>
      <c r="Q554" s="272">
        <f t="shared" si="103"/>
        <v>0</v>
      </c>
      <c r="R554" s="272">
        <f t="shared" si="103"/>
        <v>0</v>
      </c>
      <c r="S554" s="272">
        <f t="shared" si="103"/>
        <v>0</v>
      </c>
      <c r="T554" s="272">
        <f t="shared" si="103"/>
        <v>0</v>
      </c>
      <c r="U554" s="272">
        <f t="shared" si="103"/>
        <v>0</v>
      </c>
      <c r="V554" s="272">
        <f t="shared" si="103"/>
        <v>0</v>
      </c>
      <c r="W554" s="100">
        <f t="shared" si="101"/>
        <v>0</v>
      </c>
      <c r="X554" s="100">
        <f>IF(C554=A_Stammdaten!$B$11,E_SAV!$M554-E_SAV!$Y554,HLOOKUP(A_Stammdaten!$B$11-1,$Z$4:$AF$1005,ROW(C554)-3,FALSE)-$Y554)</f>
        <v>0</v>
      </c>
      <c r="Y554" s="100">
        <f>HLOOKUP(A_Stammdaten!$B$11,$Z$4:$AF$1005,ROW(C554)-3,FALSE)</f>
        <v>0</v>
      </c>
      <c r="Z554" s="100">
        <f t="shared" si="94"/>
        <v>0</v>
      </c>
      <c r="AA554" s="100">
        <f t="shared" si="95"/>
        <v>0</v>
      </c>
      <c r="AB554" s="100">
        <f t="shared" si="96"/>
        <v>0</v>
      </c>
      <c r="AC554" s="100">
        <f t="shared" si="97"/>
        <v>0</v>
      </c>
      <c r="AD554" s="100">
        <f t="shared" si="98"/>
        <v>0</v>
      </c>
      <c r="AE554" s="100">
        <f t="shared" si="99"/>
        <v>0</v>
      </c>
      <c r="AF554" s="100">
        <f t="shared" si="100"/>
        <v>0</v>
      </c>
    </row>
    <row r="555" spans="1:32" x14ac:dyDescent="0.25">
      <c r="A555" s="338"/>
      <c r="B555" s="338"/>
      <c r="C555" s="339"/>
      <c r="D555" s="338"/>
      <c r="E555" s="338"/>
      <c r="F555" s="338"/>
      <c r="G555" s="338"/>
      <c r="H555" s="338"/>
      <c r="I555" s="270">
        <f>IF(C555&gt;A_Stammdaten!$B$11,0,SUM(D555,E555,-G555))</f>
        <v>0</v>
      </c>
      <c r="J555" s="338"/>
      <c r="K555" s="338"/>
      <c r="L555" s="338"/>
      <c r="M555" s="99">
        <f t="shared" si="93"/>
        <v>0</v>
      </c>
      <c r="N555" s="271">
        <f>IF(ISBLANK($B555),0,VLOOKUP($B555,Listen!$A$2:$C$45,2,FALSE))</f>
        <v>0</v>
      </c>
      <c r="O555" s="271">
        <f>IF(ISBLANK($B555),0,VLOOKUP($B555,Listen!$A$2:$C$45,3,FALSE))</f>
        <v>0</v>
      </c>
      <c r="P555" s="272">
        <f t="shared" si="102"/>
        <v>0</v>
      </c>
      <c r="Q555" s="272">
        <f t="shared" si="103"/>
        <v>0</v>
      </c>
      <c r="R555" s="272">
        <f t="shared" si="103"/>
        <v>0</v>
      </c>
      <c r="S555" s="272">
        <f t="shared" si="103"/>
        <v>0</v>
      </c>
      <c r="T555" s="272">
        <f t="shared" si="103"/>
        <v>0</v>
      </c>
      <c r="U555" s="272">
        <f t="shared" si="103"/>
        <v>0</v>
      </c>
      <c r="V555" s="272">
        <f t="shared" si="103"/>
        <v>0</v>
      </c>
      <c r="W555" s="100">
        <f t="shared" si="101"/>
        <v>0</v>
      </c>
      <c r="X555" s="100">
        <f>IF(C555=A_Stammdaten!$B$11,E_SAV!$M555-E_SAV!$Y555,HLOOKUP(A_Stammdaten!$B$11-1,$Z$4:$AF$1005,ROW(C555)-3,FALSE)-$Y555)</f>
        <v>0</v>
      </c>
      <c r="Y555" s="100">
        <f>HLOOKUP(A_Stammdaten!$B$11,$Z$4:$AF$1005,ROW(C555)-3,FALSE)</f>
        <v>0</v>
      </c>
      <c r="Z555" s="100">
        <f t="shared" si="94"/>
        <v>0</v>
      </c>
      <c r="AA555" s="100">
        <f t="shared" si="95"/>
        <v>0</v>
      </c>
      <c r="AB555" s="100">
        <f t="shared" si="96"/>
        <v>0</v>
      </c>
      <c r="AC555" s="100">
        <f t="shared" si="97"/>
        <v>0</v>
      </c>
      <c r="AD555" s="100">
        <f t="shared" si="98"/>
        <v>0</v>
      </c>
      <c r="AE555" s="100">
        <f t="shared" si="99"/>
        <v>0</v>
      </c>
      <c r="AF555" s="100">
        <f t="shared" si="100"/>
        <v>0</v>
      </c>
    </row>
    <row r="556" spans="1:32" x14ac:dyDescent="0.25">
      <c r="A556" s="338"/>
      <c r="B556" s="338"/>
      <c r="C556" s="339"/>
      <c r="D556" s="338"/>
      <c r="E556" s="338"/>
      <c r="F556" s="338"/>
      <c r="G556" s="338"/>
      <c r="H556" s="338"/>
      <c r="I556" s="270">
        <f>IF(C556&gt;A_Stammdaten!$B$11,0,SUM(D556,E556,-G556))</f>
        <v>0</v>
      </c>
      <c r="J556" s="338"/>
      <c r="K556" s="338"/>
      <c r="L556" s="338"/>
      <c r="M556" s="99">
        <f t="shared" si="93"/>
        <v>0</v>
      </c>
      <c r="N556" s="271">
        <f>IF(ISBLANK($B556),0,VLOOKUP($B556,Listen!$A$2:$C$45,2,FALSE))</f>
        <v>0</v>
      </c>
      <c r="O556" s="271">
        <f>IF(ISBLANK($B556),0,VLOOKUP($B556,Listen!$A$2:$C$45,3,FALSE))</f>
        <v>0</v>
      </c>
      <c r="P556" s="272">
        <f t="shared" si="102"/>
        <v>0</v>
      </c>
      <c r="Q556" s="272">
        <f t="shared" si="103"/>
        <v>0</v>
      </c>
      <c r="R556" s="272">
        <f t="shared" si="103"/>
        <v>0</v>
      </c>
      <c r="S556" s="272">
        <f t="shared" si="103"/>
        <v>0</v>
      </c>
      <c r="T556" s="272">
        <f t="shared" si="103"/>
        <v>0</v>
      </c>
      <c r="U556" s="272">
        <f t="shared" si="103"/>
        <v>0</v>
      </c>
      <c r="V556" s="272">
        <f t="shared" si="103"/>
        <v>0</v>
      </c>
      <c r="W556" s="100">
        <f t="shared" si="101"/>
        <v>0</v>
      </c>
      <c r="X556" s="100">
        <f>IF(C556=A_Stammdaten!$B$11,E_SAV!$M556-E_SAV!$Y556,HLOOKUP(A_Stammdaten!$B$11-1,$Z$4:$AF$1005,ROW(C556)-3,FALSE)-$Y556)</f>
        <v>0</v>
      </c>
      <c r="Y556" s="100">
        <f>HLOOKUP(A_Stammdaten!$B$11,$Z$4:$AF$1005,ROW(C556)-3,FALSE)</f>
        <v>0</v>
      </c>
      <c r="Z556" s="100">
        <f t="shared" si="94"/>
        <v>0</v>
      </c>
      <c r="AA556" s="100">
        <f t="shared" si="95"/>
        <v>0</v>
      </c>
      <c r="AB556" s="100">
        <f t="shared" si="96"/>
        <v>0</v>
      </c>
      <c r="AC556" s="100">
        <f t="shared" si="97"/>
        <v>0</v>
      </c>
      <c r="AD556" s="100">
        <f t="shared" si="98"/>
        <v>0</v>
      </c>
      <c r="AE556" s="100">
        <f t="shared" si="99"/>
        <v>0</v>
      </c>
      <c r="AF556" s="100">
        <f t="shared" si="100"/>
        <v>0</v>
      </c>
    </row>
    <row r="557" spans="1:32" x14ac:dyDescent="0.25">
      <c r="A557" s="338"/>
      <c r="B557" s="338"/>
      <c r="C557" s="339"/>
      <c r="D557" s="338"/>
      <c r="E557" s="338"/>
      <c r="F557" s="338"/>
      <c r="G557" s="338"/>
      <c r="H557" s="338"/>
      <c r="I557" s="270">
        <f>IF(C557&gt;A_Stammdaten!$B$11,0,SUM(D557,E557,-G557))</f>
        <v>0</v>
      </c>
      <c r="J557" s="338"/>
      <c r="K557" s="338"/>
      <c r="L557" s="338"/>
      <c r="M557" s="99">
        <f t="shared" si="93"/>
        <v>0</v>
      </c>
      <c r="N557" s="271">
        <f>IF(ISBLANK($B557),0,VLOOKUP($B557,Listen!$A$2:$C$45,2,FALSE))</f>
        <v>0</v>
      </c>
      <c r="O557" s="271">
        <f>IF(ISBLANK($B557),0,VLOOKUP($B557,Listen!$A$2:$C$45,3,FALSE))</f>
        <v>0</v>
      </c>
      <c r="P557" s="272">
        <f t="shared" si="102"/>
        <v>0</v>
      </c>
      <c r="Q557" s="272">
        <f t="shared" si="103"/>
        <v>0</v>
      </c>
      <c r="R557" s="272">
        <f t="shared" si="103"/>
        <v>0</v>
      </c>
      <c r="S557" s="272">
        <f t="shared" si="103"/>
        <v>0</v>
      </c>
      <c r="T557" s="272">
        <f t="shared" si="103"/>
        <v>0</v>
      </c>
      <c r="U557" s="272">
        <f t="shared" si="103"/>
        <v>0</v>
      </c>
      <c r="V557" s="272">
        <f t="shared" si="103"/>
        <v>0</v>
      </c>
      <c r="W557" s="100">
        <f t="shared" si="101"/>
        <v>0</v>
      </c>
      <c r="X557" s="100">
        <f>IF(C557=A_Stammdaten!$B$11,E_SAV!$M557-E_SAV!$Y557,HLOOKUP(A_Stammdaten!$B$11-1,$Z$4:$AF$1005,ROW(C557)-3,FALSE)-$Y557)</f>
        <v>0</v>
      </c>
      <c r="Y557" s="100">
        <f>HLOOKUP(A_Stammdaten!$B$11,$Z$4:$AF$1005,ROW(C557)-3,FALSE)</f>
        <v>0</v>
      </c>
      <c r="Z557" s="100">
        <f t="shared" si="94"/>
        <v>0</v>
      </c>
      <c r="AA557" s="100">
        <f t="shared" si="95"/>
        <v>0</v>
      </c>
      <c r="AB557" s="100">
        <f t="shared" si="96"/>
        <v>0</v>
      </c>
      <c r="AC557" s="100">
        <f t="shared" si="97"/>
        <v>0</v>
      </c>
      <c r="AD557" s="100">
        <f t="shared" si="98"/>
        <v>0</v>
      </c>
      <c r="AE557" s="100">
        <f t="shared" si="99"/>
        <v>0</v>
      </c>
      <c r="AF557" s="100">
        <f t="shared" si="100"/>
        <v>0</v>
      </c>
    </row>
    <row r="558" spans="1:32" x14ac:dyDescent="0.25">
      <c r="A558" s="338"/>
      <c r="B558" s="338"/>
      <c r="C558" s="339"/>
      <c r="D558" s="338"/>
      <c r="E558" s="338"/>
      <c r="F558" s="338"/>
      <c r="G558" s="338"/>
      <c r="H558" s="338"/>
      <c r="I558" s="270">
        <f>IF(C558&gt;A_Stammdaten!$B$11,0,SUM(D558,E558,-G558))</f>
        <v>0</v>
      </c>
      <c r="J558" s="338"/>
      <c r="K558" s="338"/>
      <c r="L558" s="338"/>
      <c r="M558" s="99">
        <f t="shared" si="93"/>
        <v>0</v>
      </c>
      <c r="N558" s="271">
        <f>IF(ISBLANK($B558),0,VLOOKUP($B558,Listen!$A$2:$C$45,2,FALSE))</f>
        <v>0</v>
      </c>
      <c r="O558" s="271">
        <f>IF(ISBLANK($B558),0,VLOOKUP($B558,Listen!$A$2:$C$45,3,FALSE))</f>
        <v>0</v>
      </c>
      <c r="P558" s="272">
        <f t="shared" si="102"/>
        <v>0</v>
      </c>
      <c r="Q558" s="272">
        <f t="shared" si="103"/>
        <v>0</v>
      </c>
      <c r="R558" s="272">
        <f t="shared" si="103"/>
        <v>0</v>
      </c>
      <c r="S558" s="272">
        <f t="shared" si="103"/>
        <v>0</v>
      </c>
      <c r="T558" s="272">
        <f t="shared" si="103"/>
        <v>0</v>
      </c>
      <c r="U558" s="272">
        <f t="shared" si="103"/>
        <v>0</v>
      </c>
      <c r="V558" s="272">
        <f t="shared" si="103"/>
        <v>0</v>
      </c>
      <c r="W558" s="100">
        <f t="shared" si="101"/>
        <v>0</v>
      </c>
      <c r="X558" s="100">
        <f>IF(C558=A_Stammdaten!$B$11,E_SAV!$M558-E_SAV!$Y558,HLOOKUP(A_Stammdaten!$B$11-1,$Z$4:$AF$1005,ROW(C558)-3,FALSE)-$Y558)</f>
        <v>0</v>
      </c>
      <c r="Y558" s="100">
        <f>HLOOKUP(A_Stammdaten!$B$11,$Z$4:$AF$1005,ROW(C558)-3,FALSE)</f>
        <v>0</v>
      </c>
      <c r="Z558" s="100">
        <f t="shared" si="94"/>
        <v>0</v>
      </c>
      <c r="AA558" s="100">
        <f t="shared" si="95"/>
        <v>0</v>
      </c>
      <c r="AB558" s="100">
        <f t="shared" si="96"/>
        <v>0</v>
      </c>
      <c r="AC558" s="100">
        <f t="shared" si="97"/>
        <v>0</v>
      </c>
      <c r="AD558" s="100">
        <f t="shared" si="98"/>
        <v>0</v>
      </c>
      <c r="AE558" s="100">
        <f t="shared" si="99"/>
        <v>0</v>
      </c>
      <c r="AF558" s="100">
        <f t="shared" si="100"/>
        <v>0</v>
      </c>
    </row>
    <row r="559" spans="1:32" x14ac:dyDescent="0.25">
      <c r="A559" s="338"/>
      <c r="B559" s="338"/>
      <c r="C559" s="339"/>
      <c r="D559" s="338"/>
      <c r="E559" s="338"/>
      <c r="F559" s="338"/>
      <c r="G559" s="338"/>
      <c r="H559" s="338"/>
      <c r="I559" s="270">
        <f>IF(C559&gt;A_Stammdaten!$B$11,0,SUM(D559,E559,-G559))</f>
        <v>0</v>
      </c>
      <c r="J559" s="338"/>
      <c r="K559" s="338"/>
      <c r="L559" s="338"/>
      <c r="M559" s="99">
        <f t="shared" si="93"/>
        <v>0</v>
      </c>
      <c r="N559" s="271">
        <f>IF(ISBLANK($B559),0,VLOOKUP($B559,Listen!$A$2:$C$45,2,FALSE))</f>
        <v>0</v>
      </c>
      <c r="O559" s="271">
        <f>IF(ISBLANK($B559),0,VLOOKUP($B559,Listen!$A$2:$C$45,3,FALSE))</f>
        <v>0</v>
      </c>
      <c r="P559" s="272">
        <f t="shared" si="102"/>
        <v>0</v>
      </c>
      <c r="Q559" s="272">
        <f t="shared" si="103"/>
        <v>0</v>
      </c>
      <c r="R559" s="272">
        <f t="shared" si="103"/>
        <v>0</v>
      </c>
      <c r="S559" s="272">
        <f t="shared" si="103"/>
        <v>0</v>
      </c>
      <c r="T559" s="272">
        <f t="shared" si="103"/>
        <v>0</v>
      </c>
      <c r="U559" s="272">
        <f t="shared" si="103"/>
        <v>0</v>
      </c>
      <c r="V559" s="272">
        <f t="shared" si="103"/>
        <v>0</v>
      </c>
      <c r="W559" s="100">
        <f t="shared" si="101"/>
        <v>0</v>
      </c>
      <c r="X559" s="100">
        <f>IF(C559=A_Stammdaten!$B$11,E_SAV!$M559-E_SAV!$Y559,HLOOKUP(A_Stammdaten!$B$11-1,$Z$4:$AF$1005,ROW(C559)-3,FALSE)-$Y559)</f>
        <v>0</v>
      </c>
      <c r="Y559" s="100">
        <f>HLOOKUP(A_Stammdaten!$B$11,$Z$4:$AF$1005,ROW(C559)-3,FALSE)</f>
        <v>0</v>
      </c>
      <c r="Z559" s="100">
        <f t="shared" si="94"/>
        <v>0</v>
      </c>
      <c r="AA559" s="100">
        <f t="shared" si="95"/>
        <v>0</v>
      </c>
      <c r="AB559" s="100">
        <f t="shared" si="96"/>
        <v>0</v>
      </c>
      <c r="AC559" s="100">
        <f t="shared" si="97"/>
        <v>0</v>
      </c>
      <c r="AD559" s="100">
        <f t="shared" si="98"/>
        <v>0</v>
      </c>
      <c r="AE559" s="100">
        <f t="shared" si="99"/>
        <v>0</v>
      </c>
      <c r="AF559" s="100">
        <f t="shared" si="100"/>
        <v>0</v>
      </c>
    </row>
    <row r="560" spans="1:32" x14ac:dyDescent="0.25">
      <c r="A560" s="338"/>
      <c r="B560" s="338"/>
      <c r="C560" s="339"/>
      <c r="D560" s="338"/>
      <c r="E560" s="338"/>
      <c r="F560" s="338"/>
      <c r="G560" s="338"/>
      <c r="H560" s="338"/>
      <c r="I560" s="270">
        <f>IF(C560&gt;A_Stammdaten!$B$11,0,SUM(D560,E560,-G560))</f>
        <v>0</v>
      </c>
      <c r="J560" s="338"/>
      <c r="K560" s="338"/>
      <c r="L560" s="338"/>
      <c r="M560" s="99">
        <f t="shared" si="93"/>
        <v>0</v>
      </c>
      <c r="N560" s="271">
        <f>IF(ISBLANK($B560),0,VLOOKUP($B560,Listen!$A$2:$C$45,2,FALSE))</f>
        <v>0</v>
      </c>
      <c r="O560" s="271">
        <f>IF(ISBLANK($B560),0,VLOOKUP($B560,Listen!$A$2:$C$45,3,FALSE))</f>
        <v>0</v>
      </c>
      <c r="P560" s="272">
        <f t="shared" si="102"/>
        <v>0</v>
      </c>
      <c r="Q560" s="272">
        <f t="shared" si="103"/>
        <v>0</v>
      </c>
      <c r="R560" s="272">
        <f t="shared" si="103"/>
        <v>0</v>
      </c>
      <c r="S560" s="272">
        <f t="shared" si="103"/>
        <v>0</v>
      </c>
      <c r="T560" s="272">
        <f t="shared" si="103"/>
        <v>0</v>
      </c>
      <c r="U560" s="272">
        <f t="shared" si="103"/>
        <v>0</v>
      </c>
      <c r="V560" s="272">
        <f t="shared" si="103"/>
        <v>0</v>
      </c>
      <c r="W560" s="100">
        <f t="shared" si="101"/>
        <v>0</v>
      </c>
      <c r="X560" s="100">
        <f>IF(C560=A_Stammdaten!$B$11,E_SAV!$M560-E_SAV!$Y560,HLOOKUP(A_Stammdaten!$B$11-1,$Z$4:$AF$1005,ROW(C560)-3,FALSE)-$Y560)</f>
        <v>0</v>
      </c>
      <c r="Y560" s="100">
        <f>HLOOKUP(A_Stammdaten!$B$11,$Z$4:$AF$1005,ROW(C560)-3,FALSE)</f>
        <v>0</v>
      </c>
      <c r="Z560" s="100">
        <f t="shared" si="94"/>
        <v>0</v>
      </c>
      <c r="AA560" s="100">
        <f t="shared" si="95"/>
        <v>0</v>
      </c>
      <c r="AB560" s="100">
        <f t="shared" si="96"/>
        <v>0</v>
      </c>
      <c r="AC560" s="100">
        <f t="shared" si="97"/>
        <v>0</v>
      </c>
      <c r="AD560" s="100">
        <f t="shared" si="98"/>
        <v>0</v>
      </c>
      <c r="AE560" s="100">
        <f t="shared" si="99"/>
        <v>0</v>
      </c>
      <c r="AF560" s="100">
        <f t="shared" si="100"/>
        <v>0</v>
      </c>
    </row>
    <row r="561" spans="1:32" x14ac:dyDescent="0.25">
      <c r="A561" s="338"/>
      <c r="B561" s="338"/>
      <c r="C561" s="339"/>
      <c r="D561" s="338"/>
      <c r="E561" s="338"/>
      <c r="F561" s="338"/>
      <c r="G561" s="338"/>
      <c r="H561" s="338"/>
      <c r="I561" s="270">
        <f>IF(C561&gt;A_Stammdaten!$B$11,0,SUM(D561,E561,-G561))</f>
        <v>0</v>
      </c>
      <c r="J561" s="338"/>
      <c r="K561" s="338"/>
      <c r="L561" s="338"/>
      <c r="M561" s="99">
        <f t="shared" si="93"/>
        <v>0</v>
      </c>
      <c r="N561" s="271">
        <f>IF(ISBLANK($B561),0,VLOOKUP($B561,Listen!$A$2:$C$45,2,FALSE))</f>
        <v>0</v>
      </c>
      <c r="O561" s="271">
        <f>IF(ISBLANK($B561),0,VLOOKUP($B561,Listen!$A$2:$C$45,3,FALSE))</f>
        <v>0</v>
      </c>
      <c r="P561" s="272">
        <f t="shared" si="102"/>
        <v>0</v>
      </c>
      <c r="Q561" s="272">
        <f t="shared" si="103"/>
        <v>0</v>
      </c>
      <c r="R561" s="272">
        <f t="shared" si="103"/>
        <v>0</v>
      </c>
      <c r="S561" s="272">
        <f t="shared" si="103"/>
        <v>0</v>
      </c>
      <c r="T561" s="272">
        <f t="shared" si="103"/>
        <v>0</v>
      </c>
      <c r="U561" s="272">
        <f t="shared" si="103"/>
        <v>0</v>
      </c>
      <c r="V561" s="272">
        <f t="shared" si="103"/>
        <v>0</v>
      </c>
      <c r="W561" s="100">
        <f t="shared" si="101"/>
        <v>0</v>
      </c>
      <c r="X561" s="100">
        <f>IF(C561=A_Stammdaten!$B$11,E_SAV!$M561-E_SAV!$Y561,HLOOKUP(A_Stammdaten!$B$11-1,$Z$4:$AF$1005,ROW(C561)-3,FALSE)-$Y561)</f>
        <v>0</v>
      </c>
      <c r="Y561" s="100">
        <f>HLOOKUP(A_Stammdaten!$B$11,$Z$4:$AF$1005,ROW(C561)-3,FALSE)</f>
        <v>0</v>
      </c>
      <c r="Z561" s="100">
        <f t="shared" si="94"/>
        <v>0</v>
      </c>
      <c r="AA561" s="100">
        <f t="shared" si="95"/>
        <v>0</v>
      </c>
      <c r="AB561" s="100">
        <f t="shared" si="96"/>
        <v>0</v>
      </c>
      <c r="AC561" s="100">
        <f t="shared" si="97"/>
        <v>0</v>
      </c>
      <c r="AD561" s="100">
        <f t="shared" si="98"/>
        <v>0</v>
      </c>
      <c r="AE561" s="100">
        <f t="shared" si="99"/>
        <v>0</v>
      </c>
      <c r="AF561" s="100">
        <f t="shared" si="100"/>
        <v>0</v>
      </c>
    </row>
    <row r="562" spans="1:32" x14ac:dyDescent="0.25">
      <c r="A562" s="338"/>
      <c r="B562" s="338"/>
      <c r="C562" s="339"/>
      <c r="D562" s="338"/>
      <c r="E562" s="338"/>
      <c r="F562" s="338"/>
      <c r="G562" s="338"/>
      <c r="H562" s="338"/>
      <c r="I562" s="270">
        <f>IF(C562&gt;A_Stammdaten!$B$11,0,SUM(D562,E562,-G562))</f>
        <v>0</v>
      </c>
      <c r="J562" s="338"/>
      <c r="K562" s="338"/>
      <c r="L562" s="338"/>
      <c r="M562" s="99">
        <f t="shared" si="93"/>
        <v>0</v>
      </c>
      <c r="N562" s="271">
        <f>IF(ISBLANK($B562),0,VLOOKUP($B562,Listen!$A$2:$C$45,2,FALSE))</f>
        <v>0</v>
      </c>
      <c r="O562" s="271">
        <f>IF(ISBLANK($B562),0,VLOOKUP($B562,Listen!$A$2:$C$45,3,FALSE))</f>
        <v>0</v>
      </c>
      <c r="P562" s="272">
        <f t="shared" si="102"/>
        <v>0</v>
      </c>
      <c r="Q562" s="272">
        <f t="shared" si="103"/>
        <v>0</v>
      </c>
      <c r="R562" s="272">
        <f t="shared" si="103"/>
        <v>0</v>
      </c>
      <c r="S562" s="272">
        <f t="shared" si="103"/>
        <v>0</v>
      </c>
      <c r="T562" s="272">
        <f t="shared" si="103"/>
        <v>0</v>
      </c>
      <c r="U562" s="272">
        <f t="shared" si="103"/>
        <v>0</v>
      </c>
      <c r="V562" s="272">
        <f t="shared" si="103"/>
        <v>0</v>
      </c>
      <c r="W562" s="100">
        <f t="shared" si="101"/>
        <v>0</v>
      </c>
      <c r="X562" s="100">
        <f>IF(C562=A_Stammdaten!$B$11,E_SAV!$M562-E_SAV!$Y562,HLOOKUP(A_Stammdaten!$B$11-1,$Z$4:$AF$1005,ROW(C562)-3,FALSE)-$Y562)</f>
        <v>0</v>
      </c>
      <c r="Y562" s="100">
        <f>HLOOKUP(A_Stammdaten!$B$11,$Z$4:$AF$1005,ROW(C562)-3,FALSE)</f>
        <v>0</v>
      </c>
      <c r="Z562" s="100">
        <f t="shared" si="94"/>
        <v>0</v>
      </c>
      <c r="AA562" s="100">
        <f t="shared" si="95"/>
        <v>0</v>
      </c>
      <c r="AB562" s="100">
        <f t="shared" si="96"/>
        <v>0</v>
      </c>
      <c r="AC562" s="100">
        <f t="shared" si="97"/>
        <v>0</v>
      </c>
      <c r="AD562" s="100">
        <f t="shared" si="98"/>
        <v>0</v>
      </c>
      <c r="AE562" s="100">
        <f t="shared" si="99"/>
        <v>0</v>
      </c>
      <c r="AF562" s="100">
        <f t="shared" si="100"/>
        <v>0</v>
      </c>
    </row>
    <row r="563" spans="1:32" x14ac:dyDescent="0.25">
      <c r="A563" s="338"/>
      <c r="B563" s="338"/>
      <c r="C563" s="339"/>
      <c r="D563" s="338"/>
      <c r="E563" s="338"/>
      <c r="F563" s="338"/>
      <c r="G563" s="338"/>
      <c r="H563" s="338"/>
      <c r="I563" s="270">
        <f>IF(C563&gt;A_Stammdaten!$B$11,0,SUM(D563,E563,-G563))</f>
        <v>0</v>
      </c>
      <c r="J563" s="338"/>
      <c r="K563" s="338"/>
      <c r="L563" s="338"/>
      <c r="M563" s="99">
        <f t="shared" si="93"/>
        <v>0</v>
      </c>
      <c r="N563" s="271">
        <f>IF(ISBLANK($B563),0,VLOOKUP($B563,Listen!$A$2:$C$45,2,FALSE))</f>
        <v>0</v>
      </c>
      <c r="O563" s="271">
        <f>IF(ISBLANK($B563),0,VLOOKUP($B563,Listen!$A$2:$C$45,3,FALSE))</f>
        <v>0</v>
      </c>
      <c r="P563" s="272">
        <f t="shared" si="102"/>
        <v>0</v>
      </c>
      <c r="Q563" s="272">
        <f t="shared" si="103"/>
        <v>0</v>
      </c>
      <c r="R563" s="272">
        <f t="shared" si="103"/>
        <v>0</v>
      </c>
      <c r="S563" s="272">
        <f t="shared" si="103"/>
        <v>0</v>
      </c>
      <c r="T563" s="272">
        <f t="shared" si="103"/>
        <v>0</v>
      </c>
      <c r="U563" s="272">
        <f t="shared" si="103"/>
        <v>0</v>
      </c>
      <c r="V563" s="272">
        <f t="shared" si="103"/>
        <v>0</v>
      </c>
      <c r="W563" s="100">
        <f t="shared" si="101"/>
        <v>0</v>
      </c>
      <c r="X563" s="100">
        <f>IF(C563=A_Stammdaten!$B$11,E_SAV!$M563-E_SAV!$Y563,HLOOKUP(A_Stammdaten!$B$11-1,$Z$4:$AF$1005,ROW(C563)-3,FALSE)-$Y563)</f>
        <v>0</v>
      </c>
      <c r="Y563" s="100">
        <f>HLOOKUP(A_Stammdaten!$B$11,$Z$4:$AF$1005,ROW(C563)-3,FALSE)</f>
        <v>0</v>
      </c>
      <c r="Z563" s="100">
        <f t="shared" si="94"/>
        <v>0</v>
      </c>
      <c r="AA563" s="100">
        <f t="shared" si="95"/>
        <v>0</v>
      </c>
      <c r="AB563" s="100">
        <f t="shared" si="96"/>
        <v>0</v>
      </c>
      <c r="AC563" s="100">
        <f t="shared" si="97"/>
        <v>0</v>
      </c>
      <c r="AD563" s="100">
        <f t="shared" si="98"/>
        <v>0</v>
      </c>
      <c r="AE563" s="100">
        <f t="shared" si="99"/>
        <v>0</v>
      </c>
      <c r="AF563" s="100">
        <f t="shared" si="100"/>
        <v>0</v>
      </c>
    </row>
    <row r="564" spans="1:32" x14ac:dyDescent="0.25">
      <c r="A564" s="338"/>
      <c r="B564" s="338"/>
      <c r="C564" s="339"/>
      <c r="D564" s="338"/>
      <c r="E564" s="338"/>
      <c r="F564" s="338"/>
      <c r="G564" s="338"/>
      <c r="H564" s="338"/>
      <c r="I564" s="270">
        <f>IF(C564&gt;A_Stammdaten!$B$11,0,SUM(D564,E564,-G564))</f>
        <v>0</v>
      </c>
      <c r="J564" s="338"/>
      <c r="K564" s="338"/>
      <c r="L564" s="338"/>
      <c r="M564" s="99">
        <f t="shared" si="93"/>
        <v>0</v>
      </c>
      <c r="N564" s="271">
        <f>IF(ISBLANK($B564),0,VLOOKUP($B564,Listen!$A$2:$C$45,2,FALSE))</f>
        <v>0</v>
      </c>
      <c r="O564" s="271">
        <f>IF(ISBLANK($B564),0,VLOOKUP($B564,Listen!$A$2:$C$45,3,FALSE))</f>
        <v>0</v>
      </c>
      <c r="P564" s="272">
        <f t="shared" si="102"/>
        <v>0</v>
      </c>
      <c r="Q564" s="272">
        <f t="shared" si="103"/>
        <v>0</v>
      </c>
      <c r="R564" s="272">
        <f t="shared" si="103"/>
        <v>0</v>
      </c>
      <c r="S564" s="272">
        <f t="shared" si="103"/>
        <v>0</v>
      </c>
      <c r="T564" s="272">
        <f t="shared" si="103"/>
        <v>0</v>
      </c>
      <c r="U564" s="272">
        <f t="shared" si="103"/>
        <v>0</v>
      </c>
      <c r="V564" s="272">
        <f t="shared" si="103"/>
        <v>0</v>
      </c>
      <c r="W564" s="100">
        <f t="shared" si="101"/>
        <v>0</v>
      </c>
      <c r="X564" s="100">
        <f>IF(C564=A_Stammdaten!$B$11,E_SAV!$M564-E_SAV!$Y564,HLOOKUP(A_Stammdaten!$B$11-1,$Z$4:$AF$1005,ROW(C564)-3,FALSE)-$Y564)</f>
        <v>0</v>
      </c>
      <c r="Y564" s="100">
        <f>HLOOKUP(A_Stammdaten!$B$11,$Z$4:$AF$1005,ROW(C564)-3,FALSE)</f>
        <v>0</v>
      </c>
      <c r="Z564" s="100">
        <f t="shared" si="94"/>
        <v>0</v>
      </c>
      <c r="AA564" s="100">
        <f t="shared" si="95"/>
        <v>0</v>
      </c>
      <c r="AB564" s="100">
        <f t="shared" si="96"/>
        <v>0</v>
      </c>
      <c r="AC564" s="100">
        <f t="shared" si="97"/>
        <v>0</v>
      </c>
      <c r="AD564" s="100">
        <f t="shared" si="98"/>
        <v>0</v>
      </c>
      <c r="AE564" s="100">
        <f t="shared" si="99"/>
        <v>0</v>
      </c>
      <c r="AF564" s="100">
        <f t="shared" si="100"/>
        <v>0</v>
      </c>
    </row>
    <row r="565" spans="1:32" x14ac:dyDescent="0.25">
      <c r="A565" s="338"/>
      <c r="B565" s="338"/>
      <c r="C565" s="339"/>
      <c r="D565" s="338"/>
      <c r="E565" s="338"/>
      <c r="F565" s="338"/>
      <c r="G565" s="338"/>
      <c r="H565" s="338"/>
      <c r="I565" s="270">
        <f>IF(C565&gt;A_Stammdaten!$B$11,0,SUM(D565,E565,-G565))</f>
        <v>0</v>
      </c>
      <c r="J565" s="338"/>
      <c r="K565" s="338"/>
      <c r="L565" s="338"/>
      <c r="M565" s="99">
        <f t="shared" si="93"/>
        <v>0</v>
      </c>
      <c r="N565" s="271">
        <f>IF(ISBLANK($B565),0,VLOOKUP($B565,Listen!$A$2:$C$45,2,FALSE))</f>
        <v>0</v>
      </c>
      <c r="O565" s="271">
        <f>IF(ISBLANK($B565),0,VLOOKUP($B565,Listen!$A$2:$C$45,3,FALSE))</f>
        <v>0</v>
      </c>
      <c r="P565" s="272">
        <f t="shared" si="102"/>
        <v>0</v>
      </c>
      <c r="Q565" s="272">
        <f t="shared" si="103"/>
        <v>0</v>
      </c>
      <c r="R565" s="272">
        <f t="shared" si="103"/>
        <v>0</v>
      </c>
      <c r="S565" s="272">
        <f t="shared" si="103"/>
        <v>0</v>
      </c>
      <c r="T565" s="272">
        <f t="shared" si="103"/>
        <v>0</v>
      </c>
      <c r="U565" s="272">
        <f t="shared" si="103"/>
        <v>0</v>
      </c>
      <c r="V565" s="272">
        <f t="shared" si="103"/>
        <v>0</v>
      </c>
      <c r="W565" s="100">
        <f t="shared" si="101"/>
        <v>0</v>
      </c>
      <c r="X565" s="100">
        <f>IF(C565=A_Stammdaten!$B$11,E_SAV!$M565-E_SAV!$Y565,HLOOKUP(A_Stammdaten!$B$11-1,$Z$4:$AF$1005,ROW(C565)-3,FALSE)-$Y565)</f>
        <v>0</v>
      </c>
      <c r="Y565" s="100">
        <f>HLOOKUP(A_Stammdaten!$B$11,$Z$4:$AF$1005,ROW(C565)-3,FALSE)</f>
        <v>0</v>
      </c>
      <c r="Z565" s="100">
        <f t="shared" si="94"/>
        <v>0</v>
      </c>
      <c r="AA565" s="100">
        <f t="shared" si="95"/>
        <v>0</v>
      </c>
      <c r="AB565" s="100">
        <f t="shared" si="96"/>
        <v>0</v>
      </c>
      <c r="AC565" s="100">
        <f t="shared" si="97"/>
        <v>0</v>
      </c>
      <c r="AD565" s="100">
        <f t="shared" si="98"/>
        <v>0</v>
      </c>
      <c r="AE565" s="100">
        <f t="shared" si="99"/>
        <v>0</v>
      </c>
      <c r="AF565" s="100">
        <f t="shared" si="100"/>
        <v>0</v>
      </c>
    </row>
    <row r="566" spans="1:32" x14ac:dyDescent="0.25">
      <c r="A566" s="338"/>
      <c r="B566" s="338"/>
      <c r="C566" s="339"/>
      <c r="D566" s="338"/>
      <c r="E566" s="338"/>
      <c r="F566" s="338"/>
      <c r="G566" s="338"/>
      <c r="H566" s="338"/>
      <c r="I566" s="270">
        <f>IF(C566&gt;A_Stammdaten!$B$11,0,SUM(D566,E566,-G566))</f>
        <v>0</v>
      </c>
      <c r="J566" s="338"/>
      <c r="K566" s="338"/>
      <c r="L566" s="338"/>
      <c r="M566" s="99">
        <f t="shared" si="93"/>
        <v>0</v>
      </c>
      <c r="N566" s="271">
        <f>IF(ISBLANK($B566),0,VLOOKUP($B566,Listen!$A$2:$C$45,2,FALSE))</f>
        <v>0</v>
      </c>
      <c r="O566" s="271">
        <f>IF(ISBLANK($B566),0,VLOOKUP($B566,Listen!$A$2:$C$45,3,FALSE))</f>
        <v>0</v>
      </c>
      <c r="P566" s="272">
        <f t="shared" si="102"/>
        <v>0</v>
      </c>
      <c r="Q566" s="272">
        <f t="shared" si="103"/>
        <v>0</v>
      </c>
      <c r="R566" s="272">
        <f t="shared" si="103"/>
        <v>0</v>
      </c>
      <c r="S566" s="272">
        <f t="shared" si="103"/>
        <v>0</v>
      </c>
      <c r="T566" s="272">
        <f t="shared" si="103"/>
        <v>0</v>
      </c>
      <c r="U566" s="272">
        <f t="shared" si="103"/>
        <v>0</v>
      </c>
      <c r="V566" s="272">
        <f t="shared" si="103"/>
        <v>0</v>
      </c>
      <c r="W566" s="100">
        <f t="shared" si="101"/>
        <v>0</v>
      </c>
      <c r="X566" s="100">
        <f>IF(C566=A_Stammdaten!$B$11,E_SAV!$M566-E_SAV!$Y566,HLOOKUP(A_Stammdaten!$B$11-1,$Z$4:$AF$1005,ROW(C566)-3,FALSE)-$Y566)</f>
        <v>0</v>
      </c>
      <c r="Y566" s="100">
        <f>HLOOKUP(A_Stammdaten!$B$11,$Z$4:$AF$1005,ROW(C566)-3,FALSE)</f>
        <v>0</v>
      </c>
      <c r="Z566" s="100">
        <f t="shared" si="94"/>
        <v>0</v>
      </c>
      <c r="AA566" s="100">
        <f t="shared" si="95"/>
        <v>0</v>
      </c>
      <c r="AB566" s="100">
        <f t="shared" si="96"/>
        <v>0</v>
      </c>
      <c r="AC566" s="100">
        <f t="shared" si="97"/>
        <v>0</v>
      </c>
      <c r="AD566" s="100">
        <f t="shared" si="98"/>
        <v>0</v>
      </c>
      <c r="AE566" s="100">
        <f t="shared" si="99"/>
        <v>0</v>
      </c>
      <c r="AF566" s="100">
        <f t="shared" si="100"/>
        <v>0</v>
      </c>
    </row>
    <row r="567" spans="1:32" x14ac:dyDescent="0.25">
      <c r="A567" s="338"/>
      <c r="B567" s="338"/>
      <c r="C567" s="339"/>
      <c r="D567" s="338"/>
      <c r="E567" s="338"/>
      <c r="F567" s="338"/>
      <c r="G567" s="338"/>
      <c r="H567" s="338"/>
      <c r="I567" s="270">
        <f>IF(C567&gt;A_Stammdaten!$B$11,0,SUM(D567,E567,-G567))</f>
        <v>0</v>
      </c>
      <c r="J567" s="338"/>
      <c r="K567" s="338"/>
      <c r="L567" s="338"/>
      <c r="M567" s="99">
        <f t="shared" si="93"/>
        <v>0</v>
      </c>
      <c r="N567" s="271">
        <f>IF(ISBLANK($B567),0,VLOOKUP($B567,Listen!$A$2:$C$45,2,FALSE))</f>
        <v>0</v>
      </c>
      <c r="O567" s="271">
        <f>IF(ISBLANK($B567),0,VLOOKUP($B567,Listen!$A$2:$C$45,3,FALSE))</f>
        <v>0</v>
      </c>
      <c r="P567" s="272">
        <f t="shared" si="102"/>
        <v>0</v>
      </c>
      <c r="Q567" s="272">
        <f t="shared" si="103"/>
        <v>0</v>
      </c>
      <c r="R567" s="272">
        <f t="shared" si="103"/>
        <v>0</v>
      </c>
      <c r="S567" s="272">
        <f t="shared" si="103"/>
        <v>0</v>
      </c>
      <c r="T567" s="272">
        <f t="shared" si="103"/>
        <v>0</v>
      </c>
      <c r="U567" s="272">
        <f t="shared" si="103"/>
        <v>0</v>
      </c>
      <c r="V567" s="272">
        <f t="shared" si="103"/>
        <v>0</v>
      </c>
      <c r="W567" s="100">
        <f t="shared" si="101"/>
        <v>0</v>
      </c>
      <c r="X567" s="100">
        <f>IF(C567=A_Stammdaten!$B$11,E_SAV!$M567-E_SAV!$Y567,HLOOKUP(A_Stammdaten!$B$11-1,$Z$4:$AF$1005,ROW(C567)-3,FALSE)-$Y567)</f>
        <v>0</v>
      </c>
      <c r="Y567" s="100">
        <f>HLOOKUP(A_Stammdaten!$B$11,$Z$4:$AF$1005,ROW(C567)-3,FALSE)</f>
        <v>0</v>
      </c>
      <c r="Z567" s="100">
        <f t="shared" si="94"/>
        <v>0</v>
      </c>
      <c r="AA567" s="100">
        <f t="shared" si="95"/>
        <v>0</v>
      </c>
      <c r="AB567" s="100">
        <f t="shared" si="96"/>
        <v>0</v>
      </c>
      <c r="AC567" s="100">
        <f t="shared" si="97"/>
        <v>0</v>
      </c>
      <c r="AD567" s="100">
        <f t="shared" si="98"/>
        <v>0</v>
      </c>
      <c r="AE567" s="100">
        <f t="shared" si="99"/>
        <v>0</v>
      </c>
      <c r="AF567" s="100">
        <f t="shared" si="100"/>
        <v>0</v>
      </c>
    </row>
    <row r="568" spans="1:32" x14ac:dyDescent="0.25">
      <c r="A568" s="338"/>
      <c r="B568" s="338"/>
      <c r="C568" s="339"/>
      <c r="D568" s="338"/>
      <c r="E568" s="338"/>
      <c r="F568" s="338"/>
      <c r="G568" s="338"/>
      <c r="H568" s="338"/>
      <c r="I568" s="270">
        <f>IF(C568&gt;A_Stammdaten!$B$11,0,SUM(D568,E568,-G568))</f>
        <v>0</v>
      </c>
      <c r="J568" s="338"/>
      <c r="K568" s="338"/>
      <c r="L568" s="338"/>
      <c r="M568" s="99">
        <f t="shared" si="93"/>
        <v>0</v>
      </c>
      <c r="N568" s="271">
        <f>IF(ISBLANK($B568),0,VLOOKUP($B568,Listen!$A$2:$C$45,2,FALSE))</f>
        <v>0</v>
      </c>
      <c r="O568" s="271">
        <f>IF(ISBLANK($B568),0,VLOOKUP($B568,Listen!$A$2:$C$45,3,FALSE))</f>
        <v>0</v>
      </c>
      <c r="P568" s="272">
        <f t="shared" si="102"/>
        <v>0</v>
      </c>
      <c r="Q568" s="272">
        <f t="shared" si="103"/>
        <v>0</v>
      </c>
      <c r="R568" s="272">
        <f t="shared" si="103"/>
        <v>0</v>
      </c>
      <c r="S568" s="272">
        <f t="shared" si="103"/>
        <v>0</v>
      </c>
      <c r="T568" s="272">
        <f t="shared" si="103"/>
        <v>0</v>
      </c>
      <c r="U568" s="272">
        <f t="shared" si="103"/>
        <v>0</v>
      </c>
      <c r="V568" s="272">
        <f t="shared" si="103"/>
        <v>0</v>
      </c>
      <c r="W568" s="100">
        <f t="shared" si="101"/>
        <v>0</v>
      </c>
      <c r="X568" s="100">
        <f>IF(C568=A_Stammdaten!$B$11,E_SAV!$M568-E_SAV!$Y568,HLOOKUP(A_Stammdaten!$B$11-1,$Z$4:$AF$1005,ROW(C568)-3,FALSE)-$Y568)</f>
        <v>0</v>
      </c>
      <c r="Y568" s="100">
        <f>HLOOKUP(A_Stammdaten!$B$11,$Z$4:$AF$1005,ROW(C568)-3,FALSE)</f>
        <v>0</v>
      </c>
      <c r="Z568" s="100">
        <f t="shared" si="94"/>
        <v>0</v>
      </c>
      <c r="AA568" s="100">
        <f t="shared" si="95"/>
        <v>0</v>
      </c>
      <c r="AB568" s="100">
        <f t="shared" si="96"/>
        <v>0</v>
      </c>
      <c r="AC568" s="100">
        <f t="shared" si="97"/>
        <v>0</v>
      </c>
      <c r="AD568" s="100">
        <f t="shared" si="98"/>
        <v>0</v>
      </c>
      <c r="AE568" s="100">
        <f t="shared" si="99"/>
        <v>0</v>
      </c>
      <c r="AF568" s="100">
        <f t="shared" si="100"/>
        <v>0</v>
      </c>
    </row>
    <row r="569" spans="1:32" x14ac:dyDescent="0.25">
      <c r="A569" s="338"/>
      <c r="B569" s="338"/>
      <c r="C569" s="339"/>
      <c r="D569" s="338"/>
      <c r="E569" s="338"/>
      <c r="F569" s="338"/>
      <c r="G569" s="338"/>
      <c r="H569" s="338"/>
      <c r="I569" s="270">
        <f>IF(C569&gt;A_Stammdaten!$B$11,0,SUM(D569,E569,-G569))</f>
        <v>0</v>
      </c>
      <c r="J569" s="338"/>
      <c r="K569" s="338"/>
      <c r="L569" s="338"/>
      <c r="M569" s="99">
        <f t="shared" si="93"/>
        <v>0</v>
      </c>
      <c r="N569" s="271">
        <f>IF(ISBLANK($B569),0,VLOOKUP($B569,Listen!$A$2:$C$45,2,FALSE))</f>
        <v>0</v>
      </c>
      <c r="O569" s="271">
        <f>IF(ISBLANK($B569),0,VLOOKUP($B569,Listen!$A$2:$C$45,3,FALSE))</f>
        <v>0</v>
      </c>
      <c r="P569" s="272">
        <f t="shared" si="102"/>
        <v>0</v>
      </c>
      <c r="Q569" s="272">
        <f t="shared" si="103"/>
        <v>0</v>
      </c>
      <c r="R569" s="272">
        <f t="shared" si="103"/>
        <v>0</v>
      </c>
      <c r="S569" s="272">
        <f t="shared" si="103"/>
        <v>0</v>
      </c>
      <c r="T569" s="272">
        <f t="shared" si="103"/>
        <v>0</v>
      </c>
      <c r="U569" s="272">
        <f t="shared" si="103"/>
        <v>0</v>
      </c>
      <c r="V569" s="272">
        <f t="shared" si="103"/>
        <v>0</v>
      </c>
      <c r="W569" s="100">
        <f t="shared" si="101"/>
        <v>0</v>
      </c>
      <c r="X569" s="100">
        <f>IF(C569=A_Stammdaten!$B$11,E_SAV!$M569-E_SAV!$Y569,HLOOKUP(A_Stammdaten!$B$11-1,$Z$4:$AF$1005,ROW(C569)-3,FALSE)-$Y569)</f>
        <v>0</v>
      </c>
      <c r="Y569" s="100">
        <f>HLOOKUP(A_Stammdaten!$B$11,$Z$4:$AF$1005,ROW(C569)-3,FALSE)</f>
        <v>0</v>
      </c>
      <c r="Z569" s="100">
        <f t="shared" si="94"/>
        <v>0</v>
      </c>
      <c r="AA569" s="100">
        <f t="shared" si="95"/>
        <v>0</v>
      </c>
      <c r="AB569" s="100">
        <f t="shared" si="96"/>
        <v>0</v>
      </c>
      <c r="AC569" s="100">
        <f t="shared" si="97"/>
        <v>0</v>
      </c>
      <c r="AD569" s="100">
        <f t="shared" si="98"/>
        <v>0</v>
      </c>
      <c r="AE569" s="100">
        <f t="shared" si="99"/>
        <v>0</v>
      </c>
      <c r="AF569" s="100">
        <f t="shared" si="100"/>
        <v>0</v>
      </c>
    </row>
    <row r="570" spans="1:32" x14ac:dyDescent="0.25">
      <c r="A570" s="338"/>
      <c r="B570" s="338"/>
      <c r="C570" s="339"/>
      <c r="D570" s="338"/>
      <c r="E570" s="338"/>
      <c r="F570" s="338"/>
      <c r="G570" s="338"/>
      <c r="H570" s="338"/>
      <c r="I570" s="270">
        <f>IF(C570&gt;A_Stammdaten!$B$11,0,SUM(D570,E570,-G570))</f>
        <v>0</v>
      </c>
      <c r="J570" s="338"/>
      <c r="K570" s="338"/>
      <c r="L570" s="338"/>
      <c r="M570" s="99">
        <f t="shared" si="93"/>
        <v>0</v>
      </c>
      <c r="N570" s="271">
        <f>IF(ISBLANK($B570),0,VLOOKUP($B570,Listen!$A$2:$C$45,2,FALSE))</f>
        <v>0</v>
      </c>
      <c r="O570" s="271">
        <f>IF(ISBLANK($B570),0,VLOOKUP($B570,Listen!$A$2:$C$45,3,FALSE))</f>
        <v>0</v>
      </c>
      <c r="P570" s="272">
        <f t="shared" si="102"/>
        <v>0</v>
      </c>
      <c r="Q570" s="272">
        <f t="shared" si="103"/>
        <v>0</v>
      </c>
      <c r="R570" s="272">
        <f t="shared" si="103"/>
        <v>0</v>
      </c>
      <c r="S570" s="272">
        <f t="shared" si="103"/>
        <v>0</v>
      </c>
      <c r="T570" s="272">
        <f t="shared" si="103"/>
        <v>0</v>
      </c>
      <c r="U570" s="272">
        <f t="shared" si="103"/>
        <v>0</v>
      </c>
      <c r="V570" s="272">
        <f t="shared" si="103"/>
        <v>0</v>
      </c>
      <c r="W570" s="100">
        <f t="shared" si="101"/>
        <v>0</v>
      </c>
      <c r="X570" s="100">
        <f>IF(C570=A_Stammdaten!$B$11,E_SAV!$M570-E_SAV!$Y570,HLOOKUP(A_Stammdaten!$B$11-1,$Z$4:$AF$1005,ROW(C570)-3,FALSE)-$Y570)</f>
        <v>0</v>
      </c>
      <c r="Y570" s="100">
        <f>HLOOKUP(A_Stammdaten!$B$11,$Z$4:$AF$1005,ROW(C570)-3,FALSE)</f>
        <v>0</v>
      </c>
      <c r="Z570" s="100">
        <f t="shared" si="94"/>
        <v>0</v>
      </c>
      <c r="AA570" s="100">
        <f t="shared" si="95"/>
        <v>0</v>
      </c>
      <c r="AB570" s="100">
        <f t="shared" si="96"/>
        <v>0</v>
      </c>
      <c r="AC570" s="100">
        <f t="shared" si="97"/>
        <v>0</v>
      </c>
      <c r="AD570" s="100">
        <f t="shared" si="98"/>
        <v>0</v>
      </c>
      <c r="AE570" s="100">
        <f t="shared" si="99"/>
        <v>0</v>
      </c>
      <c r="AF570" s="100">
        <f t="shared" si="100"/>
        <v>0</v>
      </c>
    </row>
    <row r="571" spans="1:32" x14ac:dyDescent="0.25">
      <c r="A571" s="338"/>
      <c r="B571" s="338"/>
      <c r="C571" s="339"/>
      <c r="D571" s="338"/>
      <c r="E571" s="338"/>
      <c r="F571" s="338"/>
      <c r="G571" s="338"/>
      <c r="H571" s="338"/>
      <c r="I571" s="270">
        <f>IF(C571&gt;A_Stammdaten!$B$11,0,SUM(D571,E571,-G571))</f>
        <v>0</v>
      </c>
      <c r="J571" s="338"/>
      <c r="K571" s="338"/>
      <c r="L571" s="338"/>
      <c r="M571" s="99">
        <f t="shared" si="93"/>
        <v>0</v>
      </c>
      <c r="N571" s="271">
        <f>IF(ISBLANK($B571),0,VLOOKUP($B571,Listen!$A$2:$C$45,2,FALSE))</f>
        <v>0</v>
      </c>
      <c r="O571" s="271">
        <f>IF(ISBLANK($B571),0,VLOOKUP($B571,Listen!$A$2:$C$45,3,FALSE))</f>
        <v>0</v>
      </c>
      <c r="P571" s="272">
        <f t="shared" si="102"/>
        <v>0</v>
      </c>
      <c r="Q571" s="272">
        <f t="shared" si="103"/>
        <v>0</v>
      </c>
      <c r="R571" s="272">
        <f t="shared" si="103"/>
        <v>0</v>
      </c>
      <c r="S571" s="272">
        <f t="shared" si="103"/>
        <v>0</v>
      </c>
      <c r="T571" s="272">
        <f t="shared" si="103"/>
        <v>0</v>
      </c>
      <c r="U571" s="272">
        <f t="shared" si="103"/>
        <v>0</v>
      </c>
      <c r="V571" s="272">
        <f t="shared" si="103"/>
        <v>0</v>
      </c>
      <c r="W571" s="100">
        <f t="shared" si="101"/>
        <v>0</v>
      </c>
      <c r="X571" s="100">
        <f>IF(C571=A_Stammdaten!$B$11,E_SAV!$M571-E_SAV!$Y571,HLOOKUP(A_Stammdaten!$B$11-1,$Z$4:$AF$1005,ROW(C571)-3,FALSE)-$Y571)</f>
        <v>0</v>
      </c>
      <c r="Y571" s="100">
        <f>HLOOKUP(A_Stammdaten!$B$11,$Z$4:$AF$1005,ROW(C571)-3,FALSE)</f>
        <v>0</v>
      </c>
      <c r="Z571" s="100">
        <f t="shared" si="94"/>
        <v>0</v>
      </c>
      <c r="AA571" s="100">
        <f t="shared" si="95"/>
        <v>0</v>
      </c>
      <c r="AB571" s="100">
        <f t="shared" si="96"/>
        <v>0</v>
      </c>
      <c r="AC571" s="100">
        <f t="shared" si="97"/>
        <v>0</v>
      </c>
      <c r="AD571" s="100">
        <f t="shared" si="98"/>
        <v>0</v>
      </c>
      <c r="AE571" s="100">
        <f t="shared" si="99"/>
        <v>0</v>
      </c>
      <c r="AF571" s="100">
        <f t="shared" si="100"/>
        <v>0</v>
      </c>
    </row>
    <row r="572" spans="1:32" x14ac:dyDescent="0.25">
      <c r="A572" s="338"/>
      <c r="B572" s="338"/>
      <c r="C572" s="339"/>
      <c r="D572" s="338"/>
      <c r="E572" s="338"/>
      <c r="F572" s="338"/>
      <c r="G572" s="338"/>
      <c r="H572" s="338"/>
      <c r="I572" s="270">
        <f>IF(C572&gt;A_Stammdaten!$B$11,0,SUM(D572,E572,-G572))</f>
        <v>0</v>
      </c>
      <c r="J572" s="338"/>
      <c r="K572" s="338"/>
      <c r="L572" s="338"/>
      <c r="M572" s="99">
        <f t="shared" si="93"/>
        <v>0</v>
      </c>
      <c r="N572" s="271">
        <f>IF(ISBLANK($B572),0,VLOOKUP($B572,Listen!$A$2:$C$45,2,FALSE))</f>
        <v>0</v>
      </c>
      <c r="O572" s="271">
        <f>IF(ISBLANK($B572),0,VLOOKUP($B572,Listen!$A$2:$C$45,3,FALSE))</f>
        <v>0</v>
      </c>
      <c r="P572" s="272">
        <f t="shared" si="102"/>
        <v>0</v>
      </c>
      <c r="Q572" s="272">
        <f t="shared" si="103"/>
        <v>0</v>
      </c>
      <c r="R572" s="272">
        <f t="shared" si="103"/>
        <v>0</v>
      </c>
      <c r="S572" s="272">
        <f t="shared" si="103"/>
        <v>0</v>
      </c>
      <c r="T572" s="272">
        <f t="shared" si="103"/>
        <v>0</v>
      </c>
      <c r="U572" s="272">
        <f t="shared" si="103"/>
        <v>0</v>
      </c>
      <c r="V572" s="272">
        <f t="shared" si="103"/>
        <v>0</v>
      </c>
      <c r="W572" s="100">
        <f t="shared" si="101"/>
        <v>0</v>
      </c>
      <c r="X572" s="100">
        <f>IF(C572=A_Stammdaten!$B$11,E_SAV!$M572-E_SAV!$Y572,HLOOKUP(A_Stammdaten!$B$11-1,$Z$4:$AF$1005,ROW(C572)-3,FALSE)-$Y572)</f>
        <v>0</v>
      </c>
      <c r="Y572" s="100">
        <f>HLOOKUP(A_Stammdaten!$B$11,$Z$4:$AF$1005,ROW(C572)-3,FALSE)</f>
        <v>0</v>
      </c>
      <c r="Z572" s="100">
        <f t="shared" si="94"/>
        <v>0</v>
      </c>
      <c r="AA572" s="100">
        <f t="shared" si="95"/>
        <v>0</v>
      </c>
      <c r="AB572" s="100">
        <f t="shared" si="96"/>
        <v>0</v>
      </c>
      <c r="AC572" s="100">
        <f t="shared" si="97"/>
        <v>0</v>
      </c>
      <c r="AD572" s="100">
        <f t="shared" si="98"/>
        <v>0</v>
      </c>
      <c r="AE572" s="100">
        <f t="shared" si="99"/>
        <v>0</v>
      </c>
      <c r="AF572" s="100">
        <f t="shared" si="100"/>
        <v>0</v>
      </c>
    </row>
    <row r="573" spans="1:32" x14ac:dyDescent="0.25">
      <c r="A573" s="338"/>
      <c r="B573" s="338"/>
      <c r="C573" s="339"/>
      <c r="D573" s="338"/>
      <c r="E573" s="338"/>
      <c r="F573" s="338"/>
      <c r="G573" s="338"/>
      <c r="H573" s="338"/>
      <c r="I573" s="270">
        <f>IF(C573&gt;A_Stammdaten!$B$11,0,SUM(D573,E573,-G573))</f>
        <v>0</v>
      </c>
      <c r="J573" s="338"/>
      <c r="K573" s="338"/>
      <c r="L573" s="338"/>
      <c r="M573" s="99">
        <f t="shared" si="93"/>
        <v>0</v>
      </c>
      <c r="N573" s="271">
        <f>IF(ISBLANK($B573),0,VLOOKUP($B573,Listen!$A$2:$C$45,2,FALSE))</f>
        <v>0</v>
      </c>
      <c r="O573" s="271">
        <f>IF(ISBLANK($B573),0,VLOOKUP($B573,Listen!$A$2:$C$45,3,FALSE))</f>
        <v>0</v>
      </c>
      <c r="P573" s="272">
        <f t="shared" si="102"/>
        <v>0</v>
      </c>
      <c r="Q573" s="272">
        <f t="shared" si="103"/>
        <v>0</v>
      </c>
      <c r="R573" s="272">
        <f t="shared" si="103"/>
        <v>0</v>
      </c>
      <c r="S573" s="272">
        <f t="shared" si="103"/>
        <v>0</v>
      </c>
      <c r="T573" s="272">
        <f t="shared" si="103"/>
        <v>0</v>
      </c>
      <c r="U573" s="272">
        <f t="shared" si="103"/>
        <v>0</v>
      </c>
      <c r="V573" s="272">
        <f t="shared" si="103"/>
        <v>0</v>
      </c>
      <c r="W573" s="100">
        <f t="shared" si="101"/>
        <v>0</v>
      </c>
      <c r="X573" s="100">
        <f>IF(C573=A_Stammdaten!$B$11,E_SAV!$M573-E_SAV!$Y573,HLOOKUP(A_Stammdaten!$B$11-1,$Z$4:$AF$1005,ROW(C573)-3,FALSE)-$Y573)</f>
        <v>0</v>
      </c>
      <c r="Y573" s="100">
        <f>HLOOKUP(A_Stammdaten!$B$11,$Z$4:$AF$1005,ROW(C573)-3,FALSE)</f>
        <v>0</v>
      </c>
      <c r="Z573" s="100">
        <f t="shared" si="94"/>
        <v>0</v>
      </c>
      <c r="AA573" s="100">
        <f t="shared" si="95"/>
        <v>0</v>
      </c>
      <c r="AB573" s="100">
        <f t="shared" si="96"/>
        <v>0</v>
      </c>
      <c r="AC573" s="100">
        <f t="shared" si="97"/>
        <v>0</v>
      </c>
      <c r="AD573" s="100">
        <f t="shared" si="98"/>
        <v>0</v>
      </c>
      <c r="AE573" s="100">
        <f t="shared" si="99"/>
        <v>0</v>
      </c>
      <c r="AF573" s="100">
        <f t="shared" si="100"/>
        <v>0</v>
      </c>
    </row>
    <row r="574" spans="1:32" x14ac:dyDescent="0.25">
      <c r="A574" s="338"/>
      <c r="B574" s="338"/>
      <c r="C574" s="339"/>
      <c r="D574" s="338"/>
      <c r="E574" s="338"/>
      <c r="F574" s="338"/>
      <c r="G574" s="338"/>
      <c r="H574" s="338"/>
      <c r="I574" s="270">
        <f>IF(C574&gt;A_Stammdaten!$B$11,0,SUM(D574,E574,-G574))</f>
        <v>0</v>
      </c>
      <c r="J574" s="338"/>
      <c r="K574" s="338"/>
      <c r="L574" s="338"/>
      <c r="M574" s="99">
        <f t="shared" si="93"/>
        <v>0</v>
      </c>
      <c r="N574" s="271">
        <f>IF(ISBLANK($B574),0,VLOOKUP($B574,Listen!$A$2:$C$45,2,FALSE))</f>
        <v>0</v>
      </c>
      <c r="O574" s="271">
        <f>IF(ISBLANK($B574),0,VLOOKUP($B574,Listen!$A$2:$C$45,3,FALSE))</f>
        <v>0</v>
      </c>
      <c r="P574" s="272">
        <f t="shared" si="102"/>
        <v>0</v>
      </c>
      <c r="Q574" s="272">
        <f t="shared" si="103"/>
        <v>0</v>
      </c>
      <c r="R574" s="272">
        <f t="shared" si="103"/>
        <v>0</v>
      </c>
      <c r="S574" s="272">
        <f t="shared" si="103"/>
        <v>0</v>
      </c>
      <c r="T574" s="272">
        <f t="shared" si="103"/>
        <v>0</v>
      </c>
      <c r="U574" s="272">
        <f t="shared" si="103"/>
        <v>0</v>
      </c>
      <c r="V574" s="272">
        <f t="shared" si="103"/>
        <v>0</v>
      </c>
      <c r="W574" s="100">
        <f t="shared" si="101"/>
        <v>0</v>
      </c>
      <c r="X574" s="100">
        <f>IF(C574=A_Stammdaten!$B$11,E_SAV!$M574-E_SAV!$Y574,HLOOKUP(A_Stammdaten!$B$11-1,$Z$4:$AF$1005,ROW(C574)-3,FALSE)-$Y574)</f>
        <v>0</v>
      </c>
      <c r="Y574" s="100">
        <f>HLOOKUP(A_Stammdaten!$B$11,$Z$4:$AF$1005,ROW(C574)-3,FALSE)</f>
        <v>0</v>
      </c>
      <c r="Z574" s="100">
        <f t="shared" si="94"/>
        <v>0</v>
      </c>
      <c r="AA574" s="100">
        <f t="shared" si="95"/>
        <v>0</v>
      </c>
      <c r="AB574" s="100">
        <f t="shared" si="96"/>
        <v>0</v>
      </c>
      <c r="AC574" s="100">
        <f t="shared" si="97"/>
        <v>0</v>
      </c>
      <c r="AD574" s="100">
        <f t="shared" si="98"/>
        <v>0</v>
      </c>
      <c r="AE574" s="100">
        <f t="shared" si="99"/>
        <v>0</v>
      </c>
      <c r="AF574" s="100">
        <f t="shared" si="100"/>
        <v>0</v>
      </c>
    </row>
    <row r="575" spans="1:32" x14ac:dyDescent="0.25">
      <c r="A575" s="338"/>
      <c r="B575" s="338"/>
      <c r="C575" s="339"/>
      <c r="D575" s="338"/>
      <c r="E575" s="338"/>
      <c r="F575" s="338"/>
      <c r="G575" s="338"/>
      <c r="H575" s="338"/>
      <c r="I575" s="270">
        <f>IF(C575&gt;A_Stammdaten!$B$11,0,SUM(D575,E575,-G575))</f>
        <v>0</v>
      </c>
      <c r="J575" s="338"/>
      <c r="K575" s="338"/>
      <c r="L575" s="338"/>
      <c r="M575" s="99">
        <f t="shared" si="93"/>
        <v>0</v>
      </c>
      <c r="N575" s="271">
        <f>IF(ISBLANK($B575),0,VLOOKUP($B575,Listen!$A$2:$C$45,2,FALSE))</f>
        <v>0</v>
      </c>
      <c r="O575" s="271">
        <f>IF(ISBLANK($B575),0,VLOOKUP($B575,Listen!$A$2:$C$45,3,FALSE))</f>
        <v>0</v>
      </c>
      <c r="P575" s="272">
        <f t="shared" si="102"/>
        <v>0</v>
      </c>
      <c r="Q575" s="272">
        <f t="shared" si="103"/>
        <v>0</v>
      </c>
      <c r="R575" s="272">
        <f t="shared" si="103"/>
        <v>0</v>
      </c>
      <c r="S575" s="272">
        <f t="shared" si="103"/>
        <v>0</v>
      </c>
      <c r="T575" s="272">
        <f t="shared" si="103"/>
        <v>0</v>
      </c>
      <c r="U575" s="272">
        <f t="shared" si="103"/>
        <v>0</v>
      </c>
      <c r="V575" s="272">
        <f t="shared" si="103"/>
        <v>0</v>
      </c>
      <c r="W575" s="100">
        <f t="shared" si="101"/>
        <v>0</v>
      </c>
      <c r="X575" s="100">
        <f>IF(C575=A_Stammdaten!$B$11,E_SAV!$M575-E_SAV!$Y575,HLOOKUP(A_Stammdaten!$B$11-1,$Z$4:$AF$1005,ROW(C575)-3,FALSE)-$Y575)</f>
        <v>0</v>
      </c>
      <c r="Y575" s="100">
        <f>HLOOKUP(A_Stammdaten!$B$11,$Z$4:$AF$1005,ROW(C575)-3,FALSE)</f>
        <v>0</v>
      </c>
      <c r="Z575" s="100">
        <f t="shared" si="94"/>
        <v>0</v>
      </c>
      <c r="AA575" s="100">
        <f t="shared" si="95"/>
        <v>0</v>
      </c>
      <c r="AB575" s="100">
        <f t="shared" si="96"/>
        <v>0</v>
      </c>
      <c r="AC575" s="100">
        <f t="shared" si="97"/>
        <v>0</v>
      </c>
      <c r="AD575" s="100">
        <f t="shared" si="98"/>
        <v>0</v>
      </c>
      <c r="AE575" s="100">
        <f t="shared" si="99"/>
        <v>0</v>
      </c>
      <c r="AF575" s="100">
        <f t="shared" si="100"/>
        <v>0</v>
      </c>
    </row>
    <row r="576" spans="1:32" x14ac:dyDescent="0.25">
      <c r="A576" s="338"/>
      <c r="B576" s="338"/>
      <c r="C576" s="339"/>
      <c r="D576" s="338"/>
      <c r="E576" s="338"/>
      <c r="F576" s="338"/>
      <c r="G576" s="338"/>
      <c r="H576" s="338"/>
      <c r="I576" s="270">
        <f>IF(C576&gt;A_Stammdaten!$B$11,0,SUM(D576,E576,-G576))</f>
        <v>0</v>
      </c>
      <c r="J576" s="338"/>
      <c r="K576" s="338"/>
      <c r="L576" s="338"/>
      <c r="M576" s="99">
        <f t="shared" si="93"/>
        <v>0</v>
      </c>
      <c r="N576" s="271">
        <f>IF(ISBLANK($B576),0,VLOOKUP($B576,Listen!$A$2:$C$45,2,FALSE))</f>
        <v>0</v>
      </c>
      <c r="O576" s="271">
        <f>IF(ISBLANK($B576),0,VLOOKUP($B576,Listen!$A$2:$C$45,3,FALSE))</f>
        <v>0</v>
      </c>
      <c r="P576" s="272">
        <f t="shared" si="102"/>
        <v>0</v>
      </c>
      <c r="Q576" s="272">
        <f t="shared" si="103"/>
        <v>0</v>
      </c>
      <c r="R576" s="272">
        <f t="shared" si="103"/>
        <v>0</v>
      </c>
      <c r="S576" s="272">
        <f t="shared" si="103"/>
        <v>0</v>
      </c>
      <c r="T576" s="272">
        <f t="shared" si="103"/>
        <v>0</v>
      </c>
      <c r="U576" s="272">
        <f t="shared" si="103"/>
        <v>0</v>
      </c>
      <c r="V576" s="272">
        <f t="shared" si="103"/>
        <v>0</v>
      </c>
      <c r="W576" s="100">
        <f t="shared" si="101"/>
        <v>0</v>
      </c>
      <c r="X576" s="100">
        <f>IF(C576=A_Stammdaten!$B$11,E_SAV!$M576-E_SAV!$Y576,HLOOKUP(A_Stammdaten!$B$11-1,$Z$4:$AF$1005,ROW(C576)-3,FALSE)-$Y576)</f>
        <v>0</v>
      </c>
      <c r="Y576" s="100">
        <f>HLOOKUP(A_Stammdaten!$B$11,$Z$4:$AF$1005,ROW(C576)-3,FALSE)</f>
        <v>0</v>
      </c>
      <c r="Z576" s="100">
        <f t="shared" si="94"/>
        <v>0</v>
      </c>
      <c r="AA576" s="100">
        <f t="shared" si="95"/>
        <v>0</v>
      </c>
      <c r="AB576" s="100">
        <f t="shared" si="96"/>
        <v>0</v>
      </c>
      <c r="AC576" s="100">
        <f t="shared" si="97"/>
        <v>0</v>
      </c>
      <c r="AD576" s="100">
        <f t="shared" si="98"/>
        <v>0</v>
      </c>
      <c r="AE576" s="100">
        <f t="shared" si="99"/>
        <v>0</v>
      </c>
      <c r="AF576" s="100">
        <f t="shared" si="100"/>
        <v>0</v>
      </c>
    </row>
    <row r="577" spans="1:32" x14ac:dyDescent="0.25">
      <c r="A577" s="338"/>
      <c r="B577" s="338"/>
      <c r="C577" s="339"/>
      <c r="D577" s="338"/>
      <c r="E577" s="338"/>
      <c r="F577" s="338"/>
      <c r="G577" s="338"/>
      <c r="H577" s="338"/>
      <c r="I577" s="270">
        <f>IF(C577&gt;A_Stammdaten!$B$11,0,SUM(D577,E577,-G577))</f>
        <v>0</v>
      </c>
      <c r="J577" s="338"/>
      <c r="K577" s="338"/>
      <c r="L577" s="338"/>
      <c r="M577" s="99">
        <f t="shared" si="93"/>
        <v>0</v>
      </c>
      <c r="N577" s="271">
        <f>IF(ISBLANK($B577),0,VLOOKUP($B577,Listen!$A$2:$C$45,2,FALSE))</f>
        <v>0</v>
      </c>
      <c r="O577" s="271">
        <f>IF(ISBLANK($B577),0,VLOOKUP($B577,Listen!$A$2:$C$45,3,FALSE))</f>
        <v>0</v>
      </c>
      <c r="P577" s="272">
        <f t="shared" si="102"/>
        <v>0</v>
      </c>
      <c r="Q577" s="272">
        <f t="shared" si="103"/>
        <v>0</v>
      </c>
      <c r="R577" s="272">
        <f t="shared" si="103"/>
        <v>0</v>
      </c>
      <c r="S577" s="272">
        <f t="shared" si="103"/>
        <v>0</v>
      </c>
      <c r="T577" s="272">
        <f t="shared" si="103"/>
        <v>0</v>
      </c>
      <c r="U577" s="272">
        <f t="shared" si="103"/>
        <v>0</v>
      </c>
      <c r="V577" s="272">
        <f t="shared" si="103"/>
        <v>0</v>
      </c>
      <c r="W577" s="100">
        <f t="shared" si="101"/>
        <v>0</v>
      </c>
      <c r="X577" s="100">
        <f>IF(C577=A_Stammdaten!$B$11,E_SAV!$M577-E_SAV!$Y577,HLOOKUP(A_Stammdaten!$B$11-1,$Z$4:$AF$1005,ROW(C577)-3,FALSE)-$Y577)</f>
        <v>0</v>
      </c>
      <c r="Y577" s="100">
        <f>HLOOKUP(A_Stammdaten!$B$11,$Z$4:$AF$1005,ROW(C577)-3,FALSE)</f>
        <v>0</v>
      </c>
      <c r="Z577" s="100">
        <f t="shared" si="94"/>
        <v>0</v>
      </c>
      <c r="AA577" s="100">
        <f t="shared" si="95"/>
        <v>0</v>
      </c>
      <c r="AB577" s="100">
        <f t="shared" si="96"/>
        <v>0</v>
      </c>
      <c r="AC577" s="100">
        <f t="shared" si="97"/>
        <v>0</v>
      </c>
      <c r="AD577" s="100">
        <f t="shared" si="98"/>
        <v>0</v>
      </c>
      <c r="AE577" s="100">
        <f t="shared" si="99"/>
        <v>0</v>
      </c>
      <c r="AF577" s="100">
        <f t="shared" si="100"/>
        <v>0</v>
      </c>
    </row>
    <row r="578" spans="1:32" x14ac:dyDescent="0.25">
      <c r="A578" s="338"/>
      <c r="B578" s="338"/>
      <c r="C578" s="339"/>
      <c r="D578" s="338"/>
      <c r="E578" s="338"/>
      <c r="F578" s="338"/>
      <c r="G578" s="338"/>
      <c r="H578" s="338"/>
      <c r="I578" s="270">
        <f>IF(C578&gt;A_Stammdaten!$B$11,0,SUM(D578,E578,-G578))</f>
        <v>0</v>
      </c>
      <c r="J578" s="338"/>
      <c r="K578" s="338"/>
      <c r="L578" s="338"/>
      <c r="M578" s="99">
        <f t="shared" si="93"/>
        <v>0</v>
      </c>
      <c r="N578" s="271">
        <f>IF(ISBLANK($B578),0,VLOOKUP($B578,Listen!$A$2:$C$45,2,FALSE))</f>
        <v>0</v>
      </c>
      <c r="O578" s="271">
        <f>IF(ISBLANK($B578),0,VLOOKUP($B578,Listen!$A$2:$C$45,3,FALSE))</f>
        <v>0</v>
      </c>
      <c r="P578" s="272">
        <f t="shared" si="102"/>
        <v>0</v>
      </c>
      <c r="Q578" s="272">
        <f t="shared" si="103"/>
        <v>0</v>
      </c>
      <c r="R578" s="272">
        <f t="shared" si="103"/>
        <v>0</v>
      </c>
      <c r="S578" s="272">
        <f t="shared" si="103"/>
        <v>0</v>
      </c>
      <c r="T578" s="272">
        <f t="shared" si="103"/>
        <v>0</v>
      </c>
      <c r="U578" s="272">
        <f t="shared" si="103"/>
        <v>0</v>
      </c>
      <c r="V578" s="272">
        <f t="shared" si="103"/>
        <v>0</v>
      </c>
      <c r="W578" s="100">
        <f t="shared" si="101"/>
        <v>0</v>
      </c>
      <c r="X578" s="100">
        <f>IF(C578=A_Stammdaten!$B$11,E_SAV!$M578-E_SAV!$Y578,HLOOKUP(A_Stammdaten!$B$11-1,$Z$4:$AF$1005,ROW(C578)-3,FALSE)-$Y578)</f>
        <v>0</v>
      </c>
      <c r="Y578" s="100">
        <f>HLOOKUP(A_Stammdaten!$B$11,$Z$4:$AF$1005,ROW(C578)-3,FALSE)</f>
        <v>0</v>
      </c>
      <c r="Z578" s="100">
        <f t="shared" si="94"/>
        <v>0</v>
      </c>
      <c r="AA578" s="100">
        <f t="shared" si="95"/>
        <v>0</v>
      </c>
      <c r="AB578" s="100">
        <f t="shared" si="96"/>
        <v>0</v>
      </c>
      <c r="AC578" s="100">
        <f t="shared" si="97"/>
        <v>0</v>
      </c>
      <c r="AD578" s="100">
        <f t="shared" si="98"/>
        <v>0</v>
      </c>
      <c r="AE578" s="100">
        <f t="shared" si="99"/>
        <v>0</v>
      </c>
      <c r="AF578" s="100">
        <f t="shared" si="100"/>
        <v>0</v>
      </c>
    </row>
    <row r="579" spans="1:32" x14ac:dyDescent="0.25">
      <c r="A579" s="338"/>
      <c r="B579" s="338"/>
      <c r="C579" s="339"/>
      <c r="D579" s="338"/>
      <c r="E579" s="338"/>
      <c r="F579" s="338"/>
      <c r="G579" s="338"/>
      <c r="H579" s="338"/>
      <c r="I579" s="270">
        <f>IF(C579&gt;A_Stammdaten!$B$11,0,SUM(D579,E579,-G579))</f>
        <v>0</v>
      </c>
      <c r="J579" s="338"/>
      <c r="K579" s="338"/>
      <c r="L579" s="338"/>
      <c r="M579" s="99">
        <f t="shared" si="93"/>
        <v>0</v>
      </c>
      <c r="N579" s="271">
        <f>IF(ISBLANK($B579),0,VLOOKUP($B579,Listen!$A$2:$C$45,2,FALSE))</f>
        <v>0</v>
      </c>
      <c r="O579" s="271">
        <f>IF(ISBLANK($B579),0,VLOOKUP($B579,Listen!$A$2:$C$45,3,FALSE))</f>
        <v>0</v>
      </c>
      <c r="P579" s="272">
        <f t="shared" si="102"/>
        <v>0</v>
      </c>
      <c r="Q579" s="272">
        <f t="shared" si="103"/>
        <v>0</v>
      </c>
      <c r="R579" s="272">
        <f t="shared" si="103"/>
        <v>0</v>
      </c>
      <c r="S579" s="272">
        <f t="shared" si="103"/>
        <v>0</v>
      </c>
      <c r="T579" s="272">
        <f t="shared" si="103"/>
        <v>0</v>
      </c>
      <c r="U579" s="272">
        <f t="shared" si="103"/>
        <v>0</v>
      </c>
      <c r="V579" s="272">
        <f t="shared" si="103"/>
        <v>0</v>
      </c>
      <c r="W579" s="100">
        <f t="shared" si="101"/>
        <v>0</v>
      </c>
      <c r="X579" s="100">
        <f>IF(C579=A_Stammdaten!$B$11,E_SAV!$M579-E_SAV!$Y579,HLOOKUP(A_Stammdaten!$B$11-1,$Z$4:$AF$1005,ROW(C579)-3,FALSE)-$Y579)</f>
        <v>0</v>
      </c>
      <c r="Y579" s="100">
        <f>HLOOKUP(A_Stammdaten!$B$11,$Z$4:$AF$1005,ROW(C579)-3,FALSE)</f>
        <v>0</v>
      </c>
      <c r="Z579" s="100">
        <f t="shared" si="94"/>
        <v>0</v>
      </c>
      <c r="AA579" s="100">
        <f t="shared" si="95"/>
        <v>0</v>
      </c>
      <c r="AB579" s="100">
        <f t="shared" si="96"/>
        <v>0</v>
      </c>
      <c r="AC579" s="100">
        <f t="shared" si="97"/>
        <v>0</v>
      </c>
      <c r="AD579" s="100">
        <f t="shared" si="98"/>
        <v>0</v>
      </c>
      <c r="AE579" s="100">
        <f t="shared" si="99"/>
        <v>0</v>
      </c>
      <c r="AF579" s="100">
        <f t="shared" si="100"/>
        <v>0</v>
      </c>
    </row>
    <row r="580" spans="1:32" x14ac:dyDescent="0.25">
      <c r="A580" s="338"/>
      <c r="B580" s="338"/>
      <c r="C580" s="339"/>
      <c r="D580" s="338"/>
      <c r="E580" s="338"/>
      <c r="F580" s="338"/>
      <c r="G580" s="338"/>
      <c r="H580" s="338"/>
      <c r="I580" s="270">
        <f>IF(C580&gt;A_Stammdaten!$B$11,0,SUM(D580,E580,-G580))</f>
        <v>0</v>
      </c>
      <c r="J580" s="338"/>
      <c r="K580" s="338"/>
      <c r="L580" s="338"/>
      <c r="M580" s="99">
        <f t="shared" si="93"/>
        <v>0</v>
      </c>
      <c r="N580" s="271">
        <f>IF(ISBLANK($B580),0,VLOOKUP($B580,Listen!$A$2:$C$45,2,FALSE))</f>
        <v>0</v>
      </c>
      <c r="O580" s="271">
        <f>IF(ISBLANK($B580),0,VLOOKUP($B580,Listen!$A$2:$C$45,3,FALSE))</f>
        <v>0</v>
      </c>
      <c r="P580" s="272">
        <f t="shared" si="102"/>
        <v>0</v>
      </c>
      <c r="Q580" s="272">
        <f t="shared" si="103"/>
        <v>0</v>
      </c>
      <c r="R580" s="272">
        <f t="shared" si="103"/>
        <v>0</v>
      </c>
      <c r="S580" s="272">
        <f t="shared" si="103"/>
        <v>0</v>
      </c>
      <c r="T580" s="272">
        <f t="shared" si="103"/>
        <v>0</v>
      </c>
      <c r="U580" s="272">
        <f t="shared" si="103"/>
        <v>0</v>
      </c>
      <c r="V580" s="272">
        <f t="shared" si="103"/>
        <v>0</v>
      </c>
      <c r="W580" s="100">
        <f t="shared" si="101"/>
        <v>0</v>
      </c>
      <c r="X580" s="100">
        <f>IF(C580=A_Stammdaten!$B$11,E_SAV!$M580-E_SAV!$Y580,HLOOKUP(A_Stammdaten!$B$11-1,$Z$4:$AF$1005,ROW(C580)-3,FALSE)-$Y580)</f>
        <v>0</v>
      </c>
      <c r="Y580" s="100">
        <f>HLOOKUP(A_Stammdaten!$B$11,$Z$4:$AF$1005,ROW(C580)-3,FALSE)</f>
        <v>0</v>
      </c>
      <c r="Z580" s="100">
        <f t="shared" si="94"/>
        <v>0</v>
      </c>
      <c r="AA580" s="100">
        <f t="shared" si="95"/>
        <v>0</v>
      </c>
      <c r="AB580" s="100">
        <f t="shared" si="96"/>
        <v>0</v>
      </c>
      <c r="AC580" s="100">
        <f t="shared" si="97"/>
        <v>0</v>
      </c>
      <c r="AD580" s="100">
        <f t="shared" si="98"/>
        <v>0</v>
      </c>
      <c r="AE580" s="100">
        <f t="shared" si="99"/>
        <v>0</v>
      </c>
      <c r="AF580" s="100">
        <f t="shared" si="100"/>
        <v>0</v>
      </c>
    </row>
    <row r="581" spans="1:32" x14ac:dyDescent="0.25">
      <c r="A581" s="338"/>
      <c r="B581" s="338"/>
      <c r="C581" s="339"/>
      <c r="D581" s="338"/>
      <c r="E581" s="338"/>
      <c r="F581" s="338"/>
      <c r="G581" s="338"/>
      <c r="H581" s="338"/>
      <c r="I581" s="270">
        <f>IF(C581&gt;A_Stammdaten!$B$11,0,SUM(D581,E581,-G581))</f>
        <v>0</v>
      </c>
      <c r="J581" s="338"/>
      <c r="K581" s="338"/>
      <c r="L581" s="338"/>
      <c r="M581" s="99">
        <f t="shared" ref="M581:M644" si="104">I581-SUM(J581:L581)</f>
        <v>0</v>
      </c>
      <c r="N581" s="271">
        <f>IF(ISBLANK($B581),0,VLOOKUP($B581,Listen!$A$2:$C$45,2,FALSE))</f>
        <v>0</v>
      </c>
      <c r="O581" s="271">
        <f>IF(ISBLANK($B581),0,VLOOKUP($B581,Listen!$A$2:$C$45,3,FALSE))</f>
        <v>0</v>
      </c>
      <c r="P581" s="272">
        <f t="shared" si="102"/>
        <v>0</v>
      </c>
      <c r="Q581" s="272">
        <f t="shared" si="103"/>
        <v>0</v>
      </c>
      <c r="R581" s="272">
        <f t="shared" si="103"/>
        <v>0</v>
      </c>
      <c r="S581" s="272">
        <f t="shared" si="103"/>
        <v>0</v>
      </c>
      <c r="T581" s="272">
        <f t="shared" si="103"/>
        <v>0</v>
      </c>
      <c r="U581" s="272">
        <f t="shared" si="103"/>
        <v>0</v>
      </c>
      <c r="V581" s="272">
        <f t="shared" si="103"/>
        <v>0</v>
      </c>
      <c r="W581" s="100">
        <f t="shared" si="101"/>
        <v>0</v>
      </c>
      <c r="X581" s="100">
        <f>IF(C581=A_Stammdaten!$B$11,E_SAV!$M581-E_SAV!$Y581,HLOOKUP(A_Stammdaten!$B$11-1,$Z$4:$AF$1005,ROW(C581)-3,FALSE)-$Y581)</f>
        <v>0</v>
      </c>
      <c r="Y581" s="100">
        <f>HLOOKUP(A_Stammdaten!$B$11,$Z$4:$AF$1005,ROW(C581)-3,FALSE)</f>
        <v>0</v>
      </c>
      <c r="Z581" s="100">
        <f t="shared" ref="Z581:Z644" si="105">IF(OR($C581=0,$M581=0),0,IF($C581&lt;=Z$4,$M581-$M581/P581*(Z$4-$C581+1),0))</f>
        <v>0</v>
      </c>
      <c r="AA581" s="100">
        <f t="shared" ref="AA581:AA644" si="106">IF(OR($C581=0,$M581=0,Q581-(AA$4-$C581)=0),0,IF($C581&lt;AA$4,Z581-Z581/(Q581-(AA$4-$C581)),IF($C581=AA$4,$M581-$M581/Q581,0)))</f>
        <v>0</v>
      </c>
      <c r="AB581" s="100">
        <f t="shared" ref="AB581:AB644" si="107">IF(OR($C581=0,$M581=0,R581-(AB$4-$C581)=0),0,IF($C581&lt;AB$4,AA581-AA581/(R581-(AB$4-$C581)),IF($C581=AB$4,$M581-$M581/R581,0)))</f>
        <v>0</v>
      </c>
      <c r="AC581" s="100">
        <f t="shared" ref="AC581:AC644" si="108">IF(OR($C581=0,$M581=0,S581-(AC$4-$C581)=0),0,IF($C581&lt;AC$4,AB581-AB581/(S581-(AC$4-$C581)),IF($C581=AC$4,$M581-$M581/S581,0)))</f>
        <v>0</v>
      </c>
      <c r="AD581" s="100">
        <f t="shared" ref="AD581:AD644" si="109">IF(OR($C581=0,$M581=0,T581-(AD$4-$C581)=0),0,IF($C581&lt;AD$4,AC581-AC581/(T581-(AD$4-$C581)),IF($C581=AD$4,$M581-$M581/T581,0)))</f>
        <v>0</v>
      </c>
      <c r="AE581" s="100">
        <f t="shared" ref="AE581:AE644" si="110">IF(OR($C581=0,$M581=0,U581-(AE$4-$C581)=0),0,IF($C581&lt;AE$4,AD581-AD581/(U581-(AE$4-$C581)),IF($C581=AE$4,$M581-$M581/U581,0)))</f>
        <v>0</v>
      </c>
      <c r="AF581" s="100">
        <f t="shared" ref="AF581:AF644" si="111">IF(OR($C581=0,$M581=0,V581-(AF$4-$C581)=0),0,IF($C581&lt;AF$4,AE581-AE581/(V581-(AF$4-$C581)),IF($C581=AF$4,$M581-$M581/V581,0)))</f>
        <v>0</v>
      </c>
    </row>
    <row r="582" spans="1:32" x14ac:dyDescent="0.25">
      <c r="A582" s="338"/>
      <c r="B582" s="338"/>
      <c r="C582" s="339"/>
      <c r="D582" s="338"/>
      <c r="E582" s="338"/>
      <c r="F582" s="338"/>
      <c r="G582" s="338"/>
      <c r="H582" s="338"/>
      <c r="I582" s="270">
        <f>IF(C582&gt;A_Stammdaten!$B$11,0,SUM(D582,E582,-G582))</f>
        <v>0</v>
      </c>
      <c r="J582" s="338"/>
      <c r="K582" s="338"/>
      <c r="L582" s="338"/>
      <c r="M582" s="99">
        <f t="shared" si="104"/>
        <v>0</v>
      </c>
      <c r="N582" s="271">
        <f>IF(ISBLANK($B582),0,VLOOKUP($B582,Listen!$A$2:$C$45,2,FALSE))</f>
        <v>0</v>
      </c>
      <c r="O582" s="271">
        <f>IF(ISBLANK($B582),0,VLOOKUP($B582,Listen!$A$2:$C$45,3,FALSE))</f>
        <v>0</v>
      </c>
      <c r="P582" s="272">
        <f t="shared" si="102"/>
        <v>0</v>
      </c>
      <c r="Q582" s="272">
        <f t="shared" si="103"/>
        <v>0</v>
      </c>
      <c r="R582" s="272">
        <f t="shared" si="103"/>
        <v>0</v>
      </c>
      <c r="S582" s="272">
        <f t="shared" si="103"/>
        <v>0</v>
      </c>
      <c r="T582" s="272">
        <f t="shared" si="103"/>
        <v>0</v>
      </c>
      <c r="U582" s="272">
        <f t="shared" si="103"/>
        <v>0</v>
      </c>
      <c r="V582" s="272">
        <f t="shared" si="103"/>
        <v>0</v>
      </c>
      <c r="W582" s="100">
        <f t="shared" ref="W582:W645" si="112">Y582+X582</f>
        <v>0</v>
      </c>
      <c r="X582" s="100">
        <f>IF(C582=A_Stammdaten!$B$11,E_SAV!$M582-E_SAV!$Y582,HLOOKUP(A_Stammdaten!$B$11-1,$Z$4:$AF$1005,ROW(C582)-3,FALSE)-$Y582)</f>
        <v>0</v>
      </c>
      <c r="Y582" s="100">
        <f>HLOOKUP(A_Stammdaten!$B$11,$Z$4:$AF$1005,ROW(C582)-3,FALSE)</f>
        <v>0</v>
      </c>
      <c r="Z582" s="100">
        <f t="shared" si="105"/>
        <v>0</v>
      </c>
      <c r="AA582" s="100">
        <f t="shared" si="106"/>
        <v>0</v>
      </c>
      <c r="AB582" s="100">
        <f t="shared" si="107"/>
        <v>0</v>
      </c>
      <c r="AC582" s="100">
        <f t="shared" si="108"/>
        <v>0</v>
      </c>
      <c r="AD582" s="100">
        <f t="shared" si="109"/>
        <v>0</v>
      </c>
      <c r="AE582" s="100">
        <f t="shared" si="110"/>
        <v>0</v>
      </c>
      <c r="AF582" s="100">
        <f t="shared" si="111"/>
        <v>0</v>
      </c>
    </row>
    <row r="583" spans="1:32" x14ac:dyDescent="0.25">
      <c r="A583" s="338"/>
      <c r="B583" s="338"/>
      <c r="C583" s="339"/>
      <c r="D583" s="338"/>
      <c r="E583" s="338"/>
      <c r="F583" s="338"/>
      <c r="G583" s="338"/>
      <c r="H583" s="338"/>
      <c r="I583" s="270">
        <f>IF(C583&gt;A_Stammdaten!$B$11,0,SUM(D583,E583,-G583))</f>
        <v>0</v>
      </c>
      <c r="J583" s="338"/>
      <c r="K583" s="338"/>
      <c r="L583" s="338"/>
      <c r="M583" s="99">
        <f t="shared" si="104"/>
        <v>0</v>
      </c>
      <c r="N583" s="271">
        <f>IF(ISBLANK($B583),0,VLOOKUP($B583,Listen!$A$2:$C$45,2,FALSE))</f>
        <v>0</v>
      </c>
      <c r="O583" s="271">
        <f>IF(ISBLANK($B583),0,VLOOKUP($B583,Listen!$A$2:$C$45,3,FALSE))</f>
        <v>0</v>
      </c>
      <c r="P583" s="272">
        <f t="shared" si="102"/>
        <v>0</v>
      </c>
      <c r="Q583" s="272">
        <f t="shared" si="103"/>
        <v>0</v>
      </c>
      <c r="R583" s="272">
        <f t="shared" si="103"/>
        <v>0</v>
      </c>
      <c r="S583" s="272">
        <f t="shared" si="103"/>
        <v>0</v>
      </c>
      <c r="T583" s="272">
        <f t="shared" si="103"/>
        <v>0</v>
      </c>
      <c r="U583" s="272">
        <f t="shared" si="103"/>
        <v>0</v>
      </c>
      <c r="V583" s="272">
        <f t="shared" si="103"/>
        <v>0</v>
      </c>
      <c r="W583" s="100">
        <f t="shared" si="112"/>
        <v>0</v>
      </c>
      <c r="X583" s="100">
        <f>IF(C583=A_Stammdaten!$B$11,E_SAV!$M583-E_SAV!$Y583,HLOOKUP(A_Stammdaten!$B$11-1,$Z$4:$AF$1005,ROW(C583)-3,FALSE)-$Y583)</f>
        <v>0</v>
      </c>
      <c r="Y583" s="100">
        <f>HLOOKUP(A_Stammdaten!$B$11,$Z$4:$AF$1005,ROW(C583)-3,FALSE)</f>
        <v>0</v>
      </c>
      <c r="Z583" s="100">
        <f t="shared" si="105"/>
        <v>0</v>
      </c>
      <c r="AA583" s="100">
        <f t="shared" si="106"/>
        <v>0</v>
      </c>
      <c r="AB583" s="100">
        <f t="shared" si="107"/>
        <v>0</v>
      </c>
      <c r="AC583" s="100">
        <f t="shared" si="108"/>
        <v>0</v>
      </c>
      <c r="AD583" s="100">
        <f t="shared" si="109"/>
        <v>0</v>
      </c>
      <c r="AE583" s="100">
        <f t="shared" si="110"/>
        <v>0</v>
      </c>
      <c r="AF583" s="100">
        <f t="shared" si="111"/>
        <v>0</v>
      </c>
    </row>
    <row r="584" spans="1:32" x14ac:dyDescent="0.25">
      <c r="A584" s="338"/>
      <c r="B584" s="338"/>
      <c r="C584" s="339"/>
      <c r="D584" s="338"/>
      <c r="E584" s="338"/>
      <c r="F584" s="338"/>
      <c r="G584" s="338"/>
      <c r="H584" s="338"/>
      <c r="I584" s="270">
        <f>IF(C584&gt;A_Stammdaten!$B$11,0,SUM(D584,E584,-G584))</f>
        <v>0</v>
      </c>
      <c r="J584" s="338"/>
      <c r="K584" s="338"/>
      <c r="L584" s="338"/>
      <c r="M584" s="99">
        <f t="shared" si="104"/>
        <v>0</v>
      </c>
      <c r="N584" s="271">
        <f>IF(ISBLANK($B584),0,VLOOKUP($B584,Listen!$A$2:$C$45,2,FALSE))</f>
        <v>0</v>
      </c>
      <c r="O584" s="271">
        <f>IF(ISBLANK($B584),0,VLOOKUP($B584,Listen!$A$2:$C$45,3,FALSE))</f>
        <v>0</v>
      </c>
      <c r="P584" s="272">
        <f t="shared" si="102"/>
        <v>0</v>
      </c>
      <c r="Q584" s="272">
        <f t="shared" si="103"/>
        <v>0</v>
      </c>
      <c r="R584" s="272">
        <f t="shared" si="103"/>
        <v>0</v>
      </c>
      <c r="S584" s="272">
        <f t="shared" ref="Q584:V626" si="113">$N584</f>
        <v>0</v>
      </c>
      <c r="T584" s="272">
        <f t="shared" si="113"/>
        <v>0</v>
      </c>
      <c r="U584" s="272">
        <f t="shared" si="113"/>
        <v>0</v>
      </c>
      <c r="V584" s="272">
        <f t="shared" si="113"/>
        <v>0</v>
      </c>
      <c r="W584" s="100">
        <f t="shared" si="112"/>
        <v>0</v>
      </c>
      <c r="X584" s="100">
        <f>IF(C584=A_Stammdaten!$B$11,E_SAV!$M584-E_SAV!$Y584,HLOOKUP(A_Stammdaten!$B$11-1,$Z$4:$AF$1005,ROW(C584)-3,FALSE)-$Y584)</f>
        <v>0</v>
      </c>
      <c r="Y584" s="100">
        <f>HLOOKUP(A_Stammdaten!$B$11,$Z$4:$AF$1005,ROW(C584)-3,FALSE)</f>
        <v>0</v>
      </c>
      <c r="Z584" s="100">
        <f t="shared" si="105"/>
        <v>0</v>
      </c>
      <c r="AA584" s="100">
        <f t="shared" si="106"/>
        <v>0</v>
      </c>
      <c r="AB584" s="100">
        <f t="shared" si="107"/>
        <v>0</v>
      </c>
      <c r="AC584" s="100">
        <f t="shared" si="108"/>
        <v>0</v>
      </c>
      <c r="AD584" s="100">
        <f t="shared" si="109"/>
        <v>0</v>
      </c>
      <c r="AE584" s="100">
        <f t="shared" si="110"/>
        <v>0</v>
      </c>
      <c r="AF584" s="100">
        <f t="shared" si="111"/>
        <v>0</v>
      </c>
    </row>
    <row r="585" spans="1:32" x14ac:dyDescent="0.25">
      <c r="A585" s="338"/>
      <c r="B585" s="338"/>
      <c r="C585" s="339"/>
      <c r="D585" s="338"/>
      <c r="E585" s="338"/>
      <c r="F585" s="338"/>
      <c r="G585" s="338"/>
      <c r="H585" s="338"/>
      <c r="I585" s="270">
        <f>IF(C585&gt;A_Stammdaten!$B$11,0,SUM(D585,E585,-G585))</f>
        <v>0</v>
      </c>
      <c r="J585" s="338"/>
      <c r="K585" s="338"/>
      <c r="L585" s="338"/>
      <c r="M585" s="99">
        <f t="shared" si="104"/>
        <v>0</v>
      </c>
      <c r="N585" s="271">
        <f>IF(ISBLANK($B585),0,VLOOKUP($B585,Listen!$A$2:$C$45,2,FALSE))</f>
        <v>0</v>
      </c>
      <c r="O585" s="271">
        <f>IF(ISBLANK($B585),0,VLOOKUP($B585,Listen!$A$2:$C$45,3,FALSE))</f>
        <v>0</v>
      </c>
      <c r="P585" s="272">
        <f t="shared" si="102"/>
        <v>0</v>
      </c>
      <c r="Q585" s="272">
        <f t="shared" si="113"/>
        <v>0</v>
      </c>
      <c r="R585" s="272">
        <f t="shared" si="113"/>
        <v>0</v>
      </c>
      <c r="S585" s="272">
        <f t="shared" si="113"/>
        <v>0</v>
      </c>
      <c r="T585" s="272">
        <f t="shared" si="113"/>
        <v>0</v>
      </c>
      <c r="U585" s="272">
        <f t="shared" si="113"/>
        <v>0</v>
      </c>
      <c r="V585" s="272">
        <f t="shared" si="113"/>
        <v>0</v>
      </c>
      <c r="W585" s="100">
        <f t="shared" si="112"/>
        <v>0</v>
      </c>
      <c r="X585" s="100">
        <f>IF(C585=A_Stammdaten!$B$11,E_SAV!$M585-E_SAV!$Y585,HLOOKUP(A_Stammdaten!$B$11-1,$Z$4:$AF$1005,ROW(C585)-3,FALSE)-$Y585)</f>
        <v>0</v>
      </c>
      <c r="Y585" s="100">
        <f>HLOOKUP(A_Stammdaten!$B$11,$Z$4:$AF$1005,ROW(C585)-3,FALSE)</f>
        <v>0</v>
      </c>
      <c r="Z585" s="100">
        <f t="shared" si="105"/>
        <v>0</v>
      </c>
      <c r="AA585" s="100">
        <f t="shared" si="106"/>
        <v>0</v>
      </c>
      <c r="AB585" s="100">
        <f t="shared" si="107"/>
        <v>0</v>
      </c>
      <c r="AC585" s="100">
        <f t="shared" si="108"/>
        <v>0</v>
      </c>
      <c r="AD585" s="100">
        <f t="shared" si="109"/>
        <v>0</v>
      </c>
      <c r="AE585" s="100">
        <f t="shared" si="110"/>
        <v>0</v>
      </c>
      <c r="AF585" s="100">
        <f t="shared" si="111"/>
        <v>0</v>
      </c>
    </row>
    <row r="586" spans="1:32" x14ac:dyDescent="0.25">
      <c r="A586" s="338"/>
      <c r="B586" s="338"/>
      <c r="C586" s="339"/>
      <c r="D586" s="338"/>
      <c r="E586" s="338"/>
      <c r="F586" s="338"/>
      <c r="G586" s="338"/>
      <c r="H586" s="338"/>
      <c r="I586" s="270">
        <f>IF(C586&gt;A_Stammdaten!$B$11,0,SUM(D586,E586,-G586))</f>
        <v>0</v>
      </c>
      <c r="J586" s="338"/>
      <c r="K586" s="338"/>
      <c r="L586" s="338"/>
      <c r="M586" s="99">
        <f t="shared" si="104"/>
        <v>0</v>
      </c>
      <c r="N586" s="271">
        <f>IF(ISBLANK($B586),0,VLOOKUP($B586,Listen!$A$2:$C$45,2,FALSE))</f>
        <v>0</v>
      </c>
      <c r="O586" s="271">
        <f>IF(ISBLANK($B586),0,VLOOKUP($B586,Listen!$A$2:$C$45,3,FALSE))</f>
        <v>0</v>
      </c>
      <c r="P586" s="272">
        <f t="shared" si="102"/>
        <v>0</v>
      </c>
      <c r="Q586" s="272">
        <f t="shared" si="113"/>
        <v>0</v>
      </c>
      <c r="R586" s="272">
        <f t="shared" si="113"/>
        <v>0</v>
      </c>
      <c r="S586" s="272">
        <f t="shared" si="113"/>
        <v>0</v>
      </c>
      <c r="T586" s="272">
        <f t="shared" si="113"/>
        <v>0</v>
      </c>
      <c r="U586" s="272">
        <f t="shared" si="113"/>
        <v>0</v>
      </c>
      <c r="V586" s="272">
        <f t="shared" si="113"/>
        <v>0</v>
      </c>
      <c r="W586" s="100">
        <f t="shared" si="112"/>
        <v>0</v>
      </c>
      <c r="X586" s="100">
        <f>IF(C586=A_Stammdaten!$B$11,E_SAV!$M586-E_SAV!$Y586,HLOOKUP(A_Stammdaten!$B$11-1,$Z$4:$AF$1005,ROW(C586)-3,FALSE)-$Y586)</f>
        <v>0</v>
      </c>
      <c r="Y586" s="100">
        <f>HLOOKUP(A_Stammdaten!$B$11,$Z$4:$AF$1005,ROW(C586)-3,FALSE)</f>
        <v>0</v>
      </c>
      <c r="Z586" s="100">
        <f t="shared" si="105"/>
        <v>0</v>
      </c>
      <c r="AA586" s="100">
        <f t="shared" si="106"/>
        <v>0</v>
      </c>
      <c r="AB586" s="100">
        <f t="shared" si="107"/>
        <v>0</v>
      </c>
      <c r="AC586" s="100">
        <f t="shared" si="108"/>
        <v>0</v>
      </c>
      <c r="AD586" s="100">
        <f t="shared" si="109"/>
        <v>0</v>
      </c>
      <c r="AE586" s="100">
        <f t="shared" si="110"/>
        <v>0</v>
      </c>
      <c r="AF586" s="100">
        <f t="shared" si="111"/>
        <v>0</v>
      </c>
    </row>
    <row r="587" spans="1:32" x14ac:dyDescent="0.25">
      <c r="A587" s="338"/>
      <c r="B587" s="338"/>
      <c r="C587" s="339"/>
      <c r="D587" s="338"/>
      <c r="E587" s="338"/>
      <c r="F587" s="338"/>
      <c r="G587" s="338"/>
      <c r="H587" s="338"/>
      <c r="I587" s="270">
        <f>IF(C587&gt;A_Stammdaten!$B$11,0,SUM(D587,E587,-G587))</f>
        <v>0</v>
      </c>
      <c r="J587" s="338"/>
      <c r="K587" s="338"/>
      <c r="L587" s="338"/>
      <c r="M587" s="99">
        <f t="shared" si="104"/>
        <v>0</v>
      </c>
      <c r="N587" s="271">
        <f>IF(ISBLANK($B587),0,VLOOKUP($B587,Listen!$A$2:$C$45,2,FALSE))</f>
        <v>0</v>
      </c>
      <c r="O587" s="271">
        <f>IF(ISBLANK($B587),0,VLOOKUP($B587,Listen!$A$2:$C$45,3,FALSE))</f>
        <v>0</v>
      </c>
      <c r="P587" s="272">
        <f t="shared" ref="P587:P650" si="114">$N587</f>
        <v>0</v>
      </c>
      <c r="Q587" s="272">
        <f t="shared" si="113"/>
        <v>0</v>
      </c>
      <c r="R587" s="272">
        <f t="shared" si="113"/>
        <v>0</v>
      </c>
      <c r="S587" s="272">
        <f t="shared" si="113"/>
        <v>0</v>
      </c>
      <c r="T587" s="272">
        <f t="shared" si="113"/>
        <v>0</v>
      </c>
      <c r="U587" s="272">
        <f t="shared" si="113"/>
        <v>0</v>
      </c>
      <c r="V587" s="272">
        <f t="shared" si="113"/>
        <v>0</v>
      </c>
      <c r="W587" s="100">
        <f t="shared" si="112"/>
        <v>0</v>
      </c>
      <c r="X587" s="100">
        <f>IF(C587=A_Stammdaten!$B$11,E_SAV!$M587-E_SAV!$Y587,HLOOKUP(A_Stammdaten!$B$11-1,$Z$4:$AF$1005,ROW(C587)-3,FALSE)-$Y587)</f>
        <v>0</v>
      </c>
      <c r="Y587" s="100">
        <f>HLOOKUP(A_Stammdaten!$B$11,$Z$4:$AF$1005,ROW(C587)-3,FALSE)</f>
        <v>0</v>
      </c>
      <c r="Z587" s="100">
        <f t="shared" si="105"/>
        <v>0</v>
      </c>
      <c r="AA587" s="100">
        <f t="shared" si="106"/>
        <v>0</v>
      </c>
      <c r="AB587" s="100">
        <f t="shared" si="107"/>
        <v>0</v>
      </c>
      <c r="AC587" s="100">
        <f t="shared" si="108"/>
        <v>0</v>
      </c>
      <c r="AD587" s="100">
        <f t="shared" si="109"/>
        <v>0</v>
      </c>
      <c r="AE587" s="100">
        <f t="shared" si="110"/>
        <v>0</v>
      </c>
      <c r="AF587" s="100">
        <f t="shared" si="111"/>
        <v>0</v>
      </c>
    </row>
    <row r="588" spans="1:32" x14ac:dyDescent="0.25">
      <c r="A588" s="338"/>
      <c r="B588" s="338"/>
      <c r="C588" s="339"/>
      <c r="D588" s="338"/>
      <c r="E588" s="338"/>
      <c r="F588" s="338"/>
      <c r="G588" s="338"/>
      <c r="H588" s="338"/>
      <c r="I588" s="270">
        <f>IF(C588&gt;A_Stammdaten!$B$11,0,SUM(D588,E588,-G588))</f>
        <v>0</v>
      </c>
      <c r="J588" s="338"/>
      <c r="K588" s="338"/>
      <c r="L588" s="338"/>
      <c r="M588" s="99">
        <f t="shared" si="104"/>
        <v>0</v>
      </c>
      <c r="N588" s="271">
        <f>IF(ISBLANK($B588),0,VLOOKUP($B588,Listen!$A$2:$C$45,2,FALSE))</f>
        <v>0</v>
      </c>
      <c r="O588" s="271">
        <f>IF(ISBLANK($B588),0,VLOOKUP($B588,Listen!$A$2:$C$45,3,FALSE))</f>
        <v>0</v>
      </c>
      <c r="P588" s="272">
        <f t="shared" si="114"/>
        <v>0</v>
      </c>
      <c r="Q588" s="272">
        <f t="shared" si="113"/>
        <v>0</v>
      </c>
      <c r="R588" s="272">
        <f t="shared" si="113"/>
        <v>0</v>
      </c>
      <c r="S588" s="272">
        <f t="shared" si="113"/>
        <v>0</v>
      </c>
      <c r="T588" s="272">
        <f t="shared" si="113"/>
        <v>0</v>
      </c>
      <c r="U588" s="272">
        <f t="shared" si="113"/>
        <v>0</v>
      </c>
      <c r="V588" s="272">
        <f t="shared" si="113"/>
        <v>0</v>
      </c>
      <c r="W588" s="100">
        <f t="shared" si="112"/>
        <v>0</v>
      </c>
      <c r="X588" s="100">
        <f>IF(C588=A_Stammdaten!$B$11,E_SAV!$M588-E_SAV!$Y588,HLOOKUP(A_Stammdaten!$B$11-1,$Z$4:$AF$1005,ROW(C588)-3,FALSE)-$Y588)</f>
        <v>0</v>
      </c>
      <c r="Y588" s="100">
        <f>HLOOKUP(A_Stammdaten!$B$11,$Z$4:$AF$1005,ROW(C588)-3,FALSE)</f>
        <v>0</v>
      </c>
      <c r="Z588" s="100">
        <f t="shared" si="105"/>
        <v>0</v>
      </c>
      <c r="AA588" s="100">
        <f t="shared" si="106"/>
        <v>0</v>
      </c>
      <c r="AB588" s="100">
        <f t="shared" si="107"/>
        <v>0</v>
      </c>
      <c r="AC588" s="100">
        <f t="shared" si="108"/>
        <v>0</v>
      </c>
      <c r="AD588" s="100">
        <f t="shared" si="109"/>
        <v>0</v>
      </c>
      <c r="AE588" s="100">
        <f t="shared" si="110"/>
        <v>0</v>
      </c>
      <c r="AF588" s="100">
        <f t="shared" si="111"/>
        <v>0</v>
      </c>
    </row>
    <row r="589" spans="1:32" x14ac:dyDescent="0.25">
      <c r="A589" s="338"/>
      <c r="B589" s="338"/>
      <c r="C589" s="339"/>
      <c r="D589" s="338"/>
      <c r="E589" s="338"/>
      <c r="F589" s="338"/>
      <c r="G589" s="338"/>
      <c r="H589" s="338"/>
      <c r="I589" s="270">
        <f>IF(C589&gt;A_Stammdaten!$B$11,0,SUM(D589,E589,-G589))</f>
        <v>0</v>
      </c>
      <c r="J589" s="338"/>
      <c r="K589" s="338"/>
      <c r="L589" s="338"/>
      <c r="M589" s="99">
        <f t="shared" si="104"/>
        <v>0</v>
      </c>
      <c r="N589" s="271">
        <f>IF(ISBLANK($B589),0,VLOOKUP($B589,Listen!$A$2:$C$45,2,FALSE))</f>
        <v>0</v>
      </c>
      <c r="O589" s="271">
        <f>IF(ISBLANK($B589),0,VLOOKUP($B589,Listen!$A$2:$C$45,3,FALSE))</f>
        <v>0</v>
      </c>
      <c r="P589" s="272">
        <f t="shared" si="114"/>
        <v>0</v>
      </c>
      <c r="Q589" s="272">
        <f t="shared" si="113"/>
        <v>0</v>
      </c>
      <c r="R589" s="272">
        <f t="shared" si="113"/>
        <v>0</v>
      </c>
      <c r="S589" s="272">
        <f t="shared" si="113"/>
        <v>0</v>
      </c>
      <c r="T589" s="272">
        <f t="shared" si="113"/>
        <v>0</v>
      </c>
      <c r="U589" s="272">
        <f t="shared" si="113"/>
        <v>0</v>
      </c>
      <c r="V589" s="272">
        <f t="shared" si="113"/>
        <v>0</v>
      </c>
      <c r="W589" s="100">
        <f t="shared" si="112"/>
        <v>0</v>
      </c>
      <c r="X589" s="100">
        <f>IF(C589=A_Stammdaten!$B$11,E_SAV!$M589-E_SAV!$Y589,HLOOKUP(A_Stammdaten!$B$11-1,$Z$4:$AF$1005,ROW(C589)-3,FALSE)-$Y589)</f>
        <v>0</v>
      </c>
      <c r="Y589" s="100">
        <f>HLOOKUP(A_Stammdaten!$B$11,$Z$4:$AF$1005,ROW(C589)-3,FALSE)</f>
        <v>0</v>
      </c>
      <c r="Z589" s="100">
        <f t="shared" si="105"/>
        <v>0</v>
      </c>
      <c r="AA589" s="100">
        <f t="shared" si="106"/>
        <v>0</v>
      </c>
      <c r="AB589" s="100">
        <f t="shared" si="107"/>
        <v>0</v>
      </c>
      <c r="AC589" s="100">
        <f t="shared" si="108"/>
        <v>0</v>
      </c>
      <c r="AD589" s="100">
        <f t="shared" si="109"/>
        <v>0</v>
      </c>
      <c r="AE589" s="100">
        <f t="shared" si="110"/>
        <v>0</v>
      </c>
      <c r="AF589" s="100">
        <f t="shared" si="111"/>
        <v>0</v>
      </c>
    </row>
    <row r="590" spans="1:32" x14ac:dyDescent="0.25">
      <c r="A590" s="338"/>
      <c r="B590" s="338"/>
      <c r="C590" s="339"/>
      <c r="D590" s="338"/>
      <c r="E590" s="338"/>
      <c r="F590" s="338"/>
      <c r="G590" s="338"/>
      <c r="H590" s="338"/>
      <c r="I590" s="270">
        <f>IF(C590&gt;A_Stammdaten!$B$11,0,SUM(D590,E590,-G590))</f>
        <v>0</v>
      </c>
      <c r="J590" s="338"/>
      <c r="K590" s="338"/>
      <c r="L590" s="338"/>
      <c r="M590" s="99">
        <f t="shared" si="104"/>
        <v>0</v>
      </c>
      <c r="N590" s="271">
        <f>IF(ISBLANK($B590),0,VLOOKUP($B590,Listen!$A$2:$C$45,2,FALSE))</f>
        <v>0</v>
      </c>
      <c r="O590" s="271">
        <f>IF(ISBLANK($B590),0,VLOOKUP($B590,Listen!$A$2:$C$45,3,FALSE))</f>
        <v>0</v>
      </c>
      <c r="P590" s="272">
        <f t="shared" si="114"/>
        <v>0</v>
      </c>
      <c r="Q590" s="272">
        <f t="shared" si="113"/>
        <v>0</v>
      </c>
      <c r="R590" s="272">
        <f t="shared" si="113"/>
        <v>0</v>
      </c>
      <c r="S590" s="272">
        <f t="shared" si="113"/>
        <v>0</v>
      </c>
      <c r="T590" s="272">
        <f t="shared" si="113"/>
        <v>0</v>
      </c>
      <c r="U590" s="272">
        <f t="shared" si="113"/>
        <v>0</v>
      </c>
      <c r="V590" s="272">
        <f t="shared" si="113"/>
        <v>0</v>
      </c>
      <c r="W590" s="100">
        <f t="shared" si="112"/>
        <v>0</v>
      </c>
      <c r="X590" s="100">
        <f>IF(C590=A_Stammdaten!$B$11,E_SAV!$M590-E_SAV!$Y590,HLOOKUP(A_Stammdaten!$B$11-1,$Z$4:$AF$1005,ROW(C590)-3,FALSE)-$Y590)</f>
        <v>0</v>
      </c>
      <c r="Y590" s="100">
        <f>HLOOKUP(A_Stammdaten!$B$11,$Z$4:$AF$1005,ROW(C590)-3,FALSE)</f>
        <v>0</v>
      </c>
      <c r="Z590" s="100">
        <f t="shared" si="105"/>
        <v>0</v>
      </c>
      <c r="AA590" s="100">
        <f t="shared" si="106"/>
        <v>0</v>
      </c>
      <c r="AB590" s="100">
        <f t="shared" si="107"/>
        <v>0</v>
      </c>
      <c r="AC590" s="100">
        <f t="shared" si="108"/>
        <v>0</v>
      </c>
      <c r="AD590" s="100">
        <f t="shared" si="109"/>
        <v>0</v>
      </c>
      <c r="AE590" s="100">
        <f t="shared" si="110"/>
        <v>0</v>
      </c>
      <c r="AF590" s="100">
        <f t="shared" si="111"/>
        <v>0</v>
      </c>
    </row>
    <row r="591" spans="1:32" x14ac:dyDescent="0.25">
      <c r="A591" s="338"/>
      <c r="B591" s="338"/>
      <c r="C591" s="339"/>
      <c r="D591" s="338"/>
      <c r="E591" s="338"/>
      <c r="F591" s="338"/>
      <c r="G591" s="338"/>
      <c r="H591" s="338"/>
      <c r="I591" s="270">
        <f>IF(C591&gt;A_Stammdaten!$B$11,0,SUM(D591,E591,-G591))</f>
        <v>0</v>
      </c>
      <c r="J591" s="338"/>
      <c r="K591" s="338"/>
      <c r="L591" s="338"/>
      <c r="M591" s="99">
        <f t="shared" si="104"/>
        <v>0</v>
      </c>
      <c r="N591" s="271">
        <f>IF(ISBLANK($B591),0,VLOOKUP($B591,Listen!$A$2:$C$45,2,FALSE))</f>
        <v>0</v>
      </c>
      <c r="O591" s="271">
        <f>IF(ISBLANK($B591),0,VLOOKUP($B591,Listen!$A$2:$C$45,3,FALSE))</f>
        <v>0</v>
      </c>
      <c r="P591" s="272">
        <f t="shared" si="114"/>
        <v>0</v>
      </c>
      <c r="Q591" s="272">
        <f t="shared" si="113"/>
        <v>0</v>
      </c>
      <c r="R591" s="272">
        <f t="shared" si="113"/>
        <v>0</v>
      </c>
      <c r="S591" s="272">
        <f t="shared" si="113"/>
        <v>0</v>
      </c>
      <c r="T591" s="272">
        <f t="shared" si="113"/>
        <v>0</v>
      </c>
      <c r="U591" s="272">
        <f t="shared" si="113"/>
        <v>0</v>
      </c>
      <c r="V591" s="272">
        <f t="shared" si="113"/>
        <v>0</v>
      </c>
      <c r="W591" s="100">
        <f t="shared" si="112"/>
        <v>0</v>
      </c>
      <c r="X591" s="100">
        <f>IF(C591=A_Stammdaten!$B$11,E_SAV!$M591-E_SAV!$Y591,HLOOKUP(A_Stammdaten!$B$11-1,$Z$4:$AF$1005,ROW(C591)-3,FALSE)-$Y591)</f>
        <v>0</v>
      </c>
      <c r="Y591" s="100">
        <f>HLOOKUP(A_Stammdaten!$B$11,$Z$4:$AF$1005,ROW(C591)-3,FALSE)</f>
        <v>0</v>
      </c>
      <c r="Z591" s="100">
        <f t="shared" si="105"/>
        <v>0</v>
      </c>
      <c r="AA591" s="100">
        <f t="shared" si="106"/>
        <v>0</v>
      </c>
      <c r="AB591" s="100">
        <f t="shared" si="107"/>
        <v>0</v>
      </c>
      <c r="AC591" s="100">
        <f t="shared" si="108"/>
        <v>0</v>
      </c>
      <c r="AD591" s="100">
        <f t="shared" si="109"/>
        <v>0</v>
      </c>
      <c r="AE591" s="100">
        <f t="shared" si="110"/>
        <v>0</v>
      </c>
      <c r="AF591" s="100">
        <f t="shared" si="111"/>
        <v>0</v>
      </c>
    </row>
    <row r="592" spans="1:32" x14ac:dyDescent="0.25">
      <c r="A592" s="338"/>
      <c r="B592" s="338"/>
      <c r="C592" s="339"/>
      <c r="D592" s="338"/>
      <c r="E592" s="338"/>
      <c r="F592" s="338"/>
      <c r="G592" s="338"/>
      <c r="H592" s="338"/>
      <c r="I592" s="270">
        <f>IF(C592&gt;A_Stammdaten!$B$11,0,SUM(D592,E592,-G592))</f>
        <v>0</v>
      </c>
      <c r="J592" s="338"/>
      <c r="K592" s="338"/>
      <c r="L592" s="338"/>
      <c r="M592" s="99">
        <f t="shared" si="104"/>
        <v>0</v>
      </c>
      <c r="N592" s="271">
        <f>IF(ISBLANK($B592),0,VLOOKUP($B592,Listen!$A$2:$C$45,2,FALSE))</f>
        <v>0</v>
      </c>
      <c r="O592" s="271">
        <f>IF(ISBLANK($B592),0,VLOOKUP($B592,Listen!$A$2:$C$45,3,FALSE))</f>
        <v>0</v>
      </c>
      <c r="P592" s="272">
        <f t="shared" si="114"/>
        <v>0</v>
      </c>
      <c r="Q592" s="272">
        <f t="shared" si="113"/>
        <v>0</v>
      </c>
      <c r="R592" s="272">
        <f t="shared" si="113"/>
        <v>0</v>
      </c>
      <c r="S592" s="272">
        <f t="shared" si="113"/>
        <v>0</v>
      </c>
      <c r="T592" s="272">
        <f t="shared" si="113"/>
        <v>0</v>
      </c>
      <c r="U592" s="272">
        <f t="shared" si="113"/>
        <v>0</v>
      </c>
      <c r="V592" s="272">
        <f t="shared" si="113"/>
        <v>0</v>
      </c>
      <c r="W592" s="100">
        <f t="shared" si="112"/>
        <v>0</v>
      </c>
      <c r="X592" s="100">
        <f>IF(C592=A_Stammdaten!$B$11,E_SAV!$M592-E_SAV!$Y592,HLOOKUP(A_Stammdaten!$B$11-1,$Z$4:$AF$1005,ROW(C592)-3,FALSE)-$Y592)</f>
        <v>0</v>
      </c>
      <c r="Y592" s="100">
        <f>HLOOKUP(A_Stammdaten!$B$11,$Z$4:$AF$1005,ROW(C592)-3,FALSE)</f>
        <v>0</v>
      </c>
      <c r="Z592" s="100">
        <f t="shared" si="105"/>
        <v>0</v>
      </c>
      <c r="AA592" s="100">
        <f t="shared" si="106"/>
        <v>0</v>
      </c>
      <c r="AB592" s="100">
        <f t="shared" si="107"/>
        <v>0</v>
      </c>
      <c r="AC592" s="100">
        <f t="shared" si="108"/>
        <v>0</v>
      </c>
      <c r="AD592" s="100">
        <f t="shared" si="109"/>
        <v>0</v>
      </c>
      <c r="AE592" s="100">
        <f t="shared" si="110"/>
        <v>0</v>
      </c>
      <c r="AF592" s="100">
        <f t="shared" si="111"/>
        <v>0</v>
      </c>
    </row>
    <row r="593" spans="1:32" x14ac:dyDescent="0.25">
      <c r="A593" s="338"/>
      <c r="B593" s="338"/>
      <c r="C593" s="339"/>
      <c r="D593" s="338"/>
      <c r="E593" s="338"/>
      <c r="F593" s="338"/>
      <c r="G593" s="338"/>
      <c r="H593" s="338"/>
      <c r="I593" s="270">
        <f>IF(C593&gt;A_Stammdaten!$B$11,0,SUM(D593,E593,-G593))</f>
        <v>0</v>
      </c>
      <c r="J593" s="338"/>
      <c r="K593" s="338"/>
      <c r="L593" s="338"/>
      <c r="M593" s="99">
        <f t="shared" si="104"/>
        <v>0</v>
      </c>
      <c r="N593" s="271">
        <f>IF(ISBLANK($B593),0,VLOOKUP($B593,Listen!$A$2:$C$45,2,FALSE))</f>
        <v>0</v>
      </c>
      <c r="O593" s="271">
        <f>IF(ISBLANK($B593),0,VLOOKUP($B593,Listen!$A$2:$C$45,3,FALSE))</f>
        <v>0</v>
      </c>
      <c r="P593" s="272">
        <f t="shared" si="114"/>
        <v>0</v>
      </c>
      <c r="Q593" s="272">
        <f t="shared" si="113"/>
        <v>0</v>
      </c>
      <c r="R593" s="272">
        <f t="shared" si="113"/>
        <v>0</v>
      </c>
      <c r="S593" s="272">
        <f t="shared" si="113"/>
        <v>0</v>
      </c>
      <c r="T593" s="272">
        <f t="shared" si="113"/>
        <v>0</v>
      </c>
      <c r="U593" s="272">
        <f t="shared" si="113"/>
        <v>0</v>
      </c>
      <c r="V593" s="272">
        <f t="shared" si="113"/>
        <v>0</v>
      </c>
      <c r="W593" s="100">
        <f t="shared" si="112"/>
        <v>0</v>
      </c>
      <c r="X593" s="100">
        <f>IF(C593=A_Stammdaten!$B$11,E_SAV!$M593-E_SAV!$Y593,HLOOKUP(A_Stammdaten!$B$11-1,$Z$4:$AF$1005,ROW(C593)-3,FALSE)-$Y593)</f>
        <v>0</v>
      </c>
      <c r="Y593" s="100">
        <f>HLOOKUP(A_Stammdaten!$B$11,$Z$4:$AF$1005,ROW(C593)-3,FALSE)</f>
        <v>0</v>
      </c>
      <c r="Z593" s="100">
        <f t="shared" si="105"/>
        <v>0</v>
      </c>
      <c r="AA593" s="100">
        <f t="shared" si="106"/>
        <v>0</v>
      </c>
      <c r="AB593" s="100">
        <f t="shared" si="107"/>
        <v>0</v>
      </c>
      <c r="AC593" s="100">
        <f t="shared" si="108"/>
        <v>0</v>
      </c>
      <c r="AD593" s="100">
        <f t="shared" si="109"/>
        <v>0</v>
      </c>
      <c r="AE593" s="100">
        <f t="shared" si="110"/>
        <v>0</v>
      </c>
      <c r="AF593" s="100">
        <f t="shared" si="111"/>
        <v>0</v>
      </c>
    </row>
    <row r="594" spans="1:32" x14ac:dyDescent="0.25">
      <c r="A594" s="338"/>
      <c r="B594" s="338"/>
      <c r="C594" s="339"/>
      <c r="D594" s="338"/>
      <c r="E594" s="338"/>
      <c r="F594" s="338"/>
      <c r="G594" s="338"/>
      <c r="H594" s="338"/>
      <c r="I594" s="270">
        <f>IF(C594&gt;A_Stammdaten!$B$11,0,SUM(D594,E594,-G594))</f>
        <v>0</v>
      </c>
      <c r="J594" s="338"/>
      <c r="K594" s="338"/>
      <c r="L594" s="338"/>
      <c r="M594" s="99">
        <f t="shared" si="104"/>
        <v>0</v>
      </c>
      <c r="N594" s="271">
        <f>IF(ISBLANK($B594),0,VLOOKUP($B594,Listen!$A$2:$C$45,2,FALSE))</f>
        <v>0</v>
      </c>
      <c r="O594" s="271">
        <f>IF(ISBLANK($B594),0,VLOOKUP($B594,Listen!$A$2:$C$45,3,FALSE))</f>
        <v>0</v>
      </c>
      <c r="P594" s="272">
        <f t="shared" si="114"/>
        <v>0</v>
      </c>
      <c r="Q594" s="272">
        <f t="shared" si="113"/>
        <v>0</v>
      </c>
      <c r="R594" s="272">
        <f t="shared" si="113"/>
        <v>0</v>
      </c>
      <c r="S594" s="272">
        <f t="shared" si="113"/>
        <v>0</v>
      </c>
      <c r="T594" s="272">
        <f t="shared" si="113"/>
        <v>0</v>
      </c>
      <c r="U594" s="272">
        <f t="shared" si="113"/>
        <v>0</v>
      </c>
      <c r="V594" s="272">
        <f t="shared" si="113"/>
        <v>0</v>
      </c>
      <c r="W594" s="100">
        <f t="shared" si="112"/>
        <v>0</v>
      </c>
      <c r="X594" s="100">
        <f>IF(C594=A_Stammdaten!$B$11,E_SAV!$M594-E_SAV!$Y594,HLOOKUP(A_Stammdaten!$B$11-1,$Z$4:$AF$1005,ROW(C594)-3,FALSE)-$Y594)</f>
        <v>0</v>
      </c>
      <c r="Y594" s="100">
        <f>HLOOKUP(A_Stammdaten!$B$11,$Z$4:$AF$1005,ROW(C594)-3,FALSE)</f>
        <v>0</v>
      </c>
      <c r="Z594" s="100">
        <f t="shared" si="105"/>
        <v>0</v>
      </c>
      <c r="AA594" s="100">
        <f t="shared" si="106"/>
        <v>0</v>
      </c>
      <c r="AB594" s="100">
        <f t="shared" si="107"/>
        <v>0</v>
      </c>
      <c r="AC594" s="100">
        <f t="shared" si="108"/>
        <v>0</v>
      </c>
      <c r="AD594" s="100">
        <f t="shared" si="109"/>
        <v>0</v>
      </c>
      <c r="AE594" s="100">
        <f t="shared" si="110"/>
        <v>0</v>
      </c>
      <c r="AF594" s="100">
        <f t="shared" si="111"/>
        <v>0</v>
      </c>
    </row>
    <row r="595" spans="1:32" x14ac:dyDescent="0.25">
      <c r="A595" s="338"/>
      <c r="B595" s="338"/>
      <c r="C595" s="339"/>
      <c r="D595" s="338"/>
      <c r="E595" s="338"/>
      <c r="F595" s="338"/>
      <c r="G595" s="338"/>
      <c r="H595" s="338"/>
      <c r="I595" s="270">
        <f>IF(C595&gt;A_Stammdaten!$B$11,0,SUM(D595,E595,-G595))</f>
        <v>0</v>
      </c>
      <c r="J595" s="338"/>
      <c r="K595" s="338"/>
      <c r="L595" s="338"/>
      <c r="M595" s="99">
        <f t="shared" si="104"/>
        <v>0</v>
      </c>
      <c r="N595" s="271">
        <f>IF(ISBLANK($B595),0,VLOOKUP($B595,Listen!$A$2:$C$45,2,FALSE))</f>
        <v>0</v>
      </c>
      <c r="O595" s="271">
        <f>IF(ISBLANK($B595),0,VLOOKUP($B595,Listen!$A$2:$C$45,3,FALSE))</f>
        <v>0</v>
      </c>
      <c r="P595" s="272">
        <f t="shared" si="114"/>
        <v>0</v>
      </c>
      <c r="Q595" s="272">
        <f t="shared" si="113"/>
        <v>0</v>
      </c>
      <c r="R595" s="272">
        <f t="shared" si="113"/>
        <v>0</v>
      </c>
      <c r="S595" s="272">
        <f t="shared" si="113"/>
        <v>0</v>
      </c>
      <c r="T595" s="272">
        <f t="shared" si="113"/>
        <v>0</v>
      </c>
      <c r="U595" s="272">
        <f t="shared" si="113"/>
        <v>0</v>
      </c>
      <c r="V595" s="272">
        <f t="shared" si="113"/>
        <v>0</v>
      </c>
      <c r="W595" s="100">
        <f t="shared" si="112"/>
        <v>0</v>
      </c>
      <c r="X595" s="100">
        <f>IF(C595=A_Stammdaten!$B$11,E_SAV!$M595-E_SAV!$Y595,HLOOKUP(A_Stammdaten!$B$11-1,$Z$4:$AF$1005,ROW(C595)-3,FALSE)-$Y595)</f>
        <v>0</v>
      </c>
      <c r="Y595" s="100">
        <f>HLOOKUP(A_Stammdaten!$B$11,$Z$4:$AF$1005,ROW(C595)-3,FALSE)</f>
        <v>0</v>
      </c>
      <c r="Z595" s="100">
        <f t="shared" si="105"/>
        <v>0</v>
      </c>
      <c r="AA595" s="100">
        <f t="shared" si="106"/>
        <v>0</v>
      </c>
      <c r="AB595" s="100">
        <f t="shared" si="107"/>
        <v>0</v>
      </c>
      <c r="AC595" s="100">
        <f t="shared" si="108"/>
        <v>0</v>
      </c>
      <c r="AD595" s="100">
        <f t="shared" si="109"/>
        <v>0</v>
      </c>
      <c r="AE595" s="100">
        <f t="shared" si="110"/>
        <v>0</v>
      </c>
      <c r="AF595" s="100">
        <f t="shared" si="111"/>
        <v>0</v>
      </c>
    </row>
    <row r="596" spans="1:32" x14ac:dyDescent="0.25">
      <c r="A596" s="338"/>
      <c r="B596" s="338"/>
      <c r="C596" s="339"/>
      <c r="D596" s="338"/>
      <c r="E596" s="338"/>
      <c r="F596" s="338"/>
      <c r="G596" s="338"/>
      <c r="H596" s="338"/>
      <c r="I596" s="270">
        <f>IF(C596&gt;A_Stammdaten!$B$11,0,SUM(D596,E596,-G596))</f>
        <v>0</v>
      </c>
      <c r="J596" s="338"/>
      <c r="K596" s="338"/>
      <c r="L596" s="338"/>
      <c r="M596" s="99">
        <f t="shared" si="104"/>
        <v>0</v>
      </c>
      <c r="N596" s="271">
        <f>IF(ISBLANK($B596),0,VLOOKUP($B596,Listen!$A$2:$C$45,2,FALSE))</f>
        <v>0</v>
      </c>
      <c r="O596" s="271">
        <f>IF(ISBLANK($B596),0,VLOOKUP($B596,Listen!$A$2:$C$45,3,FALSE))</f>
        <v>0</v>
      </c>
      <c r="P596" s="272">
        <f t="shared" si="114"/>
        <v>0</v>
      </c>
      <c r="Q596" s="272">
        <f t="shared" si="113"/>
        <v>0</v>
      </c>
      <c r="R596" s="272">
        <f t="shared" si="113"/>
        <v>0</v>
      </c>
      <c r="S596" s="272">
        <f t="shared" si="113"/>
        <v>0</v>
      </c>
      <c r="T596" s="272">
        <f t="shared" si="113"/>
        <v>0</v>
      </c>
      <c r="U596" s="272">
        <f t="shared" si="113"/>
        <v>0</v>
      </c>
      <c r="V596" s="272">
        <f t="shared" si="113"/>
        <v>0</v>
      </c>
      <c r="W596" s="100">
        <f t="shared" si="112"/>
        <v>0</v>
      </c>
      <c r="X596" s="100">
        <f>IF(C596=A_Stammdaten!$B$11,E_SAV!$M596-E_SAV!$Y596,HLOOKUP(A_Stammdaten!$B$11-1,$Z$4:$AF$1005,ROW(C596)-3,FALSE)-$Y596)</f>
        <v>0</v>
      </c>
      <c r="Y596" s="100">
        <f>HLOOKUP(A_Stammdaten!$B$11,$Z$4:$AF$1005,ROW(C596)-3,FALSE)</f>
        <v>0</v>
      </c>
      <c r="Z596" s="100">
        <f t="shared" si="105"/>
        <v>0</v>
      </c>
      <c r="AA596" s="100">
        <f t="shared" si="106"/>
        <v>0</v>
      </c>
      <c r="AB596" s="100">
        <f t="shared" si="107"/>
        <v>0</v>
      </c>
      <c r="AC596" s="100">
        <f t="shared" si="108"/>
        <v>0</v>
      </c>
      <c r="AD596" s="100">
        <f t="shared" si="109"/>
        <v>0</v>
      </c>
      <c r="AE596" s="100">
        <f t="shared" si="110"/>
        <v>0</v>
      </c>
      <c r="AF596" s="100">
        <f t="shared" si="111"/>
        <v>0</v>
      </c>
    </row>
    <row r="597" spans="1:32" x14ac:dyDescent="0.25">
      <c r="A597" s="338"/>
      <c r="B597" s="338"/>
      <c r="C597" s="339"/>
      <c r="D597" s="338"/>
      <c r="E597" s="338"/>
      <c r="F597" s="338"/>
      <c r="G597" s="338"/>
      <c r="H597" s="338"/>
      <c r="I597" s="270">
        <f>IF(C597&gt;A_Stammdaten!$B$11,0,SUM(D597,E597,-G597))</f>
        <v>0</v>
      </c>
      <c r="J597" s="338"/>
      <c r="K597" s="338"/>
      <c r="L597" s="338"/>
      <c r="M597" s="99">
        <f t="shared" si="104"/>
        <v>0</v>
      </c>
      <c r="N597" s="271">
        <f>IF(ISBLANK($B597),0,VLOOKUP($B597,Listen!$A$2:$C$45,2,FALSE))</f>
        <v>0</v>
      </c>
      <c r="O597" s="271">
        <f>IF(ISBLANK($B597),0,VLOOKUP($B597,Listen!$A$2:$C$45,3,FALSE))</f>
        <v>0</v>
      </c>
      <c r="P597" s="272">
        <f t="shared" si="114"/>
        <v>0</v>
      </c>
      <c r="Q597" s="272">
        <f t="shared" si="113"/>
        <v>0</v>
      </c>
      <c r="R597" s="272">
        <f t="shared" si="113"/>
        <v>0</v>
      </c>
      <c r="S597" s="272">
        <f t="shared" si="113"/>
        <v>0</v>
      </c>
      <c r="T597" s="272">
        <f t="shared" si="113"/>
        <v>0</v>
      </c>
      <c r="U597" s="272">
        <f t="shared" si="113"/>
        <v>0</v>
      </c>
      <c r="V597" s="272">
        <f t="shared" si="113"/>
        <v>0</v>
      </c>
      <c r="W597" s="100">
        <f t="shared" si="112"/>
        <v>0</v>
      </c>
      <c r="X597" s="100">
        <f>IF(C597=A_Stammdaten!$B$11,E_SAV!$M597-E_SAV!$Y597,HLOOKUP(A_Stammdaten!$B$11-1,$Z$4:$AF$1005,ROW(C597)-3,FALSE)-$Y597)</f>
        <v>0</v>
      </c>
      <c r="Y597" s="100">
        <f>HLOOKUP(A_Stammdaten!$B$11,$Z$4:$AF$1005,ROW(C597)-3,FALSE)</f>
        <v>0</v>
      </c>
      <c r="Z597" s="100">
        <f t="shared" si="105"/>
        <v>0</v>
      </c>
      <c r="AA597" s="100">
        <f t="shared" si="106"/>
        <v>0</v>
      </c>
      <c r="AB597" s="100">
        <f t="shared" si="107"/>
        <v>0</v>
      </c>
      <c r="AC597" s="100">
        <f t="shared" si="108"/>
        <v>0</v>
      </c>
      <c r="AD597" s="100">
        <f t="shared" si="109"/>
        <v>0</v>
      </c>
      <c r="AE597" s="100">
        <f t="shared" si="110"/>
        <v>0</v>
      </c>
      <c r="AF597" s="100">
        <f t="shared" si="111"/>
        <v>0</v>
      </c>
    </row>
    <row r="598" spans="1:32" x14ac:dyDescent="0.25">
      <c r="A598" s="338"/>
      <c r="B598" s="338"/>
      <c r="C598" s="339"/>
      <c r="D598" s="338"/>
      <c r="E598" s="338"/>
      <c r="F598" s="338"/>
      <c r="G598" s="338"/>
      <c r="H598" s="338"/>
      <c r="I598" s="270">
        <f>IF(C598&gt;A_Stammdaten!$B$11,0,SUM(D598,E598,-G598))</f>
        <v>0</v>
      </c>
      <c r="J598" s="338"/>
      <c r="K598" s="338"/>
      <c r="L598" s="338"/>
      <c r="M598" s="99">
        <f t="shared" si="104"/>
        <v>0</v>
      </c>
      <c r="N598" s="271">
        <f>IF(ISBLANK($B598),0,VLOOKUP($B598,Listen!$A$2:$C$45,2,FALSE))</f>
        <v>0</v>
      </c>
      <c r="O598" s="271">
        <f>IF(ISBLANK($B598),0,VLOOKUP($B598,Listen!$A$2:$C$45,3,FALSE))</f>
        <v>0</v>
      </c>
      <c r="P598" s="272">
        <f t="shared" si="114"/>
        <v>0</v>
      </c>
      <c r="Q598" s="272">
        <f t="shared" si="113"/>
        <v>0</v>
      </c>
      <c r="R598" s="272">
        <f t="shared" si="113"/>
        <v>0</v>
      </c>
      <c r="S598" s="272">
        <f t="shared" si="113"/>
        <v>0</v>
      </c>
      <c r="T598" s="272">
        <f t="shared" si="113"/>
        <v>0</v>
      </c>
      <c r="U598" s="272">
        <f t="shared" si="113"/>
        <v>0</v>
      </c>
      <c r="V598" s="272">
        <f t="shared" si="113"/>
        <v>0</v>
      </c>
      <c r="W598" s="100">
        <f t="shared" si="112"/>
        <v>0</v>
      </c>
      <c r="X598" s="100">
        <f>IF(C598=A_Stammdaten!$B$11,E_SAV!$M598-E_SAV!$Y598,HLOOKUP(A_Stammdaten!$B$11-1,$Z$4:$AF$1005,ROW(C598)-3,FALSE)-$Y598)</f>
        <v>0</v>
      </c>
      <c r="Y598" s="100">
        <f>HLOOKUP(A_Stammdaten!$B$11,$Z$4:$AF$1005,ROW(C598)-3,FALSE)</f>
        <v>0</v>
      </c>
      <c r="Z598" s="100">
        <f t="shared" si="105"/>
        <v>0</v>
      </c>
      <c r="AA598" s="100">
        <f t="shared" si="106"/>
        <v>0</v>
      </c>
      <c r="AB598" s="100">
        <f t="shared" si="107"/>
        <v>0</v>
      </c>
      <c r="AC598" s="100">
        <f t="shared" si="108"/>
        <v>0</v>
      </c>
      <c r="AD598" s="100">
        <f t="shared" si="109"/>
        <v>0</v>
      </c>
      <c r="AE598" s="100">
        <f t="shared" si="110"/>
        <v>0</v>
      </c>
      <c r="AF598" s="100">
        <f t="shared" si="111"/>
        <v>0</v>
      </c>
    </row>
    <row r="599" spans="1:32" x14ac:dyDescent="0.25">
      <c r="A599" s="338"/>
      <c r="B599" s="338"/>
      <c r="C599" s="339"/>
      <c r="D599" s="338"/>
      <c r="E599" s="338"/>
      <c r="F599" s="338"/>
      <c r="G599" s="338"/>
      <c r="H599" s="338"/>
      <c r="I599" s="270">
        <f>IF(C599&gt;A_Stammdaten!$B$11,0,SUM(D599,E599,-G599))</f>
        <v>0</v>
      </c>
      <c r="J599" s="338"/>
      <c r="K599" s="338"/>
      <c r="L599" s="338"/>
      <c r="M599" s="99">
        <f t="shared" si="104"/>
        <v>0</v>
      </c>
      <c r="N599" s="271">
        <f>IF(ISBLANK($B599),0,VLOOKUP($B599,Listen!$A$2:$C$45,2,FALSE))</f>
        <v>0</v>
      </c>
      <c r="O599" s="271">
        <f>IF(ISBLANK($B599),0,VLOOKUP($B599,Listen!$A$2:$C$45,3,FALSE))</f>
        <v>0</v>
      </c>
      <c r="P599" s="272">
        <f t="shared" si="114"/>
        <v>0</v>
      </c>
      <c r="Q599" s="272">
        <f t="shared" si="113"/>
        <v>0</v>
      </c>
      <c r="R599" s="272">
        <f t="shared" si="113"/>
        <v>0</v>
      </c>
      <c r="S599" s="272">
        <f t="shared" si="113"/>
        <v>0</v>
      </c>
      <c r="T599" s="272">
        <f t="shared" si="113"/>
        <v>0</v>
      </c>
      <c r="U599" s="272">
        <f t="shared" si="113"/>
        <v>0</v>
      </c>
      <c r="V599" s="272">
        <f t="shared" si="113"/>
        <v>0</v>
      </c>
      <c r="W599" s="100">
        <f t="shared" si="112"/>
        <v>0</v>
      </c>
      <c r="X599" s="100">
        <f>IF(C599=A_Stammdaten!$B$11,E_SAV!$M599-E_SAV!$Y599,HLOOKUP(A_Stammdaten!$B$11-1,$Z$4:$AF$1005,ROW(C599)-3,FALSE)-$Y599)</f>
        <v>0</v>
      </c>
      <c r="Y599" s="100">
        <f>HLOOKUP(A_Stammdaten!$B$11,$Z$4:$AF$1005,ROW(C599)-3,FALSE)</f>
        <v>0</v>
      </c>
      <c r="Z599" s="100">
        <f t="shared" si="105"/>
        <v>0</v>
      </c>
      <c r="AA599" s="100">
        <f t="shared" si="106"/>
        <v>0</v>
      </c>
      <c r="AB599" s="100">
        <f t="shared" si="107"/>
        <v>0</v>
      </c>
      <c r="AC599" s="100">
        <f t="shared" si="108"/>
        <v>0</v>
      </c>
      <c r="AD599" s="100">
        <f t="shared" si="109"/>
        <v>0</v>
      </c>
      <c r="AE599" s="100">
        <f t="shared" si="110"/>
        <v>0</v>
      </c>
      <c r="AF599" s="100">
        <f t="shared" si="111"/>
        <v>0</v>
      </c>
    </row>
    <row r="600" spans="1:32" x14ac:dyDescent="0.25">
      <c r="A600" s="338"/>
      <c r="B600" s="338"/>
      <c r="C600" s="339"/>
      <c r="D600" s="338"/>
      <c r="E600" s="338"/>
      <c r="F600" s="338"/>
      <c r="G600" s="338"/>
      <c r="H600" s="338"/>
      <c r="I600" s="270">
        <f>IF(C600&gt;A_Stammdaten!$B$11,0,SUM(D600,E600,-G600))</f>
        <v>0</v>
      </c>
      <c r="J600" s="338"/>
      <c r="K600" s="338"/>
      <c r="L600" s="338"/>
      <c r="M600" s="99">
        <f t="shared" si="104"/>
        <v>0</v>
      </c>
      <c r="N600" s="271">
        <f>IF(ISBLANK($B600),0,VLOOKUP($B600,Listen!$A$2:$C$45,2,FALSE))</f>
        <v>0</v>
      </c>
      <c r="O600" s="271">
        <f>IF(ISBLANK($B600),0,VLOOKUP($B600,Listen!$A$2:$C$45,3,FALSE))</f>
        <v>0</v>
      </c>
      <c r="P600" s="272">
        <f t="shared" si="114"/>
        <v>0</v>
      </c>
      <c r="Q600" s="272">
        <f t="shared" si="113"/>
        <v>0</v>
      </c>
      <c r="R600" s="272">
        <f t="shared" si="113"/>
        <v>0</v>
      </c>
      <c r="S600" s="272">
        <f t="shared" si="113"/>
        <v>0</v>
      </c>
      <c r="T600" s="272">
        <f t="shared" si="113"/>
        <v>0</v>
      </c>
      <c r="U600" s="272">
        <f t="shared" si="113"/>
        <v>0</v>
      </c>
      <c r="V600" s="272">
        <f t="shared" si="113"/>
        <v>0</v>
      </c>
      <c r="W600" s="100">
        <f t="shared" si="112"/>
        <v>0</v>
      </c>
      <c r="X600" s="100">
        <f>IF(C600=A_Stammdaten!$B$11,E_SAV!$M600-E_SAV!$Y600,HLOOKUP(A_Stammdaten!$B$11-1,$Z$4:$AF$1005,ROW(C600)-3,FALSE)-$Y600)</f>
        <v>0</v>
      </c>
      <c r="Y600" s="100">
        <f>HLOOKUP(A_Stammdaten!$B$11,$Z$4:$AF$1005,ROW(C600)-3,FALSE)</f>
        <v>0</v>
      </c>
      <c r="Z600" s="100">
        <f t="shared" si="105"/>
        <v>0</v>
      </c>
      <c r="AA600" s="100">
        <f t="shared" si="106"/>
        <v>0</v>
      </c>
      <c r="AB600" s="100">
        <f t="shared" si="107"/>
        <v>0</v>
      </c>
      <c r="AC600" s="100">
        <f t="shared" si="108"/>
        <v>0</v>
      </c>
      <c r="AD600" s="100">
        <f t="shared" si="109"/>
        <v>0</v>
      </c>
      <c r="AE600" s="100">
        <f t="shared" si="110"/>
        <v>0</v>
      </c>
      <c r="AF600" s="100">
        <f t="shared" si="111"/>
        <v>0</v>
      </c>
    </row>
    <row r="601" spans="1:32" x14ac:dyDescent="0.25">
      <c r="A601" s="338"/>
      <c r="B601" s="338"/>
      <c r="C601" s="339"/>
      <c r="D601" s="338"/>
      <c r="E601" s="338"/>
      <c r="F601" s="338"/>
      <c r="G601" s="338"/>
      <c r="H601" s="338"/>
      <c r="I601" s="270">
        <f>IF(C601&gt;A_Stammdaten!$B$11,0,SUM(D601,E601,-G601))</f>
        <v>0</v>
      </c>
      <c r="J601" s="338"/>
      <c r="K601" s="338"/>
      <c r="L601" s="338"/>
      <c r="M601" s="99">
        <f t="shared" si="104"/>
        <v>0</v>
      </c>
      <c r="N601" s="271">
        <f>IF(ISBLANK($B601),0,VLOOKUP($B601,Listen!$A$2:$C$45,2,FALSE))</f>
        <v>0</v>
      </c>
      <c r="O601" s="271">
        <f>IF(ISBLANK($B601),0,VLOOKUP($B601,Listen!$A$2:$C$45,3,FALSE))</f>
        <v>0</v>
      </c>
      <c r="P601" s="272">
        <f t="shared" si="114"/>
        <v>0</v>
      </c>
      <c r="Q601" s="272">
        <f t="shared" si="113"/>
        <v>0</v>
      </c>
      <c r="R601" s="272">
        <f t="shared" si="113"/>
        <v>0</v>
      </c>
      <c r="S601" s="272">
        <f t="shared" si="113"/>
        <v>0</v>
      </c>
      <c r="T601" s="272">
        <f t="shared" si="113"/>
        <v>0</v>
      </c>
      <c r="U601" s="272">
        <f t="shared" si="113"/>
        <v>0</v>
      </c>
      <c r="V601" s="272">
        <f t="shared" si="113"/>
        <v>0</v>
      </c>
      <c r="W601" s="100">
        <f t="shared" si="112"/>
        <v>0</v>
      </c>
      <c r="X601" s="100">
        <f>IF(C601=A_Stammdaten!$B$11,E_SAV!$M601-E_SAV!$Y601,HLOOKUP(A_Stammdaten!$B$11-1,$Z$4:$AF$1005,ROW(C601)-3,FALSE)-$Y601)</f>
        <v>0</v>
      </c>
      <c r="Y601" s="100">
        <f>HLOOKUP(A_Stammdaten!$B$11,$Z$4:$AF$1005,ROW(C601)-3,FALSE)</f>
        <v>0</v>
      </c>
      <c r="Z601" s="100">
        <f t="shared" si="105"/>
        <v>0</v>
      </c>
      <c r="AA601" s="100">
        <f t="shared" si="106"/>
        <v>0</v>
      </c>
      <c r="AB601" s="100">
        <f t="shared" si="107"/>
        <v>0</v>
      </c>
      <c r="AC601" s="100">
        <f t="shared" si="108"/>
        <v>0</v>
      </c>
      <c r="AD601" s="100">
        <f t="shared" si="109"/>
        <v>0</v>
      </c>
      <c r="AE601" s="100">
        <f t="shared" si="110"/>
        <v>0</v>
      </c>
      <c r="AF601" s="100">
        <f t="shared" si="111"/>
        <v>0</v>
      </c>
    </row>
    <row r="602" spans="1:32" x14ac:dyDescent="0.25">
      <c r="A602" s="338"/>
      <c r="B602" s="338"/>
      <c r="C602" s="339"/>
      <c r="D602" s="338"/>
      <c r="E602" s="338"/>
      <c r="F602" s="338"/>
      <c r="G602" s="338"/>
      <c r="H602" s="338"/>
      <c r="I602" s="270">
        <f>IF(C602&gt;A_Stammdaten!$B$11,0,SUM(D602,E602,-G602))</f>
        <v>0</v>
      </c>
      <c r="J602" s="338"/>
      <c r="K602" s="338"/>
      <c r="L602" s="338"/>
      <c r="M602" s="99">
        <f t="shared" si="104"/>
        <v>0</v>
      </c>
      <c r="N602" s="271">
        <f>IF(ISBLANK($B602),0,VLOOKUP($B602,Listen!$A$2:$C$45,2,FALSE))</f>
        <v>0</v>
      </c>
      <c r="O602" s="271">
        <f>IF(ISBLANK($B602),0,VLOOKUP($B602,Listen!$A$2:$C$45,3,FALSE))</f>
        <v>0</v>
      </c>
      <c r="P602" s="272">
        <f t="shared" si="114"/>
        <v>0</v>
      </c>
      <c r="Q602" s="272">
        <f t="shared" si="113"/>
        <v>0</v>
      </c>
      <c r="R602" s="272">
        <f t="shared" si="113"/>
        <v>0</v>
      </c>
      <c r="S602" s="272">
        <f t="shared" si="113"/>
        <v>0</v>
      </c>
      <c r="T602" s="272">
        <f t="shared" si="113"/>
        <v>0</v>
      </c>
      <c r="U602" s="272">
        <f t="shared" si="113"/>
        <v>0</v>
      </c>
      <c r="V602" s="272">
        <f t="shared" si="113"/>
        <v>0</v>
      </c>
      <c r="W602" s="100">
        <f t="shared" si="112"/>
        <v>0</v>
      </c>
      <c r="X602" s="100">
        <f>IF(C602=A_Stammdaten!$B$11,E_SAV!$M602-E_SAV!$Y602,HLOOKUP(A_Stammdaten!$B$11-1,$Z$4:$AF$1005,ROW(C602)-3,FALSE)-$Y602)</f>
        <v>0</v>
      </c>
      <c r="Y602" s="100">
        <f>HLOOKUP(A_Stammdaten!$B$11,$Z$4:$AF$1005,ROW(C602)-3,FALSE)</f>
        <v>0</v>
      </c>
      <c r="Z602" s="100">
        <f t="shared" si="105"/>
        <v>0</v>
      </c>
      <c r="AA602" s="100">
        <f t="shared" si="106"/>
        <v>0</v>
      </c>
      <c r="AB602" s="100">
        <f t="shared" si="107"/>
        <v>0</v>
      </c>
      <c r="AC602" s="100">
        <f t="shared" si="108"/>
        <v>0</v>
      </c>
      <c r="AD602" s="100">
        <f t="shared" si="109"/>
        <v>0</v>
      </c>
      <c r="AE602" s="100">
        <f t="shared" si="110"/>
        <v>0</v>
      </c>
      <c r="AF602" s="100">
        <f t="shared" si="111"/>
        <v>0</v>
      </c>
    </row>
    <row r="603" spans="1:32" x14ac:dyDescent="0.25">
      <c r="A603" s="338"/>
      <c r="B603" s="338"/>
      <c r="C603" s="339"/>
      <c r="D603" s="338"/>
      <c r="E603" s="338"/>
      <c r="F603" s="338"/>
      <c r="G603" s="338"/>
      <c r="H603" s="338"/>
      <c r="I603" s="270">
        <f>IF(C603&gt;A_Stammdaten!$B$11,0,SUM(D603,E603,-G603))</f>
        <v>0</v>
      </c>
      <c r="J603" s="338"/>
      <c r="K603" s="338"/>
      <c r="L603" s="338"/>
      <c r="M603" s="99">
        <f t="shared" si="104"/>
        <v>0</v>
      </c>
      <c r="N603" s="271">
        <f>IF(ISBLANK($B603),0,VLOOKUP($B603,Listen!$A$2:$C$45,2,FALSE))</f>
        <v>0</v>
      </c>
      <c r="O603" s="271">
        <f>IF(ISBLANK($B603),0,VLOOKUP($B603,Listen!$A$2:$C$45,3,FALSE))</f>
        <v>0</v>
      </c>
      <c r="P603" s="272">
        <f t="shared" si="114"/>
        <v>0</v>
      </c>
      <c r="Q603" s="272">
        <f t="shared" si="113"/>
        <v>0</v>
      </c>
      <c r="R603" s="272">
        <f t="shared" si="113"/>
        <v>0</v>
      </c>
      <c r="S603" s="272">
        <f t="shared" si="113"/>
        <v>0</v>
      </c>
      <c r="T603" s="272">
        <f t="shared" si="113"/>
        <v>0</v>
      </c>
      <c r="U603" s="272">
        <f t="shared" si="113"/>
        <v>0</v>
      </c>
      <c r="V603" s="272">
        <f t="shared" si="113"/>
        <v>0</v>
      </c>
      <c r="W603" s="100">
        <f t="shared" si="112"/>
        <v>0</v>
      </c>
      <c r="X603" s="100">
        <f>IF(C603=A_Stammdaten!$B$11,E_SAV!$M603-E_SAV!$Y603,HLOOKUP(A_Stammdaten!$B$11-1,$Z$4:$AF$1005,ROW(C603)-3,FALSE)-$Y603)</f>
        <v>0</v>
      </c>
      <c r="Y603" s="100">
        <f>HLOOKUP(A_Stammdaten!$B$11,$Z$4:$AF$1005,ROW(C603)-3,FALSE)</f>
        <v>0</v>
      </c>
      <c r="Z603" s="100">
        <f t="shared" si="105"/>
        <v>0</v>
      </c>
      <c r="AA603" s="100">
        <f t="shared" si="106"/>
        <v>0</v>
      </c>
      <c r="AB603" s="100">
        <f t="shared" si="107"/>
        <v>0</v>
      </c>
      <c r="AC603" s="100">
        <f t="shared" si="108"/>
        <v>0</v>
      </c>
      <c r="AD603" s="100">
        <f t="shared" si="109"/>
        <v>0</v>
      </c>
      <c r="AE603" s="100">
        <f t="shared" si="110"/>
        <v>0</v>
      </c>
      <c r="AF603" s="100">
        <f t="shared" si="111"/>
        <v>0</v>
      </c>
    </row>
    <row r="604" spans="1:32" x14ac:dyDescent="0.25">
      <c r="A604" s="338"/>
      <c r="B604" s="338"/>
      <c r="C604" s="339"/>
      <c r="D604" s="338"/>
      <c r="E604" s="338"/>
      <c r="F604" s="338"/>
      <c r="G604" s="338"/>
      <c r="H604" s="338"/>
      <c r="I604" s="270">
        <f>IF(C604&gt;A_Stammdaten!$B$11,0,SUM(D604,E604,-G604))</f>
        <v>0</v>
      </c>
      <c r="J604" s="338"/>
      <c r="K604" s="338"/>
      <c r="L604" s="338"/>
      <c r="M604" s="99">
        <f t="shared" si="104"/>
        <v>0</v>
      </c>
      <c r="N604" s="271">
        <f>IF(ISBLANK($B604),0,VLOOKUP($B604,Listen!$A$2:$C$45,2,FALSE))</f>
        <v>0</v>
      </c>
      <c r="O604" s="271">
        <f>IF(ISBLANK($B604),0,VLOOKUP($B604,Listen!$A$2:$C$45,3,FALSE))</f>
        <v>0</v>
      </c>
      <c r="P604" s="272">
        <f t="shared" si="114"/>
        <v>0</v>
      </c>
      <c r="Q604" s="272">
        <f t="shared" si="113"/>
        <v>0</v>
      </c>
      <c r="R604" s="272">
        <f t="shared" si="113"/>
        <v>0</v>
      </c>
      <c r="S604" s="272">
        <f t="shared" si="113"/>
        <v>0</v>
      </c>
      <c r="T604" s="272">
        <f t="shared" si="113"/>
        <v>0</v>
      </c>
      <c r="U604" s="272">
        <f t="shared" si="113"/>
        <v>0</v>
      </c>
      <c r="V604" s="272">
        <f t="shared" si="113"/>
        <v>0</v>
      </c>
      <c r="W604" s="100">
        <f t="shared" si="112"/>
        <v>0</v>
      </c>
      <c r="X604" s="100">
        <f>IF(C604=A_Stammdaten!$B$11,E_SAV!$M604-E_SAV!$Y604,HLOOKUP(A_Stammdaten!$B$11-1,$Z$4:$AF$1005,ROW(C604)-3,FALSE)-$Y604)</f>
        <v>0</v>
      </c>
      <c r="Y604" s="100">
        <f>HLOOKUP(A_Stammdaten!$B$11,$Z$4:$AF$1005,ROW(C604)-3,FALSE)</f>
        <v>0</v>
      </c>
      <c r="Z604" s="100">
        <f t="shared" si="105"/>
        <v>0</v>
      </c>
      <c r="AA604" s="100">
        <f t="shared" si="106"/>
        <v>0</v>
      </c>
      <c r="AB604" s="100">
        <f t="shared" si="107"/>
        <v>0</v>
      </c>
      <c r="AC604" s="100">
        <f t="shared" si="108"/>
        <v>0</v>
      </c>
      <c r="AD604" s="100">
        <f t="shared" si="109"/>
        <v>0</v>
      </c>
      <c r="AE604" s="100">
        <f t="shared" si="110"/>
        <v>0</v>
      </c>
      <c r="AF604" s="100">
        <f t="shared" si="111"/>
        <v>0</v>
      </c>
    </row>
    <row r="605" spans="1:32" x14ac:dyDescent="0.25">
      <c r="A605" s="338"/>
      <c r="B605" s="338"/>
      <c r="C605" s="339"/>
      <c r="D605" s="338"/>
      <c r="E605" s="338"/>
      <c r="F605" s="338"/>
      <c r="G605" s="338"/>
      <c r="H605" s="338"/>
      <c r="I605" s="270">
        <f>IF(C605&gt;A_Stammdaten!$B$11,0,SUM(D605,E605,-G605))</f>
        <v>0</v>
      </c>
      <c r="J605" s="338"/>
      <c r="K605" s="338"/>
      <c r="L605" s="338"/>
      <c r="M605" s="99">
        <f t="shared" si="104"/>
        <v>0</v>
      </c>
      <c r="N605" s="271">
        <f>IF(ISBLANK($B605),0,VLOOKUP($B605,Listen!$A$2:$C$45,2,FALSE))</f>
        <v>0</v>
      </c>
      <c r="O605" s="271">
        <f>IF(ISBLANK($B605),0,VLOOKUP($B605,Listen!$A$2:$C$45,3,FALSE))</f>
        <v>0</v>
      </c>
      <c r="P605" s="272">
        <f t="shared" si="114"/>
        <v>0</v>
      </c>
      <c r="Q605" s="272">
        <f t="shared" si="113"/>
        <v>0</v>
      </c>
      <c r="R605" s="272">
        <f t="shared" si="113"/>
        <v>0</v>
      </c>
      <c r="S605" s="272">
        <f t="shared" si="113"/>
        <v>0</v>
      </c>
      <c r="T605" s="272">
        <f t="shared" si="113"/>
        <v>0</v>
      </c>
      <c r="U605" s="272">
        <f t="shared" si="113"/>
        <v>0</v>
      </c>
      <c r="V605" s="272">
        <f t="shared" si="113"/>
        <v>0</v>
      </c>
      <c r="W605" s="100">
        <f t="shared" si="112"/>
        <v>0</v>
      </c>
      <c r="X605" s="100">
        <f>IF(C605=A_Stammdaten!$B$11,E_SAV!$M605-E_SAV!$Y605,HLOOKUP(A_Stammdaten!$B$11-1,$Z$4:$AF$1005,ROW(C605)-3,FALSE)-$Y605)</f>
        <v>0</v>
      </c>
      <c r="Y605" s="100">
        <f>HLOOKUP(A_Stammdaten!$B$11,$Z$4:$AF$1005,ROW(C605)-3,FALSE)</f>
        <v>0</v>
      </c>
      <c r="Z605" s="100">
        <f t="shared" si="105"/>
        <v>0</v>
      </c>
      <c r="AA605" s="100">
        <f t="shared" si="106"/>
        <v>0</v>
      </c>
      <c r="AB605" s="100">
        <f t="shared" si="107"/>
        <v>0</v>
      </c>
      <c r="AC605" s="100">
        <f t="shared" si="108"/>
        <v>0</v>
      </c>
      <c r="AD605" s="100">
        <f t="shared" si="109"/>
        <v>0</v>
      </c>
      <c r="AE605" s="100">
        <f t="shared" si="110"/>
        <v>0</v>
      </c>
      <c r="AF605" s="100">
        <f t="shared" si="111"/>
        <v>0</v>
      </c>
    </row>
    <row r="606" spans="1:32" x14ac:dyDescent="0.25">
      <c r="A606" s="338"/>
      <c r="B606" s="338"/>
      <c r="C606" s="339"/>
      <c r="D606" s="338"/>
      <c r="E606" s="338"/>
      <c r="F606" s="338"/>
      <c r="G606" s="338"/>
      <c r="H606" s="338"/>
      <c r="I606" s="270">
        <f>IF(C606&gt;A_Stammdaten!$B$11,0,SUM(D606,E606,-G606))</f>
        <v>0</v>
      </c>
      <c r="J606" s="338"/>
      <c r="K606" s="338"/>
      <c r="L606" s="338"/>
      <c r="M606" s="99">
        <f t="shared" si="104"/>
        <v>0</v>
      </c>
      <c r="N606" s="271">
        <f>IF(ISBLANK($B606),0,VLOOKUP($B606,Listen!$A$2:$C$45,2,FALSE))</f>
        <v>0</v>
      </c>
      <c r="O606" s="271">
        <f>IF(ISBLANK($B606),0,VLOOKUP($B606,Listen!$A$2:$C$45,3,FALSE))</f>
        <v>0</v>
      </c>
      <c r="P606" s="272">
        <f t="shared" si="114"/>
        <v>0</v>
      </c>
      <c r="Q606" s="272">
        <f t="shared" si="113"/>
        <v>0</v>
      </c>
      <c r="R606" s="272">
        <f t="shared" si="113"/>
        <v>0</v>
      </c>
      <c r="S606" s="272">
        <f t="shared" si="113"/>
        <v>0</v>
      </c>
      <c r="T606" s="272">
        <f t="shared" si="113"/>
        <v>0</v>
      </c>
      <c r="U606" s="272">
        <f t="shared" si="113"/>
        <v>0</v>
      </c>
      <c r="V606" s="272">
        <f t="shared" si="113"/>
        <v>0</v>
      </c>
      <c r="W606" s="100">
        <f t="shared" si="112"/>
        <v>0</v>
      </c>
      <c r="X606" s="100">
        <f>IF(C606=A_Stammdaten!$B$11,E_SAV!$M606-E_SAV!$Y606,HLOOKUP(A_Stammdaten!$B$11-1,$Z$4:$AF$1005,ROW(C606)-3,FALSE)-$Y606)</f>
        <v>0</v>
      </c>
      <c r="Y606" s="100">
        <f>HLOOKUP(A_Stammdaten!$B$11,$Z$4:$AF$1005,ROW(C606)-3,FALSE)</f>
        <v>0</v>
      </c>
      <c r="Z606" s="100">
        <f t="shared" si="105"/>
        <v>0</v>
      </c>
      <c r="AA606" s="100">
        <f t="shared" si="106"/>
        <v>0</v>
      </c>
      <c r="AB606" s="100">
        <f t="shared" si="107"/>
        <v>0</v>
      </c>
      <c r="AC606" s="100">
        <f t="shared" si="108"/>
        <v>0</v>
      </c>
      <c r="AD606" s="100">
        <f t="shared" si="109"/>
        <v>0</v>
      </c>
      <c r="AE606" s="100">
        <f t="shared" si="110"/>
        <v>0</v>
      </c>
      <c r="AF606" s="100">
        <f t="shared" si="111"/>
        <v>0</v>
      </c>
    </row>
    <row r="607" spans="1:32" x14ac:dyDescent="0.25">
      <c r="A607" s="338"/>
      <c r="B607" s="338"/>
      <c r="C607" s="339"/>
      <c r="D607" s="338"/>
      <c r="E607" s="338"/>
      <c r="F607" s="338"/>
      <c r="G607" s="338"/>
      <c r="H607" s="338"/>
      <c r="I607" s="270">
        <f>IF(C607&gt;A_Stammdaten!$B$11,0,SUM(D607,E607,-G607))</f>
        <v>0</v>
      </c>
      <c r="J607" s="338"/>
      <c r="K607" s="338"/>
      <c r="L607" s="338"/>
      <c r="M607" s="99">
        <f t="shared" si="104"/>
        <v>0</v>
      </c>
      <c r="N607" s="271">
        <f>IF(ISBLANK($B607),0,VLOOKUP($B607,Listen!$A$2:$C$45,2,FALSE))</f>
        <v>0</v>
      </c>
      <c r="O607" s="271">
        <f>IF(ISBLANK($B607),0,VLOOKUP($B607,Listen!$A$2:$C$45,3,FALSE))</f>
        <v>0</v>
      </c>
      <c r="P607" s="272">
        <f t="shared" si="114"/>
        <v>0</v>
      </c>
      <c r="Q607" s="272">
        <f t="shared" si="113"/>
        <v>0</v>
      </c>
      <c r="R607" s="272">
        <f t="shared" si="113"/>
        <v>0</v>
      </c>
      <c r="S607" s="272">
        <f t="shared" si="113"/>
        <v>0</v>
      </c>
      <c r="T607" s="272">
        <f t="shared" si="113"/>
        <v>0</v>
      </c>
      <c r="U607" s="272">
        <f t="shared" si="113"/>
        <v>0</v>
      </c>
      <c r="V607" s="272">
        <f t="shared" si="113"/>
        <v>0</v>
      </c>
      <c r="W607" s="100">
        <f t="shared" si="112"/>
        <v>0</v>
      </c>
      <c r="X607" s="100">
        <f>IF(C607=A_Stammdaten!$B$11,E_SAV!$M607-E_SAV!$Y607,HLOOKUP(A_Stammdaten!$B$11-1,$Z$4:$AF$1005,ROW(C607)-3,FALSE)-$Y607)</f>
        <v>0</v>
      </c>
      <c r="Y607" s="100">
        <f>HLOOKUP(A_Stammdaten!$B$11,$Z$4:$AF$1005,ROW(C607)-3,FALSE)</f>
        <v>0</v>
      </c>
      <c r="Z607" s="100">
        <f t="shared" si="105"/>
        <v>0</v>
      </c>
      <c r="AA607" s="100">
        <f t="shared" si="106"/>
        <v>0</v>
      </c>
      <c r="AB607" s="100">
        <f t="shared" si="107"/>
        <v>0</v>
      </c>
      <c r="AC607" s="100">
        <f t="shared" si="108"/>
        <v>0</v>
      </c>
      <c r="AD607" s="100">
        <f t="shared" si="109"/>
        <v>0</v>
      </c>
      <c r="AE607" s="100">
        <f t="shared" si="110"/>
        <v>0</v>
      </c>
      <c r="AF607" s="100">
        <f t="shared" si="111"/>
        <v>0</v>
      </c>
    </row>
    <row r="608" spans="1:32" x14ac:dyDescent="0.25">
      <c r="A608" s="338"/>
      <c r="B608" s="338"/>
      <c r="C608" s="339"/>
      <c r="D608" s="338"/>
      <c r="E608" s="338"/>
      <c r="F608" s="338"/>
      <c r="G608" s="338"/>
      <c r="H608" s="338"/>
      <c r="I608" s="270">
        <f>IF(C608&gt;A_Stammdaten!$B$11,0,SUM(D608,E608,-G608))</f>
        <v>0</v>
      </c>
      <c r="J608" s="338"/>
      <c r="K608" s="338"/>
      <c r="L608" s="338"/>
      <c r="M608" s="99">
        <f t="shared" si="104"/>
        <v>0</v>
      </c>
      <c r="N608" s="271">
        <f>IF(ISBLANK($B608),0,VLOOKUP($B608,Listen!$A$2:$C$45,2,FALSE))</f>
        <v>0</v>
      </c>
      <c r="O608" s="271">
        <f>IF(ISBLANK($B608),0,VLOOKUP($B608,Listen!$A$2:$C$45,3,FALSE))</f>
        <v>0</v>
      </c>
      <c r="P608" s="272">
        <f t="shared" si="114"/>
        <v>0</v>
      </c>
      <c r="Q608" s="272">
        <f t="shared" si="113"/>
        <v>0</v>
      </c>
      <c r="R608" s="272">
        <f t="shared" si="113"/>
        <v>0</v>
      </c>
      <c r="S608" s="272">
        <f t="shared" si="113"/>
        <v>0</v>
      </c>
      <c r="T608" s="272">
        <f t="shared" si="113"/>
        <v>0</v>
      </c>
      <c r="U608" s="272">
        <f t="shared" si="113"/>
        <v>0</v>
      </c>
      <c r="V608" s="272">
        <f t="shared" si="113"/>
        <v>0</v>
      </c>
      <c r="W608" s="100">
        <f t="shared" si="112"/>
        <v>0</v>
      </c>
      <c r="X608" s="100">
        <f>IF(C608=A_Stammdaten!$B$11,E_SAV!$M608-E_SAV!$Y608,HLOOKUP(A_Stammdaten!$B$11-1,$Z$4:$AF$1005,ROW(C608)-3,FALSE)-$Y608)</f>
        <v>0</v>
      </c>
      <c r="Y608" s="100">
        <f>HLOOKUP(A_Stammdaten!$B$11,$Z$4:$AF$1005,ROW(C608)-3,FALSE)</f>
        <v>0</v>
      </c>
      <c r="Z608" s="100">
        <f t="shared" si="105"/>
        <v>0</v>
      </c>
      <c r="AA608" s="100">
        <f t="shared" si="106"/>
        <v>0</v>
      </c>
      <c r="AB608" s="100">
        <f t="shared" si="107"/>
        <v>0</v>
      </c>
      <c r="AC608" s="100">
        <f t="shared" si="108"/>
        <v>0</v>
      </c>
      <c r="AD608" s="100">
        <f t="shared" si="109"/>
        <v>0</v>
      </c>
      <c r="AE608" s="100">
        <f t="shared" si="110"/>
        <v>0</v>
      </c>
      <c r="AF608" s="100">
        <f t="shared" si="111"/>
        <v>0</v>
      </c>
    </row>
    <row r="609" spans="1:32" x14ac:dyDescent="0.25">
      <c r="A609" s="338"/>
      <c r="B609" s="338"/>
      <c r="C609" s="339"/>
      <c r="D609" s="338"/>
      <c r="E609" s="338"/>
      <c r="F609" s="338"/>
      <c r="G609" s="338"/>
      <c r="H609" s="338"/>
      <c r="I609" s="270">
        <f>IF(C609&gt;A_Stammdaten!$B$11,0,SUM(D609,E609,-G609))</f>
        <v>0</v>
      </c>
      <c r="J609" s="338"/>
      <c r="K609" s="338"/>
      <c r="L609" s="338"/>
      <c r="M609" s="99">
        <f t="shared" si="104"/>
        <v>0</v>
      </c>
      <c r="N609" s="271">
        <f>IF(ISBLANK($B609),0,VLOOKUP($B609,Listen!$A$2:$C$45,2,FALSE))</f>
        <v>0</v>
      </c>
      <c r="O609" s="271">
        <f>IF(ISBLANK($B609),0,VLOOKUP($B609,Listen!$A$2:$C$45,3,FALSE))</f>
        <v>0</v>
      </c>
      <c r="P609" s="272">
        <f t="shared" si="114"/>
        <v>0</v>
      </c>
      <c r="Q609" s="272">
        <f t="shared" si="113"/>
        <v>0</v>
      </c>
      <c r="R609" s="272">
        <f t="shared" si="113"/>
        <v>0</v>
      </c>
      <c r="S609" s="272">
        <f t="shared" si="113"/>
        <v>0</v>
      </c>
      <c r="T609" s="272">
        <f t="shared" si="113"/>
        <v>0</v>
      </c>
      <c r="U609" s="272">
        <f t="shared" si="113"/>
        <v>0</v>
      </c>
      <c r="V609" s="272">
        <f t="shared" si="113"/>
        <v>0</v>
      </c>
      <c r="W609" s="100">
        <f t="shared" si="112"/>
        <v>0</v>
      </c>
      <c r="X609" s="100">
        <f>IF(C609=A_Stammdaten!$B$11,E_SAV!$M609-E_SAV!$Y609,HLOOKUP(A_Stammdaten!$B$11-1,$Z$4:$AF$1005,ROW(C609)-3,FALSE)-$Y609)</f>
        <v>0</v>
      </c>
      <c r="Y609" s="100">
        <f>HLOOKUP(A_Stammdaten!$B$11,$Z$4:$AF$1005,ROW(C609)-3,FALSE)</f>
        <v>0</v>
      </c>
      <c r="Z609" s="100">
        <f t="shared" si="105"/>
        <v>0</v>
      </c>
      <c r="AA609" s="100">
        <f t="shared" si="106"/>
        <v>0</v>
      </c>
      <c r="AB609" s="100">
        <f t="shared" si="107"/>
        <v>0</v>
      </c>
      <c r="AC609" s="100">
        <f t="shared" si="108"/>
        <v>0</v>
      </c>
      <c r="AD609" s="100">
        <f t="shared" si="109"/>
        <v>0</v>
      </c>
      <c r="AE609" s="100">
        <f t="shared" si="110"/>
        <v>0</v>
      </c>
      <c r="AF609" s="100">
        <f t="shared" si="111"/>
        <v>0</v>
      </c>
    </row>
    <row r="610" spans="1:32" x14ac:dyDescent="0.25">
      <c r="A610" s="338"/>
      <c r="B610" s="338"/>
      <c r="C610" s="339"/>
      <c r="D610" s="338"/>
      <c r="E610" s="338"/>
      <c r="F610" s="338"/>
      <c r="G610" s="338"/>
      <c r="H610" s="338"/>
      <c r="I610" s="270">
        <f>IF(C610&gt;A_Stammdaten!$B$11,0,SUM(D610,E610,-G610))</f>
        <v>0</v>
      </c>
      <c r="J610" s="338"/>
      <c r="K610" s="338"/>
      <c r="L610" s="338"/>
      <c r="M610" s="99">
        <f t="shared" si="104"/>
        <v>0</v>
      </c>
      <c r="N610" s="271">
        <f>IF(ISBLANK($B610),0,VLOOKUP($B610,Listen!$A$2:$C$45,2,FALSE))</f>
        <v>0</v>
      </c>
      <c r="O610" s="271">
        <f>IF(ISBLANK($B610),0,VLOOKUP($B610,Listen!$A$2:$C$45,3,FALSE))</f>
        <v>0</v>
      </c>
      <c r="P610" s="272">
        <f t="shared" si="114"/>
        <v>0</v>
      </c>
      <c r="Q610" s="272">
        <f t="shared" si="113"/>
        <v>0</v>
      </c>
      <c r="R610" s="272">
        <f t="shared" si="113"/>
        <v>0</v>
      </c>
      <c r="S610" s="272">
        <f t="shared" si="113"/>
        <v>0</v>
      </c>
      <c r="T610" s="272">
        <f t="shared" si="113"/>
        <v>0</v>
      </c>
      <c r="U610" s="272">
        <f t="shared" si="113"/>
        <v>0</v>
      </c>
      <c r="V610" s="272">
        <f t="shared" si="113"/>
        <v>0</v>
      </c>
      <c r="W610" s="100">
        <f t="shared" si="112"/>
        <v>0</v>
      </c>
      <c r="X610" s="100">
        <f>IF(C610=A_Stammdaten!$B$11,E_SAV!$M610-E_SAV!$Y610,HLOOKUP(A_Stammdaten!$B$11-1,$Z$4:$AF$1005,ROW(C610)-3,FALSE)-$Y610)</f>
        <v>0</v>
      </c>
      <c r="Y610" s="100">
        <f>HLOOKUP(A_Stammdaten!$B$11,$Z$4:$AF$1005,ROW(C610)-3,FALSE)</f>
        <v>0</v>
      </c>
      <c r="Z610" s="100">
        <f t="shared" si="105"/>
        <v>0</v>
      </c>
      <c r="AA610" s="100">
        <f t="shared" si="106"/>
        <v>0</v>
      </c>
      <c r="AB610" s="100">
        <f t="shared" si="107"/>
        <v>0</v>
      </c>
      <c r="AC610" s="100">
        <f t="shared" si="108"/>
        <v>0</v>
      </c>
      <c r="AD610" s="100">
        <f t="shared" si="109"/>
        <v>0</v>
      </c>
      <c r="AE610" s="100">
        <f t="shared" si="110"/>
        <v>0</v>
      </c>
      <c r="AF610" s="100">
        <f t="shared" si="111"/>
        <v>0</v>
      </c>
    </row>
    <row r="611" spans="1:32" x14ac:dyDescent="0.25">
      <c r="A611" s="338"/>
      <c r="B611" s="338"/>
      <c r="C611" s="339"/>
      <c r="D611" s="338"/>
      <c r="E611" s="338"/>
      <c r="F611" s="338"/>
      <c r="G611" s="338"/>
      <c r="H611" s="338"/>
      <c r="I611" s="270">
        <f>IF(C611&gt;A_Stammdaten!$B$11,0,SUM(D611,E611,-G611))</f>
        <v>0</v>
      </c>
      <c r="J611" s="338"/>
      <c r="K611" s="338"/>
      <c r="L611" s="338"/>
      <c r="M611" s="99">
        <f t="shared" si="104"/>
        <v>0</v>
      </c>
      <c r="N611" s="271">
        <f>IF(ISBLANK($B611),0,VLOOKUP($B611,Listen!$A$2:$C$45,2,FALSE))</f>
        <v>0</v>
      </c>
      <c r="O611" s="271">
        <f>IF(ISBLANK($B611),0,VLOOKUP($B611,Listen!$A$2:$C$45,3,FALSE))</f>
        <v>0</v>
      </c>
      <c r="P611" s="272">
        <f t="shared" si="114"/>
        <v>0</v>
      </c>
      <c r="Q611" s="272">
        <f t="shared" si="113"/>
        <v>0</v>
      </c>
      <c r="R611" s="272">
        <f t="shared" si="113"/>
        <v>0</v>
      </c>
      <c r="S611" s="272">
        <f t="shared" si="113"/>
        <v>0</v>
      </c>
      <c r="T611" s="272">
        <f t="shared" si="113"/>
        <v>0</v>
      </c>
      <c r="U611" s="272">
        <f t="shared" si="113"/>
        <v>0</v>
      </c>
      <c r="V611" s="272">
        <f t="shared" si="113"/>
        <v>0</v>
      </c>
      <c r="W611" s="100">
        <f t="shared" si="112"/>
        <v>0</v>
      </c>
      <c r="X611" s="100">
        <f>IF(C611=A_Stammdaten!$B$11,E_SAV!$M611-E_SAV!$Y611,HLOOKUP(A_Stammdaten!$B$11-1,$Z$4:$AF$1005,ROW(C611)-3,FALSE)-$Y611)</f>
        <v>0</v>
      </c>
      <c r="Y611" s="100">
        <f>HLOOKUP(A_Stammdaten!$B$11,$Z$4:$AF$1005,ROW(C611)-3,FALSE)</f>
        <v>0</v>
      </c>
      <c r="Z611" s="100">
        <f t="shared" si="105"/>
        <v>0</v>
      </c>
      <c r="AA611" s="100">
        <f t="shared" si="106"/>
        <v>0</v>
      </c>
      <c r="AB611" s="100">
        <f t="shared" si="107"/>
        <v>0</v>
      </c>
      <c r="AC611" s="100">
        <f t="shared" si="108"/>
        <v>0</v>
      </c>
      <c r="AD611" s="100">
        <f t="shared" si="109"/>
        <v>0</v>
      </c>
      <c r="AE611" s="100">
        <f t="shared" si="110"/>
        <v>0</v>
      </c>
      <c r="AF611" s="100">
        <f t="shared" si="111"/>
        <v>0</v>
      </c>
    </row>
    <row r="612" spans="1:32" x14ac:dyDescent="0.25">
      <c r="A612" s="338"/>
      <c r="B612" s="338"/>
      <c r="C612" s="339"/>
      <c r="D612" s="338"/>
      <c r="E612" s="338"/>
      <c r="F612" s="338"/>
      <c r="G612" s="338"/>
      <c r="H612" s="338"/>
      <c r="I612" s="270">
        <f>IF(C612&gt;A_Stammdaten!$B$11,0,SUM(D612,E612,-G612))</f>
        <v>0</v>
      </c>
      <c r="J612" s="338"/>
      <c r="K612" s="338"/>
      <c r="L612" s="338"/>
      <c r="M612" s="99">
        <f t="shared" si="104"/>
        <v>0</v>
      </c>
      <c r="N612" s="271">
        <f>IF(ISBLANK($B612),0,VLOOKUP($B612,Listen!$A$2:$C$45,2,FALSE))</f>
        <v>0</v>
      </c>
      <c r="O612" s="271">
        <f>IF(ISBLANK($B612),0,VLOOKUP($B612,Listen!$A$2:$C$45,3,FALSE))</f>
        <v>0</v>
      </c>
      <c r="P612" s="272">
        <f t="shared" si="114"/>
        <v>0</v>
      </c>
      <c r="Q612" s="272">
        <f t="shared" si="113"/>
        <v>0</v>
      </c>
      <c r="R612" s="272">
        <f t="shared" si="113"/>
        <v>0</v>
      </c>
      <c r="S612" s="272">
        <f t="shared" si="113"/>
        <v>0</v>
      </c>
      <c r="T612" s="272">
        <f t="shared" si="113"/>
        <v>0</v>
      </c>
      <c r="U612" s="272">
        <f t="shared" si="113"/>
        <v>0</v>
      </c>
      <c r="V612" s="272">
        <f t="shared" si="113"/>
        <v>0</v>
      </c>
      <c r="W612" s="100">
        <f t="shared" si="112"/>
        <v>0</v>
      </c>
      <c r="X612" s="100">
        <f>IF(C612=A_Stammdaten!$B$11,E_SAV!$M612-E_SAV!$Y612,HLOOKUP(A_Stammdaten!$B$11-1,$Z$4:$AF$1005,ROW(C612)-3,FALSE)-$Y612)</f>
        <v>0</v>
      </c>
      <c r="Y612" s="100">
        <f>HLOOKUP(A_Stammdaten!$B$11,$Z$4:$AF$1005,ROW(C612)-3,FALSE)</f>
        <v>0</v>
      </c>
      <c r="Z612" s="100">
        <f t="shared" si="105"/>
        <v>0</v>
      </c>
      <c r="AA612" s="100">
        <f t="shared" si="106"/>
        <v>0</v>
      </c>
      <c r="AB612" s="100">
        <f t="shared" si="107"/>
        <v>0</v>
      </c>
      <c r="AC612" s="100">
        <f t="shared" si="108"/>
        <v>0</v>
      </c>
      <c r="AD612" s="100">
        <f t="shared" si="109"/>
        <v>0</v>
      </c>
      <c r="AE612" s="100">
        <f t="shared" si="110"/>
        <v>0</v>
      </c>
      <c r="AF612" s="100">
        <f t="shared" si="111"/>
        <v>0</v>
      </c>
    </row>
    <row r="613" spans="1:32" x14ac:dyDescent="0.25">
      <c r="A613" s="338"/>
      <c r="B613" s="338"/>
      <c r="C613" s="339"/>
      <c r="D613" s="338"/>
      <c r="E613" s="338"/>
      <c r="F613" s="338"/>
      <c r="G613" s="338"/>
      <c r="H613" s="338"/>
      <c r="I613" s="270">
        <f>IF(C613&gt;A_Stammdaten!$B$11,0,SUM(D613,E613,-G613))</f>
        <v>0</v>
      </c>
      <c r="J613" s="338"/>
      <c r="K613" s="338"/>
      <c r="L613" s="338"/>
      <c r="M613" s="99">
        <f t="shared" si="104"/>
        <v>0</v>
      </c>
      <c r="N613" s="271">
        <f>IF(ISBLANK($B613),0,VLOOKUP($B613,Listen!$A$2:$C$45,2,FALSE))</f>
        <v>0</v>
      </c>
      <c r="O613" s="271">
        <f>IF(ISBLANK($B613),0,VLOOKUP($B613,Listen!$A$2:$C$45,3,FALSE))</f>
        <v>0</v>
      </c>
      <c r="P613" s="272">
        <f t="shared" si="114"/>
        <v>0</v>
      </c>
      <c r="Q613" s="272">
        <f t="shared" si="113"/>
        <v>0</v>
      </c>
      <c r="R613" s="272">
        <f t="shared" si="113"/>
        <v>0</v>
      </c>
      <c r="S613" s="272">
        <f t="shared" si="113"/>
        <v>0</v>
      </c>
      <c r="T613" s="272">
        <f t="shared" si="113"/>
        <v>0</v>
      </c>
      <c r="U613" s="272">
        <f t="shared" si="113"/>
        <v>0</v>
      </c>
      <c r="V613" s="272">
        <f t="shared" si="113"/>
        <v>0</v>
      </c>
      <c r="W613" s="100">
        <f t="shared" si="112"/>
        <v>0</v>
      </c>
      <c r="X613" s="100">
        <f>IF(C613=A_Stammdaten!$B$11,E_SAV!$M613-E_SAV!$Y613,HLOOKUP(A_Stammdaten!$B$11-1,$Z$4:$AF$1005,ROW(C613)-3,FALSE)-$Y613)</f>
        <v>0</v>
      </c>
      <c r="Y613" s="100">
        <f>HLOOKUP(A_Stammdaten!$B$11,$Z$4:$AF$1005,ROW(C613)-3,FALSE)</f>
        <v>0</v>
      </c>
      <c r="Z613" s="100">
        <f t="shared" si="105"/>
        <v>0</v>
      </c>
      <c r="AA613" s="100">
        <f t="shared" si="106"/>
        <v>0</v>
      </c>
      <c r="AB613" s="100">
        <f t="shared" si="107"/>
        <v>0</v>
      </c>
      <c r="AC613" s="100">
        <f t="shared" si="108"/>
        <v>0</v>
      </c>
      <c r="AD613" s="100">
        <f t="shared" si="109"/>
        <v>0</v>
      </c>
      <c r="AE613" s="100">
        <f t="shared" si="110"/>
        <v>0</v>
      </c>
      <c r="AF613" s="100">
        <f t="shared" si="111"/>
        <v>0</v>
      </c>
    </row>
    <row r="614" spans="1:32" x14ac:dyDescent="0.25">
      <c r="A614" s="338"/>
      <c r="B614" s="338"/>
      <c r="C614" s="339"/>
      <c r="D614" s="338"/>
      <c r="E614" s="338"/>
      <c r="F614" s="338"/>
      <c r="G614" s="338"/>
      <c r="H614" s="338"/>
      <c r="I614" s="270">
        <f>IF(C614&gt;A_Stammdaten!$B$11,0,SUM(D614,E614,-G614))</f>
        <v>0</v>
      </c>
      <c r="J614" s="338"/>
      <c r="K614" s="338"/>
      <c r="L614" s="338"/>
      <c r="M614" s="99">
        <f t="shared" si="104"/>
        <v>0</v>
      </c>
      <c r="N614" s="271">
        <f>IF(ISBLANK($B614),0,VLOOKUP($B614,Listen!$A$2:$C$45,2,FALSE))</f>
        <v>0</v>
      </c>
      <c r="O614" s="271">
        <f>IF(ISBLANK($B614),0,VLOOKUP($B614,Listen!$A$2:$C$45,3,FALSE))</f>
        <v>0</v>
      </c>
      <c r="P614" s="272">
        <f t="shared" si="114"/>
        <v>0</v>
      </c>
      <c r="Q614" s="272">
        <f t="shared" si="113"/>
        <v>0</v>
      </c>
      <c r="R614" s="272">
        <f t="shared" si="113"/>
        <v>0</v>
      </c>
      <c r="S614" s="272">
        <f t="shared" si="113"/>
        <v>0</v>
      </c>
      <c r="T614" s="272">
        <f t="shared" si="113"/>
        <v>0</v>
      </c>
      <c r="U614" s="272">
        <f t="shared" si="113"/>
        <v>0</v>
      </c>
      <c r="V614" s="272">
        <f t="shared" si="113"/>
        <v>0</v>
      </c>
      <c r="W614" s="100">
        <f t="shared" si="112"/>
        <v>0</v>
      </c>
      <c r="X614" s="100">
        <f>IF(C614=A_Stammdaten!$B$11,E_SAV!$M614-E_SAV!$Y614,HLOOKUP(A_Stammdaten!$B$11-1,$Z$4:$AF$1005,ROW(C614)-3,FALSE)-$Y614)</f>
        <v>0</v>
      </c>
      <c r="Y614" s="100">
        <f>HLOOKUP(A_Stammdaten!$B$11,$Z$4:$AF$1005,ROW(C614)-3,FALSE)</f>
        <v>0</v>
      </c>
      <c r="Z614" s="100">
        <f t="shared" si="105"/>
        <v>0</v>
      </c>
      <c r="AA614" s="100">
        <f t="shared" si="106"/>
        <v>0</v>
      </c>
      <c r="AB614" s="100">
        <f t="shared" si="107"/>
        <v>0</v>
      </c>
      <c r="AC614" s="100">
        <f t="shared" si="108"/>
        <v>0</v>
      </c>
      <c r="AD614" s="100">
        <f t="shared" si="109"/>
        <v>0</v>
      </c>
      <c r="AE614" s="100">
        <f t="shared" si="110"/>
        <v>0</v>
      </c>
      <c r="AF614" s="100">
        <f t="shared" si="111"/>
        <v>0</v>
      </c>
    </row>
    <row r="615" spans="1:32" x14ac:dyDescent="0.25">
      <c r="A615" s="338"/>
      <c r="B615" s="338"/>
      <c r="C615" s="339"/>
      <c r="D615" s="338"/>
      <c r="E615" s="338"/>
      <c r="F615" s="338"/>
      <c r="G615" s="338"/>
      <c r="H615" s="338"/>
      <c r="I615" s="270">
        <f>IF(C615&gt;A_Stammdaten!$B$11,0,SUM(D615,E615,-G615))</f>
        <v>0</v>
      </c>
      <c r="J615" s="338"/>
      <c r="K615" s="338"/>
      <c r="L615" s="338"/>
      <c r="M615" s="99">
        <f t="shared" si="104"/>
        <v>0</v>
      </c>
      <c r="N615" s="271">
        <f>IF(ISBLANK($B615),0,VLOOKUP($B615,Listen!$A$2:$C$45,2,FALSE))</f>
        <v>0</v>
      </c>
      <c r="O615" s="271">
        <f>IF(ISBLANK($B615),0,VLOOKUP($B615,Listen!$A$2:$C$45,3,FALSE))</f>
        <v>0</v>
      </c>
      <c r="P615" s="272">
        <f t="shared" si="114"/>
        <v>0</v>
      </c>
      <c r="Q615" s="272">
        <f t="shared" si="113"/>
        <v>0</v>
      </c>
      <c r="R615" s="272">
        <f t="shared" si="113"/>
        <v>0</v>
      </c>
      <c r="S615" s="272">
        <f t="shared" si="113"/>
        <v>0</v>
      </c>
      <c r="T615" s="272">
        <f t="shared" si="113"/>
        <v>0</v>
      </c>
      <c r="U615" s="272">
        <f t="shared" si="113"/>
        <v>0</v>
      </c>
      <c r="V615" s="272">
        <f t="shared" si="113"/>
        <v>0</v>
      </c>
      <c r="W615" s="100">
        <f t="shared" si="112"/>
        <v>0</v>
      </c>
      <c r="X615" s="100">
        <f>IF(C615=A_Stammdaten!$B$11,E_SAV!$M615-E_SAV!$Y615,HLOOKUP(A_Stammdaten!$B$11-1,$Z$4:$AF$1005,ROW(C615)-3,FALSE)-$Y615)</f>
        <v>0</v>
      </c>
      <c r="Y615" s="100">
        <f>HLOOKUP(A_Stammdaten!$B$11,$Z$4:$AF$1005,ROW(C615)-3,FALSE)</f>
        <v>0</v>
      </c>
      <c r="Z615" s="100">
        <f t="shared" si="105"/>
        <v>0</v>
      </c>
      <c r="AA615" s="100">
        <f t="shared" si="106"/>
        <v>0</v>
      </c>
      <c r="AB615" s="100">
        <f t="shared" si="107"/>
        <v>0</v>
      </c>
      <c r="AC615" s="100">
        <f t="shared" si="108"/>
        <v>0</v>
      </c>
      <c r="AD615" s="100">
        <f t="shared" si="109"/>
        <v>0</v>
      </c>
      <c r="AE615" s="100">
        <f t="shared" si="110"/>
        <v>0</v>
      </c>
      <c r="AF615" s="100">
        <f t="shared" si="111"/>
        <v>0</v>
      </c>
    </row>
    <row r="616" spans="1:32" x14ac:dyDescent="0.25">
      <c r="A616" s="338"/>
      <c r="B616" s="338"/>
      <c r="C616" s="339"/>
      <c r="D616" s="338"/>
      <c r="E616" s="338"/>
      <c r="F616" s="338"/>
      <c r="G616" s="338"/>
      <c r="H616" s="338"/>
      <c r="I616" s="270">
        <f>IF(C616&gt;A_Stammdaten!$B$11,0,SUM(D616,E616,-G616))</f>
        <v>0</v>
      </c>
      <c r="J616" s="338"/>
      <c r="K616" s="338"/>
      <c r="L616" s="338"/>
      <c r="M616" s="99">
        <f t="shared" si="104"/>
        <v>0</v>
      </c>
      <c r="N616" s="271">
        <f>IF(ISBLANK($B616),0,VLOOKUP($B616,Listen!$A$2:$C$45,2,FALSE))</f>
        <v>0</v>
      </c>
      <c r="O616" s="271">
        <f>IF(ISBLANK($B616),0,VLOOKUP($B616,Listen!$A$2:$C$45,3,FALSE))</f>
        <v>0</v>
      </c>
      <c r="P616" s="272">
        <f t="shared" si="114"/>
        <v>0</v>
      </c>
      <c r="Q616" s="272">
        <f t="shared" si="113"/>
        <v>0</v>
      </c>
      <c r="R616" s="272">
        <f t="shared" si="113"/>
        <v>0</v>
      </c>
      <c r="S616" s="272">
        <f t="shared" si="113"/>
        <v>0</v>
      </c>
      <c r="T616" s="272">
        <f t="shared" si="113"/>
        <v>0</v>
      </c>
      <c r="U616" s="272">
        <f t="shared" si="113"/>
        <v>0</v>
      </c>
      <c r="V616" s="272">
        <f t="shared" si="113"/>
        <v>0</v>
      </c>
      <c r="W616" s="100">
        <f t="shared" si="112"/>
        <v>0</v>
      </c>
      <c r="X616" s="100">
        <f>IF(C616=A_Stammdaten!$B$11,E_SAV!$M616-E_SAV!$Y616,HLOOKUP(A_Stammdaten!$B$11-1,$Z$4:$AF$1005,ROW(C616)-3,FALSE)-$Y616)</f>
        <v>0</v>
      </c>
      <c r="Y616" s="100">
        <f>HLOOKUP(A_Stammdaten!$B$11,$Z$4:$AF$1005,ROW(C616)-3,FALSE)</f>
        <v>0</v>
      </c>
      <c r="Z616" s="100">
        <f t="shared" si="105"/>
        <v>0</v>
      </c>
      <c r="AA616" s="100">
        <f t="shared" si="106"/>
        <v>0</v>
      </c>
      <c r="AB616" s="100">
        <f t="shared" si="107"/>
        <v>0</v>
      </c>
      <c r="AC616" s="100">
        <f t="shared" si="108"/>
        <v>0</v>
      </c>
      <c r="AD616" s="100">
        <f t="shared" si="109"/>
        <v>0</v>
      </c>
      <c r="AE616" s="100">
        <f t="shared" si="110"/>
        <v>0</v>
      </c>
      <c r="AF616" s="100">
        <f t="shared" si="111"/>
        <v>0</v>
      </c>
    </row>
    <row r="617" spans="1:32" x14ac:dyDescent="0.25">
      <c r="A617" s="338"/>
      <c r="B617" s="338"/>
      <c r="C617" s="339"/>
      <c r="D617" s="338"/>
      <c r="E617" s="338"/>
      <c r="F617" s="338"/>
      <c r="G617" s="338"/>
      <c r="H617" s="338"/>
      <c r="I617" s="270">
        <f>IF(C617&gt;A_Stammdaten!$B$11,0,SUM(D617,E617,-G617))</f>
        <v>0</v>
      </c>
      <c r="J617" s="338"/>
      <c r="K617" s="338"/>
      <c r="L617" s="338"/>
      <c r="M617" s="99">
        <f t="shared" si="104"/>
        <v>0</v>
      </c>
      <c r="N617" s="271">
        <f>IF(ISBLANK($B617),0,VLOOKUP($B617,Listen!$A$2:$C$45,2,FALSE))</f>
        <v>0</v>
      </c>
      <c r="O617" s="271">
        <f>IF(ISBLANK($B617),0,VLOOKUP($B617,Listen!$A$2:$C$45,3,FALSE))</f>
        <v>0</v>
      </c>
      <c r="P617" s="272">
        <f t="shared" si="114"/>
        <v>0</v>
      </c>
      <c r="Q617" s="272">
        <f t="shared" si="113"/>
        <v>0</v>
      </c>
      <c r="R617" s="272">
        <f t="shared" si="113"/>
        <v>0</v>
      </c>
      <c r="S617" s="272">
        <f t="shared" si="113"/>
        <v>0</v>
      </c>
      <c r="T617" s="272">
        <f t="shared" si="113"/>
        <v>0</v>
      </c>
      <c r="U617" s="272">
        <f t="shared" si="113"/>
        <v>0</v>
      </c>
      <c r="V617" s="272">
        <f t="shared" si="113"/>
        <v>0</v>
      </c>
      <c r="W617" s="100">
        <f t="shared" si="112"/>
        <v>0</v>
      </c>
      <c r="X617" s="100">
        <f>IF(C617=A_Stammdaten!$B$11,E_SAV!$M617-E_SAV!$Y617,HLOOKUP(A_Stammdaten!$B$11-1,$Z$4:$AF$1005,ROW(C617)-3,FALSE)-$Y617)</f>
        <v>0</v>
      </c>
      <c r="Y617" s="100">
        <f>HLOOKUP(A_Stammdaten!$B$11,$Z$4:$AF$1005,ROW(C617)-3,FALSE)</f>
        <v>0</v>
      </c>
      <c r="Z617" s="100">
        <f t="shared" si="105"/>
        <v>0</v>
      </c>
      <c r="AA617" s="100">
        <f t="shared" si="106"/>
        <v>0</v>
      </c>
      <c r="AB617" s="100">
        <f t="shared" si="107"/>
        <v>0</v>
      </c>
      <c r="AC617" s="100">
        <f t="shared" si="108"/>
        <v>0</v>
      </c>
      <c r="AD617" s="100">
        <f t="shared" si="109"/>
        <v>0</v>
      </c>
      <c r="AE617" s="100">
        <f t="shared" si="110"/>
        <v>0</v>
      </c>
      <c r="AF617" s="100">
        <f t="shared" si="111"/>
        <v>0</v>
      </c>
    </row>
    <row r="618" spans="1:32" x14ac:dyDescent="0.25">
      <c r="A618" s="338"/>
      <c r="B618" s="338"/>
      <c r="C618" s="339"/>
      <c r="D618" s="338"/>
      <c r="E618" s="338"/>
      <c r="F618" s="338"/>
      <c r="G618" s="338"/>
      <c r="H618" s="338"/>
      <c r="I618" s="270">
        <f>IF(C618&gt;A_Stammdaten!$B$11,0,SUM(D618,E618,-G618))</f>
        <v>0</v>
      </c>
      <c r="J618" s="338"/>
      <c r="K618" s="338"/>
      <c r="L618" s="338"/>
      <c r="M618" s="99">
        <f t="shared" si="104"/>
        <v>0</v>
      </c>
      <c r="N618" s="271">
        <f>IF(ISBLANK($B618),0,VLOOKUP($B618,Listen!$A$2:$C$45,2,FALSE))</f>
        <v>0</v>
      </c>
      <c r="O618" s="271">
        <f>IF(ISBLANK($B618),0,VLOOKUP($B618,Listen!$A$2:$C$45,3,FALSE))</f>
        <v>0</v>
      </c>
      <c r="P618" s="272">
        <f t="shared" si="114"/>
        <v>0</v>
      </c>
      <c r="Q618" s="272">
        <f t="shared" si="113"/>
        <v>0</v>
      </c>
      <c r="R618" s="272">
        <f t="shared" si="113"/>
        <v>0</v>
      </c>
      <c r="S618" s="272">
        <f t="shared" si="113"/>
        <v>0</v>
      </c>
      <c r="T618" s="272">
        <f t="shared" si="113"/>
        <v>0</v>
      </c>
      <c r="U618" s="272">
        <f t="shared" si="113"/>
        <v>0</v>
      </c>
      <c r="V618" s="272">
        <f t="shared" si="113"/>
        <v>0</v>
      </c>
      <c r="W618" s="100">
        <f t="shared" si="112"/>
        <v>0</v>
      </c>
      <c r="X618" s="100">
        <f>IF(C618=A_Stammdaten!$B$11,E_SAV!$M618-E_SAV!$Y618,HLOOKUP(A_Stammdaten!$B$11-1,$Z$4:$AF$1005,ROW(C618)-3,FALSE)-$Y618)</f>
        <v>0</v>
      </c>
      <c r="Y618" s="100">
        <f>HLOOKUP(A_Stammdaten!$B$11,$Z$4:$AF$1005,ROW(C618)-3,FALSE)</f>
        <v>0</v>
      </c>
      <c r="Z618" s="100">
        <f t="shared" si="105"/>
        <v>0</v>
      </c>
      <c r="AA618" s="100">
        <f t="shared" si="106"/>
        <v>0</v>
      </c>
      <c r="AB618" s="100">
        <f t="shared" si="107"/>
        <v>0</v>
      </c>
      <c r="AC618" s="100">
        <f t="shared" si="108"/>
        <v>0</v>
      </c>
      <c r="AD618" s="100">
        <f t="shared" si="109"/>
        <v>0</v>
      </c>
      <c r="AE618" s="100">
        <f t="shared" si="110"/>
        <v>0</v>
      </c>
      <c r="AF618" s="100">
        <f t="shared" si="111"/>
        <v>0</v>
      </c>
    </row>
    <row r="619" spans="1:32" x14ac:dyDescent="0.25">
      <c r="A619" s="338"/>
      <c r="B619" s="338"/>
      <c r="C619" s="339"/>
      <c r="D619" s="338"/>
      <c r="E619" s="338"/>
      <c r="F619" s="338"/>
      <c r="G619" s="338"/>
      <c r="H619" s="338"/>
      <c r="I619" s="270">
        <f>IF(C619&gt;A_Stammdaten!$B$11,0,SUM(D619,E619,-G619))</f>
        <v>0</v>
      </c>
      <c r="J619" s="338"/>
      <c r="K619" s="338"/>
      <c r="L619" s="338"/>
      <c r="M619" s="99">
        <f t="shared" si="104"/>
        <v>0</v>
      </c>
      <c r="N619" s="271">
        <f>IF(ISBLANK($B619),0,VLOOKUP($B619,Listen!$A$2:$C$45,2,FALSE))</f>
        <v>0</v>
      </c>
      <c r="O619" s="271">
        <f>IF(ISBLANK($B619),0,VLOOKUP($B619,Listen!$A$2:$C$45,3,FALSE))</f>
        <v>0</v>
      </c>
      <c r="P619" s="272">
        <f t="shared" si="114"/>
        <v>0</v>
      </c>
      <c r="Q619" s="272">
        <f t="shared" si="113"/>
        <v>0</v>
      </c>
      <c r="R619" s="272">
        <f t="shared" si="113"/>
        <v>0</v>
      </c>
      <c r="S619" s="272">
        <f t="shared" si="113"/>
        <v>0</v>
      </c>
      <c r="T619" s="272">
        <f t="shared" si="113"/>
        <v>0</v>
      </c>
      <c r="U619" s="272">
        <f t="shared" si="113"/>
        <v>0</v>
      </c>
      <c r="V619" s="272">
        <f t="shared" si="113"/>
        <v>0</v>
      </c>
      <c r="W619" s="100">
        <f t="shared" si="112"/>
        <v>0</v>
      </c>
      <c r="X619" s="100">
        <f>IF(C619=A_Stammdaten!$B$11,E_SAV!$M619-E_SAV!$Y619,HLOOKUP(A_Stammdaten!$B$11-1,$Z$4:$AF$1005,ROW(C619)-3,FALSE)-$Y619)</f>
        <v>0</v>
      </c>
      <c r="Y619" s="100">
        <f>HLOOKUP(A_Stammdaten!$B$11,$Z$4:$AF$1005,ROW(C619)-3,FALSE)</f>
        <v>0</v>
      </c>
      <c r="Z619" s="100">
        <f t="shared" si="105"/>
        <v>0</v>
      </c>
      <c r="AA619" s="100">
        <f t="shared" si="106"/>
        <v>0</v>
      </c>
      <c r="AB619" s="100">
        <f t="shared" si="107"/>
        <v>0</v>
      </c>
      <c r="AC619" s="100">
        <f t="shared" si="108"/>
        <v>0</v>
      </c>
      <c r="AD619" s="100">
        <f t="shared" si="109"/>
        <v>0</v>
      </c>
      <c r="AE619" s="100">
        <f t="shared" si="110"/>
        <v>0</v>
      </c>
      <c r="AF619" s="100">
        <f t="shared" si="111"/>
        <v>0</v>
      </c>
    </row>
    <row r="620" spans="1:32" x14ac:dyDescent="0.25">
      <c r="A620" s="338"/>
      <c r="B620" s="338"/>
      <c r="C620" s="339"/>
      <c r="D620" s="338"/>
      <c r="E620" s="338"/>
      <c r="F620" s="338"/>
      <c r="G620" s="338"/>
      <c r="H620" s="338"/>
      <c r="I620" s="270">
        <f>IF(C620&gt;A_Stammdaten!$B$11,0,SUM(D620,E620,-G620))</f>
        <v>0</v>
      </c>
      <c r="J620" s="338"/>
      <c r="K620" s="338"/>
      <c r="L620" s="338"/>
      <c r="M620" s="99">
        <f t="shared" si="104"/>
        <v>0</v>
      </c>
      <c r="N620" s="271">
        <f>IF(ISBLANK($B620),0,VLOOKUP($B620,Listen!$A$2:$C$45,2,FALSE))</f>
        <v>0</v>
      </c>
      <c r="O620" s="271">
        <f>IF(ISBLANK($B620),0,VLOOKUP($B620,Listen!$A$2:$C$45,3,FALSE))</f>
        <v>0</v>
      </c>
      <c r="P620" s="272">
        <f t="shared" si="114"/>
        <v>0</v>
      </c>
      <c r="Q620" s="272">
        <f t="shared" si="113"/>
        <v>0</v>
      </c>
      <c r="R620" s="272">
        <f t="shared" si="113"/>
        <v>0</v>
      </c>
      <c r="S620" s="272">
        <f t="shared" si="113"/>
        <v>0</v>
      </c>
      <c r="T620" s="272">
        <f t="shared" si="113"/>
        <v>0</v>
      </c>
      <c r="U620" s="272">
        <f t="shared" si="113"/>
        <v>0</v>
      </c>
      <c r="V620" s="272">
        <f t="shared" si="113"/>
        <v>0</v>
      </c>
      <c r="W620" s="100">
        <f t="shared" si="112"/>
        <v>0</v>
      </c>
      <c r="X620" s="100">
        <f>IF(C620=A_Stammdaten!$B$11,E_SAV!$M620-E_SAV!$Y620,HLOOKUP(A_Stammdaten!$B$11-1,$Z$4:$AF$1005,ROW(C620)-3,FALSE)-$Y620)</f>
        <v>0</v>
      </c>
      <c r="Y620" s="100">
        <f>HLOOKUP(A_Stammdaten!$B$11,$Z$4:$AF$1005,ROW(C620)-3,FALSE)</f>
        <v>0</v>
      </c>
      <c r="Z620" s="100">
        <f t="shared" si="105"/>
        <v>0</v>
      </c>
      <c r="AA620" s="100">
        <f t="shared" si="106"/>
        <v>0</v>
      </c>
      <c r="AB620" s="100">
        <f t="shared" si="107"/>
        <v>0</v>
      </c>
      <c r="AC620" s="100">
        <f t="shared" si="108"/>
        <v>0</v>
      </c>
      <c r="AD620" s="100">
        <f t="shared" si="109"/>
        <v>0</v>
      </c>
      <c r="AE620" s="100">
        <f t="shared" si="110"/>
        <v>0</v>
      </c>
      <c r="AF620" s="100">
        <f t="shared" si="111"/>
        <v>0</v>
      </c>
    </row>
    <row r="621" spans="1:32" x14ac:dyDescent="0.25">
      <c r="A621" s="338"/>
      <c r="B621" s="338"/>
      <c r="C621" s="339"/>
      <c r="D621" s="338"/>
      <c r="E621" s="338"/>
      <c r="F621" s="338"/>
      <c r="G621" s="338"/>
      <c r="H621" s="338"/>
      <c r="I621" s="270">
        <f>IF(C621&gt;A_Stammdaten!$B$11,0,SUM(D621,E621,-G621))</f>
        <v>0</v>
      </c>
      <c r="J621" s="338"/>
      <c r="K621" s="338"/>
      <c r="L621" s="338"/>
      <c r="M621" s="99">
        <f t="shared" si="104"/>
        <v>0</v>
      </c>
      <c r="N621" s="271">
        <f>IF(ISBLANK($B621),0,VLOOKUP($B621,Listen!$A$2:$C$45,2,FALSE))</f>
        <v>0</v>
      </c>
      <c r="O621" s="271">
        <f>IF(ISBLANK($B621),0,VLOOKUP($B621,Listen!$A$2:$C$45,3,FALSE))</f>
        <v>0</v>
      </c>
      <c r="P621" s="272">
        <f t="shared" si="114"/>
        <v>0</v>
      </c>
      <c r="Q621" s="272">
        <f t="shared" si="113"/>
        <v>0</v>
      </c>
      <c r="R621" s="272">
        <f t="shared" si="113"/>
        <v>0</v>
      </c>
      <c r="S621" s="272">
        <f t="shared" si="113"/>
        <v>0</v>
      </c>
      <c r="T621" s="272">
        <f t="shared" si="113"/>
        <v>0</v>
      </c>
      <c r="U621" s="272">
        <f t="shared" si="113"/>
        <v>0</v>
      </c>
      <c r="V621" s="272">
        <f t="shared" si="113"/>
        <v>0</v>
      </c>
      <c r="W621" s="100">
        <f t="shared" si="112"/>
        <v>0</v>
      </c>
      <c r="X621" s="100">
        <f>IF(C621=A_Stammdaten!$B$11,E_SAV!$M621-E_SAV!$Y621,HLOOKUP(A_Stammdaten!$B$11-1,$Z$4:$AF$1005,ROW(C621)-3,FALSE)-$Y621)</f>
        <v>0</v>
      </c>
      <c r="Y621" s="100">
        <f>HLOOKUP(A_Stammdaten!$B$11,$Z$4:$AF$1005,ROW(C621)-3,FALSE)</f>
        <v>0</v>
      </c>
      <c r="Z621" s="100">
        <f t="shared" si="105"/>
        <v>0</v>
      </c>
      <c r="AA621" s="100">
        <f t="shared" si="106"/>
        <v>0</v>
      </c>
      <c r="AB621" s="100">
        <f t="shared" si="107"/>
        <v>0</v>
      </c>
      <c r="AC621" s="100">
        <f t="shared" si="108"/>
        <v>0</v>
      </c>
      <c r="AD621" s="100">
        <f t="shared" si="109"/>
        <v>0</v>
      </c>
      <c r="AE621" s="100">
        <f t="shared" si="110"/>
        <v>0</v>
      </c>
      <c r="AF621" s="100">
        <f t="shared" si="111"/>
        <v>0</v>
      </c>
    </row>
    <row r="622" spans="1:32" x14ac:dyDescent="0.25">
      <c r="A622" s="338"/>
      <c r="B622" s="338"/>
      <c r="C622" s="339"/>
      <c r="D622" s="338"/>
      <c r="E622" s="338"/>
      <c r="F622" s="338"/>
      <c r="G622" s="338"/>
      <c r="H622" s="338"/>
      <c r="I622" s="270">
        <f>IF(C622&gt;A_Stammdaten!$B$11,0,SUM(D622,E622,-G622))</f>
        <v>0</v>
      </c>
      <c r="J622" s="338"/>
      <c r="K622" s="338"/>
      <c r="L622" s="338"/>
      <c r="M622" s="99">
        <f t="shared" si="104"/>
        <v>0</v>
      </c>
      <c r="N622" s="271">
        <f>IF(ISBLANK($B622),0,VLOOKUP($B622,Listen!$A$2:$C$45,2,FALSE))</f>
        <v>0</v>
      </c>
      <c r="O622" s="271">
        <f>IF(ISBLANK($B622),0,VLOOKUP($B622,Listen!$A$2:$C$45,3,FALSE))</f>
        <v>0</v>
      </c>
      <c r="P622" s="272">
        <f t="shared" si="114"/>
        <v>0</v>
      </c>
      <c r="Q622" s="272">
        <f t="shared" si="113"/>
        <v>0</v>
      </c>
      <c r="R622" s="272">
        <f t="shared" si="113"/>
        <v>0</v>
      </c>
      <c r="S622" s="272">
        <f t="shared" si="113"/>
        <v>0</v>
      </c>
      <c r="T622" s="272">
        <f t="shared" si="113"/>
        <v>0</v>
      </c>
      <c r="U622" s="272">
        <f t="shared" si="113"/>
        <v>0</v>
      </c>
      <c r="V622" s="272">
        <f t="shared" si="113"/>
        <v>0</v>
      </c>
      <c r="W622" s="100">
        <f t="shared" si="112"/>
        <v>0</v>
      </c>
      <c r="X622" s="100">
        <f>IF(C622=A_Stammdaten!$B$11,E_SAV!$M622-E_SAV!$Y622,HLOOKUP(A_Stammdaten!$B$11-1,$Z$4:$AF$1005,ROW(C622)-3,FALSE)-$Y622)</f>
        <v>0</v>
      </c>
      <c r="Y622" s="100">
        <f>HLOOKUP(A_Stammdaten!$B$11,$Z$4:$AF$1005,ROW(C622)-3,FALSE)</f>
        <v>0</v>
      </c>
      <c r="Z622" s="100">
        <f t="shared" si="105"/>
        <v>0</v>
      </c>
      <c r="AA622" s="100">
        <f t="shared" si="106"/>
        <v>0</v>
      </c>
      <c r="AB622" s="100">
        <f t="shared" si="107"/>
        <v>0</v>
      </c>
      <c r="AC622" s="100">
        <f t="shared" si="108"/>
        <v>0</v>
      </c>
      <c r="AD622" s="100">
        <f t="shared" si="109"/>
        <v>0</v>
      </c>
      <c r="AE622" s="100">
        <f t="shared" si="110"/>
        <v>0</v>
      </c>
      <c r="AF622" s="100">
        <f t="shared" si="111"/>
        <v>0</v>
      </c>
    </row>
    <row r="623" spans="1:32" x14ac:dyDescent="0.25">
      <c r="A623" s="338"/>
      <c r="B623" s="338"/>
      <c r="C623" s="339"/>
      <c r="D623" s="338"/>
      <c r="E623" s="338"/>
      <c r="F623" s="338"/>
      <c r="G623" s="338"/>
      <c r="H623" s="338"/>
      <c r="I623" s="270">
        <f>IF(C623&gt;A_Stammdaten!$B$11,0,SUM(D623,E623,-G623))</f>
        <v>0</v>
      </c>
      <c r="J623" s="338"/>
      <c r="K623" s="338"/>
      <c r="L623" s="338"/>
      <c r="M623" s="99">
        <f t="shared" si="104"/>
        <v>0</v>
      </c>
      <c r="N623" s="271">
        <f>IF(ISBLANK($B623),0,VLOOKUP($B623,Listen!$A$2:$C$45,2,FALSE))</f>
        <v>0</v>
      </c>
      <c r="O623" s="271">
        <f>IF(ISBLANK($B623),0,VLOOKUP($B623,Listen!$A$2:$C$45,3,FALSE))</f>
        <v>0</v>
      </c>
      <c r="P623" s="272">
        <f t="shared" si="114"/>
        <v>0</v>
      </c>
      <c r="Q623" s="272">
        <f t="shared" si="113"/>
        <v>0</v>
      </c>
      <c r="R623" s="272">
        <f t="shared" si="113"/>
        <v>0</v>
      </c>
      <c r="S623" s="272">
        <f t="shared" si="113"/>
        <v>0</v>
      </c>
      <c r="T623" s="272">
        <f t="shared" si="113"/>
        <v>0</v>
      </c>
      <c r="U623" s="272">
        <f t="shared" si="113"/>
        <v>0</v>
      </c>
      <c r="V623" s="272">
        <f t="shared" si="113"/>
        <v>0</v>
      </c>
      <c r="W623" s="100">
        <f t="shared" si="112"/>
        <v>0</v>
      </c>
      <c r="X623" s="100">
        <f>IF(C623=A_Stammdaten!$B$11,E_SAV!$M623-E_SAV!$Y623,HLOOKUP(A_Stammdaten!$B$11-1,$Z$4:$AF$1005,ROW(C623)-3,FALSE)-$Y623)</f>
        <v>0</v>
      </c>
      <c r="Y623" s="100">
        <f>HLOOKUP(A_Stammdaten!$B$11,$Z$4:$AF$1005,ROW(C623)-3,FALSE)</f>
        <v>0</v>
      </c>
      <c r="Z623" s="100">
        <f t="shared" si="105"/>
        <v>0</v>
      </c>
      <c r="AA623" s="100">
        <f t="shared" si="106"/>
        <v>0</v>
      </c>
      <c r="AB623" s="100">
        <f t="shared" si="107"/>
        <v>0</v>
      </c>
      <c r="AC623" s="100">
        <f t="shared" si="108"/>
        <v>0</v>
      </c>
      <c r="AD623" s="100">
        <f t="shared" si="109"/>
        <v>0</v>
      </c>
      <c r="AE623" s="100">
        <f t="shared" si="110"/>
        <v>0</v>
      </c>
      <c r="AF623" s="100">
        <f t="shared" si="111"/>
        <v>0</v>
      </c>
    </row>
    <row r="624" spans="1:32" x14ac:dyDescent="0.25">
      <c r="A624" s="338"/>
      <c r="B624" s="338"/>
      <c r="C624" s="339"/>
      <c r="D624" s="338"/>
      <c r="E624" s="338"/>
      <c r="F624" s="338"/>
      <c r="G624" s="338"/>
      <c r="H624" s="338"/>
      <c r="I624" s="270">
        <f>IF(C624&gt;A_Stammdaten!$B$11,0,SUM(D624,E624,-G624))</f>
        <v>0</v>
      </c>
      <c r="J624" s="338"/>
      <c r="K624" s="338"/>
      <c r="L624" s="338"/>
      <c r="M624" s="99">
        <f t="shared" si="104"/>
        <v>0</v>
      </c>
      <c r="N624" s="271">
        <f>IF(ISBLANK($B624),0,VLOOKUP($B624,Listen!$A$2:$C$45,2,FALSE))</f>
        <v>0</v>
      </c>
      <c r="O624" s="271">
        <f>IF(ISBLANK($B624),0,VLOOKUP($B624,Listen!$A$2:$C$45,3,FALSE))</f>
        <v>0</v>
      </c>
      <c r="P624" s="272">
        <f t="shared" si="114"/>
        <v>0</v>
      </c>
      <c r="Q624" s="272">
        <f t="shared" si="113"/>
        <v>0</v>
      </c>
      <c r="R624" s="272">
        <f t="shared" si="113"/>
        <v>0</v>
      </c>
      <c r="S624" s="272">
        <f t="shared" si="113"/>
        <v>0</v>
      </c>
      <c r="T624" s="272">
        <f t="shared" si="113"/>
        <v>0</v>
      </c>
      <c r="U624" s="272">
        <f t="shared" si="113"/>
        <v>0</v>
      </c>
      <c r="V624" s="272">
        <f t="shared" si="113"/>
        <v>0</v>
      </c>
      <c r="W624" s="100">
        <f t="shared" si="112"/>
        <v>0</v>
      </c>
      <c r="X624" s="100">
        <f>IF(C624=A_Stammdaten!$B$11,E_SAV!$M624-E_SAV!$Y624,HLOOKUP(A_Stammdaten!$B$11-1,$Z$4:$AF$1005,ROW(C624)-3,FALSE)-$Y624)</f>
        <v>0</v>
      </c>
      <c r="Y624" s="100">
        <f>HLOOKUP(A_Stammdaten!$B$11,$Z$4:$AF$1005,ROW(C624)-3,FALSE)</f>
        <v>0</v>
      </c>
      <c r="Z624" s="100">
        <f t="shared" si="105"/>
        <v>0</v>
      </c>
      <c r="AA624" s="100">
        <f t="shared" si="106"/>
        <v>0</v>
      </c>
      <c r="AB624" s="100">
        <f t="shared" si="107"/>
        <v>0</v>
      </c>
      <c r="AC624" s="100">
        <f t="shared" si="108"/>
        <v>0</v>
      </c>
      <c r="AD624" s="100">
        <f t="shared" si="109"/>
        <v>0</v>
      </c>
      <c r="AE624" s="100">
        <f t="shared" si="110"/>
        <v>0</v>
      </c>
      <c r="AF624" s="100">
        <f t="shared" si="111"/>
        <v>0</v>
      </c>
    </row>
    <row r="625" spans="1:32" x14ac:dyDescent="0.25">
      <c r="A625" s="338"/>
      <c r="B625" s="338"/>
      <c r="C625" s="339"/>
      <c r="D625" s="338"/>
      <c r="E625" s="338"/>
      <c r="F625" s="338"/>
      <c r="G625" s="338"/>
      <c r="H625" s="338"/>
      <c r="I625" s="270">
        <f>IF(C625&gt;A_Stammdaten!$B$11,0,SUM(D625,E625,-G625))</f>
        <v>0</v>
      </c>
      <c r="J625" s="338"/>
      <c r="K625" s="338"/>
      <c r="L625" s="338"/>
      <c r="M625" s="99">
        <f t="shared" si="104"/>
        <v>0</v>
      </c>
      <c r="N625" s="271">
        <f>IF(ISBLANK($B625),0,VLOOKUP($B625,Listen!$A$2:$C$45,2,FALSE))</f>
        <v>0</v>
      </c>
      <c r="O625" s="271">
        <f>IF(ISBLANK($B625),0,VLOOKUP($B625,Listen!$A$2:$C$45,3,FALSE))</f>
        <v>0</v>
      </c>
      <c r="P625" s="272">
        <f t="shared" si="114"/>
        <v>0</v>
      </c>
      <c r="Q625" s="272">
        <f t="shared" si="113"/>
        <v>0</v>
      </c>
      <c r="R625" s="272">
        <f t="shared" si="113"/>
        <v>0</v>
      </c>
      <c r="S625" s="272">
        <f t="shared" si="113"/>
        <v>0</v>
      </c>
      <c r="T625" s="272">
        <f t="shared" si="113"/>
        <v>0</v>
      </c>
      <c r="U625" s="272">
        <f t="shared" si="113"/>
        <v>0</v>
      </c>
      <c r="V625" s="272">
        <f t="shared" si="113"/>
        <v>0</v>
      </c>
      <c r="W625" s="100">
        <f t="shared" si="112"/>
        <v>0</v>
      </c>
      <c r="X625" s="100">
        <f>IF(C625=A_Stammdaten!$B$11,E_SAV!$M625-E_SAV!$Y625,HLOOKUP(A_Stammdaten!$B$11-1,$Z$4:$AF$1005,ROW(C625)-3,FALSE)-$Y625)</f>
        <v>0</v>
      </c>
      <c r="Y625" s="100">
        <f>HLOOKUP(A_Stammdaten!$B$11,$Z$4:$AF$1005,ROW(C625)-3,FALSE)</f>
        <v>0</v>
      </c>
      <c r="Z625" s="100">
        <f t="shared" si="105"/>
        <v>0</v>
      </c>
      <c r="AA625" s="100">
        <f t="shared" si="106"/>
        <v>0</v>
      </c>
      <c r="AB625" s="100">
        <f t="shared" si="107"/>
        <v>0</v>
      </c>
      <c r="AC625" s="100">
        <f t="shared" si="108"/>
        <v>0</v>
      </c>
      <c r="AD625" s="100">
        <f t="shared" si="109"/>
        <v>0</v>
      </c>
      <c r="AE625" s="100">
        <f t="shared" si="110"/>
        <v>0</v>
      </c>
      <c r="AF625" s="100">
        <f t="shared" si="111"/>
        <v>0</v>
      </c>
    </row>
    <row r="626" spans="1:32" x14ac:dyDescent="0.25">
      <c r="A626" s="338"/>
      <c r="B626" s="338"/>
      <c r="C626" s="339"/>
      <c r="D626" s="338"/>
      <c r="E626" s="338"/>
      <c r="F626" s="338"/>
      <c r="G626" s="338"/>
      <c r="H626" s="338"/>
      <c r="I626" s="270">
        <f>IF(C626&gt;A_Stammdaten!$B$11,0,SUM(D626,E626,-G626))</f>
        <v>0</v>
      </c>
      <c r="J626" s="338"/>
      <c r="K626" s="338"/>
      <c r="L626" s="338"/>
      <c r="M626" s="99">
        <f t="shared" si="104"/>
        <v>0</v>
      </c>
      <c r="N626" s="271">
        <f>IF(ISBLANK($B626),0,VLOOKUP($B626,Listen!$A$2:$C$45,2,FALSE))</f>
        <v>0</v>
      </c>
      <c r="O626" s="271">
        <f>IF(ISBLANK($B626),0,VLOOKUP($B626,Listen!$A$2:$C$45,3,FALSE))</f>
        <v>0</v>
      </c>
      <c r="P626" s="272">
        <f t="shared" si="114"/>
        <v>0</v>
      </c>
      <c r="Q626" s="272">
        <f t="shared" si="113"/>
        <v>0</v>
      </c>
      <c r="R626" s="272">
        <f t="shared" si="113"/>
        <v>0</v>
      </c>
      <c r="S626" s="272">
        <f t="shared" si="113"/>
        <v>0</v>
      </c>
      <c r="T626" s="272">
        <f t="shared" si="113"/>
        <v>0</v>
      </c>
      <c r="U626" s="272">
        <f t="shared" si="113"/>
        <v>0</v>
      </c>
      <c r="V626" s="272">
        <f t="shared" ref="Q626:V669" si="115">$N626</f>
        <v>0</v>
      </c>
      <c r="W626" s="100">
        <f t="shared" si="112"/>
        <v>0</v>
      </c>
      <c r="X626" s="100">
        <f>IF(C626=A_Stammdaten!$B$11,E_SAV!$M626-E_SAV!$Y626,HLOOKUP(A_Stammdaten!$B$11-1,$Z$4:$AF$1005,ROW(C626)-3,FALSE)-$Y626)</f>
        <v>0</v>
      </c>
      <c r="Y626" s="100">
        <f>HLOOKUP(A_Stammdaten!$B$11,$Z$4:$AF$1005,ROW(C626)-3,FALSE)</f>
        <v>0</v>
      </c>
      <c r="Z626" s="100">
        <f t="shared" si="105"/>
        <v>0</v>
      </c>
      <c r="AA626" s="100">
        <f t="shared" si="106"/>
        <v>0</v>
      </c>
      <c r="AB626" s="100">
        <f t="shared" si="107"/>
        <v>0</v>
      </c>
      <c r="AC626" s="100">
        <f t="shared" si="108"/>
        <v>0</v>
      </c>
      <c r="AD626" s="100">
        <f t="shared" si="109"/>
        <v>0</v>
      </c>
      <c r="AE626" s="100">
        <f t="shared" si="110"/>
        <v>0</v>
      </c>
      <c r="AF626" s="100">
        <f t="shared" si="111"/>
        <v>0</v>
      </c>
    </row>
    <row r="627" spans="1:32" x14ac:dyDescent="0.25">
      <c r="A627" s="338"/>
      <c r="B627" s="338"/>
      <c r="C627" s="339"/>
      <c r="D627" s="338"/>
      <c r="E627" s="338"/>
      <c r="F627" s="338"/>
      <c r="G627" s="338"/>
      <c r="H627" s="338"/>
      <c r="I627" s="270">
        <f>IF(C627&gt;A_Stammdaten!$B$11,0,SUM(D627,E627,-G627))</f>
        <v>0</v>
      </c>
      <c r="J627" s="338"/>
      <c r="K627" s="338"/>
      <c r="L627" s="338"/>
      <c r="M627" s="99">
        <f t="shared" si="104"/>
        <v>0</v>
      </c>
      <c r="N627" s="271">
        <f>IF(ISBLANK($B627),0,VLOOKUP($B627,Listen!$A$2:$C$45,2,FALSE))</f>
        <v>0</v>
      </c>
      <c r="O627" s="271">
        <f>IF(ISBLANK($B627),0,VLOOKUP($B627,Listen!$A$2:$C$45,3,FALSE))</f>
        <v>0</v>
      </c>
      <c r="P627" s="272">
        <f t="shared" si="114"/>
        <v>0</v>
      </c>
      <c r="Q627" s="272">
        <f t="shared" si="115"/>
        <v>0</v>
      </c>
      <c r="R627" s="272">
        <f t="shared" si="115"/>
        <v>0</v>
      </c>
      <c r="S627" s="272">
        <f t="shared" si="115"/>
        <v>0</v>
      </c>
      <c r="T627" s="272">
        <f t="shared" si="115"/>
        <v>0</v>
      </c>
      <c r="U627" s="272">
        <f t="shared" si="115"/>
        <v>0</v>
      </c>
      <c r="V627" s="272">
        <f t="shared" si="115"/>
        <v>0</v>
      </c>
      <c r="W627" s="100">
        <f t="shared" si="112"/>
        <v>0</v>
      </c>
      <c r="X627" s="100">
        <f>IF(C627=A_Stammdaten!$B$11,E_SAV!$M627-E_SAV!$Y627,HLOOKUP(A_Stammdaten!$B$11-1,$Z$4:$AF$1005,ROW(C627)-3,FALSE)-$Y627)</f>
        <v>0</v>
      </c>
      <c r="Y627" s="100">
        <f>HLOOKUP(A_Stammdaten!$B$11,$Z$4:$AF$1005,ROW(C627)-3,FALSE)</f>
        <v>0</v>
      </c>
      <c r="Z627" s="100">
        <f t="shared" si="105"/>
        <v>0</v>
      </c>
      <c r="AA627" s="100">
        <f t="shared" si="106"/>
        <v>0</v>
      </c>
      <c r="AB627" s="100">
        <f t="shared" si="107"/>
        <v>0</v>
      </c>
      <c r="AC627" s="100">
        <f t="shared" si="108"/>
        <v>0</v>
      </c>
      <c r="AD627" s="100">
        <f t="shared" si="109"/>
        <v>0</v>
      </c>
      <c r="AE627" s="100">
        <f t="shared" si="110"/>
        <v>0</v>
      </c>
      <c r="AF627" s="100">
        <f t="shared" si="111"/>
        <v>0</v>
      </c>
    </row>
    <row r="628" spans="1:32" x14ac:dyDescent="0.25">
      <c r="A628" s="338"/>
      <c r="B628" s="338"/>
      <c r="C628" s="339"/>
      <c r="D628" s="338"/>
      <c r="E628" s="338"/>
      <c r="F628" s="338"/>
      <c r="G628" s="338"/>
      <c r="H628" s="338"/>
      <c r="I628" s="270">
        <f>IF(C628&gt;A_Stammdaten!$B$11,0,SUM(D628,E628,-G628))</f>
        <v>0</v>
      </c>
      <c r="J628" s="338"/>
      <c r="K628" s="338"/>
      <c r="L628" s="338"/>
      <c r="M628" s="99">
        <f t="shared" si="104"/>
        <v>0</v>
      </c>
      <c r="N628" s="271">
        <f>IF(ISBLANK($B628),0,VLOOKUP($B628,Listen!$A$2:$C$45,2,FALSE))</f>
        <v>0</v>
      </c>
      <c r="O628" s="271">
        <f>IF(ISBLANK($B628),0,VLOOKUP($B628,Listen!$A$2:$C$45,3,FALSE))</f>
        <v>0</v>
      </c>
      <c r="P628" s="272">
        <f t="shared" si="114"/>
        <v>0</v>
      </c>
      <c r="Q628" s="272">
        <f t="shared" si="115"/>
        <v>0</v>
      </c>
      <c r="R628" s="272">
        <f t="shared" si="115"/>
        <v>0</v>
      </c>
      <c r="S628" s="272">
        <f t="shared" si="115"/>
        <v>0</v>
      </c>
      <c r="T628" s="272">
        <f t="shared" si="115"/>
        <v>0</v>
      </c>
      <c r="U628" s="272">
        <f t="shared" si="115"/>
        <v>0</v>
      </c>
      <c r="V628" s="272">
        <f t="shared" si="115"/>
        <v>0</v>
      </c>
      <c r="W628" s="100">
        <f t="shared" si="112"/>
        <v>0</v>
      </c>
      <c r="X628" s="100">
        <f>IF(C628=A_Stammdaten!$B$11,E_SAV!$M628-E_SAV!$Y628,HLOOKUP(A_Stammdaten!$B$11-1,$Z$4:$AF$1005,ROW(C628)-3,FALSE)-$Y628)</f>
        <v>0</v>
      </c>
      <c r="Y628" s="100">
        <f>HLOOKUP(A_Stammdaten!$B$11,$Z$4:$AF$1005,ROW(C628)-3,FALSE)</f>
        <v>0</v>
      </c>
      <c r="Z628" s="100">
        <f t="shared" si="105"/>
        <v>0</v>
      </c>
      <c r="AA628" s="100">
        <f t="shared" si="106"/>
        <v>0</v>
      </c>
      <c r="AB628" s="100">
        <f t="shared" si="107"/>
        <v>0</v>
      </c>
      <c r="AC628" s="100">
        <f t="shared" si="108"/>
        <v>0</v>
      </c>
      <c r="AD628" s="100">
        <f t="shared" si="109"/>
        <v>0</v>
      </c>
      <c r="AE628" s="100">
        <f t="shared" si="110"/>
        <v>0</v>
      </c>
      <c r="AF628" s="100">
        <f t="shared" si="111"/>
        <v>0</v>
      </c>
    </row>
    <row r="629" spans="1:32" x14ac:dyDescent="0.25">
      <c r="A629" s="338"/>
      <c r="B629" s="338"/>
      <c r="C629" s="339"/>
      <c r="D629" s="338"/>
      <c r="E629" s="338"/>
      <c r="F629" s="338"/>
      <c r="G629" s="338"/>
      <c r="H629" s="338"/>
      <c r="I629" s="270">
        <f>IF(C629&gt;A_Stammdaten!$B$11,0,SUM(D629,E629,-G629))</f>
        <v>0</v>
      </c>
      <c r="J629" s="338"/>
      <c r="K629" s="338"/>
      <c r="L629" s="338"/>
      <c r="M629" s="99">
        <f t="shared" si="104"/>
        <v>0</v>
      </c>
      <c r="N629" s="271">
        <f>IF(ISBLANK($B629),0,VLOOKUP($B629,Listen!$A$2:$C$45,2,FALSE))</f>
        <v>0</v>
      </c>
      <c r="O629" s="271">
        <f>IF(ISBLANK($B629),0,VLOOKUP($B629,Listen!$A$2:$C$45,3,FALSE))</f>
        <v>0</v>
      </c>
      <c r="P629" s="272">
        <f t="shared" si="114"/>
        <v>0</v>
      </c>
      <c r="Q629" s="272">
        <f t="shared" si="115"/>
        <v>0</v>
      </c>
      <c r="R629" s="272">
        <f t="shared" si="115"/>
        <v>0</v>
      </c>
      <c r="S629" s="272">
        <f t="shared" si="115"/>
        <v>0</v>
      </c>
      <c r="T629" s="272">
        <f t="shared" si="115"/>
        <v>0</v>
      </c>
      <c r="U629" s="272">
        <f t="shared" si="115"/>
        <v>0</v>
      </c>
      <c r="V629" s="272">
        <f t="shared" si="115"/>
        <v>0</v>
      </c>
      <c r="W629" s="100">
        <f t="shared" si="112"/>
        <v>0</v>
      </c>
      <c r="X629" s="100">
        <f>IF(C629=A_Stammdaten!$B$11,E_SAV!$M629-E_SAV!$Y629,HLOOKUP(A_Stammdaten!$B$11-1,$Z$4:$AF$1005,ROW(C629)-3,FALSE)-$Y629)</f>
        <v>0</v>
      </c>
      <c r="Y629" s="100">
        <f>HLOOKUP(A_Stammdaten!$B$11,$Z$4:$AF$1005,ROW(C629)-3,FALSE)</f>
        <v>0</v>
      </c>
      <c r="Z629" s="100">
        <f t="shared" si="105"/>
        <v>0</v>
      </c>
      <c r="AA629" s="100">
        <f t="shared" si="106"/>
        <v>0</v>
      </c>
      <c r="AB629" s="100">
        <f t="shared" si="107"/>
        <v>0</v>
      </c>
      <c r="AC629" s="100">
        <f t="shared" si="108"/>
        <v>0</v>
      </c>
      <c r="AD629" s="100">
        <f t="shared" si="109"/>
        <v>0</v>
      </c>
      <c r="AE629" s="100">
        <f t="shared" si="110"/>
        <v>0</v>
      </c>
      <c r="AF629" s="100">
        <f t="shared" si="111"/>
        <v>0</v>
      </c>
    </row>
    <row r="630" spans="1:32" x14ac:dyDescent="0.25">
      <c r="A630" s="338"/>
      <c r="B630" s="338"/>
      <c r="C630" s="339"/>
      <c r="D630" s="338"/>
      <c r="E630" s="338"/>
      <c r="F630" s="338"/>
      <c r="G630" s="338"/>
      <c r="H630" s="338"/>
      <c r="I630" s="270">
        <f>IF(C630&gt;A_Stammdaten!$B$11,0,SUM(D630,E630,-G630))</f>
        <v>0</v>
      </c>
      <c r="J630" s="338"/>
      <c r="K630" s="338"/>
      <c r="L630" s="338"/>
      <c r="M630" s="99">
        <f t="shared" si="104"/>
        <v>0</v>
      </c>
      <c r="N630" s="271">
        <f>IF(ISBLANK($B630),0,VLOOKUP($B630,Listen!$A$2:$C$45,2,FALSE))</f>
        <v>0</v>
      </c>
      <c r="O630" s="271">
        <f>IF(ISBLANK($B630),0,VLOOKUP($B630,Listen!$A$2:$C$45,3,FALSE))</f>
        <v>0</v>
      </c>
      <c r="P630" s="272">
        <f t="shared" si="114"/>
        <v>0</v>
      </c>
      <c r="Q630" s="272">
        <f t="shared" si="115"/>
        <v>0</v>
      </c>
      <c r="R630" s="272">
        <f t="shared" si="115"/>
        <v>0</v>
      </c>
      <c r="S630" s="272">
        <f t="shared" si="115"/>
        <v>0</v>
      </c>
      <c r="T630" s="272">
        <f t="shared" si="115"/>
        <v>0</v>
      </c>
      <c r="U630" s="272">
        <f t="shared" si="115"/>
        <v>0</v>
      </c>
      <c r="V630" s="272">
        <f t="shared" si="115"/>
        <v>0</v>
      </c>
      <c r="W630" s="100">
        <f t="shared" si="112"/>
        <v>0</v>
      </c>
      <c r="X630" s="100">
        <f>IF(C630=A_Stammdaten!$B$11,E_SAV!$M630-E_SAV!$Y630,HLOOKUP(A_Stammdaten!$B$11-1,$Z$4:$AF$1005,ROW(C630)-3,FALSE)-$Y630)</f>
        <v>0</v>
      </c>
      <c r="Y630" s="100">
        <f>HLOOKUP(A_Stammdaten!$B$11,$Z$4:$AF$1005,ROW(C630)-3,FALSE)</f>
        <v>0</v>
      </c>
      <c r="Z630" s="100">
        <f t="shared" si="105"/>
        <v>0</v>
      </c>
      <c r="AA630" s="100">
        <f t="shared" si="106"/>
        <v>0</v>
      </c>
      <c r="AB630" s="100">
        <f t="shared" si="107"/>
        <v>0</v>
      </c>
      <c r="AC630" s="100">
        <f t="shared" si="108"/>
        <v>0</v>
      </c>
      <c r="AD630" s="100">
        <f t="shared" si="109"/>
        <v>0</v>
      </c>
      <c r="AE630" s="100">
        <f t="shared" si="110"/>
        <v>0</v>
      </c>
      <c r="AF630" s="100">
        <f t="shared" si="111"/>
        <v>0</v>
      </c>
    </row>
    <row r="631" spans="1:32" x14ac:dyDescent="0.25">
      <c r="A631" s="338"/>
      <c r="B631" s="338"/>
      <c r="C631" s="339"/>
      <c r="D631" s="338"/>
      <c r="E631" s="338"/>
      <c r="F631" s="338"/>
      <c r="G631" s="338"/>
      <c r="H631" s="338"/>
      <c r="I631" s="270">
        <f>IF(C631&gt;A_Stammdaten!$B$11,0,SUM(D631,E631,-G631))</f>
        <v>0</v>
      </c>
      <c r="J631" s="338"/>
      <c r="K631" s="338"/>
      <c r="L631" s="338"/>
      <c r="M631" s="99">
        <f t="shared" si="104"/>
        <v>0</v>
      </c>
      <c r="N631" s="271">
        <f>IF(ISBLANK($B631),0,VLOOKUP($B631,Listen!$A$2:$C$45,2,FALSE))</f>
        <v>0</v>
      </c>
      <c r="O631" s="271">
        <f>IF(ISBLANK($B631),0,VLOOKUP($B631,Listen!$A$2:$C$45,3,FALSE))</f>
        <v>0</v>
      </c>
      <c r="P631" s="272">
        <f t="shared" si="114"/>
        <v>0</v>
      </c>
      <c r="Q631" s="272">
        <f t="shared" si="115"/>
        <v>0</v>
      </c>
      <c r="R631" s="272">
        <f t="shared" si="115"/>
        <v>0</v>
      </c>
      <c r="S631" s="272">
        <f t="shared" si="115"/>
        <v>0</v>
      </c>
      <c r="T631" s="272">
        <f t="shared" si="115"/>
        <v>0</v>
      </c>
      <c r="U631" s="272">
        <f t="shared" si="115"/>
        <v>0</v>
      </c>
      <c r="V631" s="272">
        <f t="shared" si="115"/>
        <v>0</v>
      </c>
      <c r="W631" s="100">
        <f t="shared" si="112"/>
        <v>0</v>
      </c>
      <c r="X631" s="100">
        <f>IF(C631=A_Stammdaten!$B$11,E_SAV!$M631-E_SAV!$Y631,HLOOKUP(A_Stammdaten!$B$11-1,$Z$4:$AF$1005,ROW(C631)-3,FALSE)-$Y631)</f>
        <v>0</v>
      </c>
      <c r="Y631" s="100">
        <f>HLOOKUP(A_Stammdaten!$B$11,$Z$4:$AF$1005,ROW(C631)-3,FALSE)</f>
        <v>0</v>
      </c>
      <c r="Z631" s="100">
        <f t="shared" si="105"/>
        <v>0</v>
      </c>
      <c r="AA631" s="100">
        <f t="shared" si="106"/>
        <v>0</v>
      </c>
      <c r="AB631" s="100">
        <f t="shared" si="107"/>
        <v>0</v>
      </c>
      <c r="AC631" s="100">
        <f t="shared" si="108"/>
        <v>0</v>
      </c>
      <c r="AD631" s="100">
        <f t="shared" si="109"/>
        <v>0</v>
      </c>
      <c r="AE631" s="100">
        <f t="shared" si="110"/>
        <v>0</v>
      </c>
      <c r="AF631" s="100">
        <f t="shared" si="111"/>
        <v>0</v>
      </c>
    </row>
    <row r="632" spans="1:32" x14ac:dyDescent="0.25">
      <c r="A632" s="338"/>
      <c r="B632" s="338"/>
      <c r="C632" s="339"/>
      <c r="D632" s="338"/>
      <c r="E632" s="338"/>
      <c r="F632" s="338"/>
      <c r="G632" s="338"/>
      <c r="H632" s="338"/>
      <c r="I632" s="270">
        <f>IF(C632&gt;A_Stammdaten!$B$11,0,SUM(D632,E632,-G632))</f>
        <v>0</v>
      </c>
      <c r="J632" s="338"/>
      <c r="K632" s="338"/>
      <c r="L632" s="338"/>
      <c r="M632" s="99">
        <f t="shared" si="104"/>
        <v>0</v>
      </c>
      <c r="N632" s="271">
        <f>IF(ISBLANK($B632),0,VLOOKUP($B632,Listen!$A$2:$C$45,2,FALSE))</f>
        <v>0</v>
      </c>
      <c r="O632" s="271">
        <f>IF(ISBLANK($B632),0,VLOOKUP($B632,Listen!$A$2:$C$45,3,FALSE))</f>
        <v>0</v>
      </c>
      <c r="P632" s="272">
        <f t="shared" si="114"/>
        <v>0</v>
      </c>
      <c r="Q632" s="272">
        <f t="shared" si="115"/>
        <v>0</v>
      </c>
      <c r="R632" s="272">
        <f t="shared" si="115"/>
        <v>0</v>
      </c>
      <c r="S632" s="272">
        <f t="shared" si="115"/>
        <v>0</v>
      </c>
      <c r="T632" s="272">
        <f t="shared" si="115"/>
        <v>0</v>
      </c>
      <c r="U632" s="272">
        <f t="shared" si="115"/>
        <v>0</v>
      </c>
      <c r="V632" s="272">
        <f t="shared" si="115"/>
        <v>0</v>
      </c>
      <c r="W632" s="100">
        <f t="shared" si="112"/>
        <v>0</v>
      </c>
      <c r="X632" s="100">
        <f>IF(C632=A_Stammdaten!$B$11,E_SAV!$M632-E_SAV!$Y632,HLOOKUP(A_Stammdaten!$B$11-1,$Z$4:$AF$1005,ROW(C632)-3,FALSE)-$Y632)</f>
        <v>0</v>
      </c>
      <c r="Y632" s="100">
        <f>HLOOKUP(A_Stammdaten!$B$11,$Z$4:$AF$1005,ROW(C632)-3,FALSE)</f>
        <v>0</v>
      </c>
      <c r="Z632" s="100">
        <f t="shared" si="105"/>
        <v>0</v>
      </c>
      <c r="AA632" s="100">
        <f t="shared" si="106"/>
        <v>0</v>
      </c>
      <c r="AB632" s="100">
        <f t="shared" si="107"/>
        <v>0</v>
      </c>
      <c r="AC632" s="100">
        <f t="shared" si="108"/>
        <v>0</v>
      </c>
      <c r="AD632" s="100">
        <f t="shared" si="109"/>
        <v>0</v>
      </c>
      <c r="AE632" s="100">
        <f t="shared" si="110"/>
        <v>0</v>
      </c>
      <c r="AF632" s="100">
        <f t="shared" si="111"/>
        <v>0</v>
      </c>
    </row>
    <row r="633" spans="1:32" x14ac:dyDescent="0.25">
      <c r="A633" s="338"/>
      <c r="B633" s="338"/>
      <c r="C633" s="339"/>
      <c r="D633" s="338"/>
      <c r="E633" s="338"/>
      <c r="F633" s="338"/>
      <c r="G633" s="338"/>
      <c r="H633" s="338"/>
      <c r="I633" s="270">
        <f>IF(C633&gt;A_Stammdaten!$B$11,0,SUM(D633,E633,-G633))</f>
        <v>0</v>
      </c>
      <c r="J633" s="338"/>
      <c r="K633" s="338"/>
      <c r="L633" s="338"/>
      <c r="M633" s="99">
        <f t="shared" si="104"/>
        <v>0</v>
      </c>
      <c r="N633" s="271">
        <f>IF(ISBLANK($B633),0,VLOOKUP($B633,Listen!$A$2:$C$45,2,FALSE))</f>
        <v>0</v>
      </c>
      <c r="O633" s="271">
        <f>IF(ISBLANK($B633),0,VLOOKUP($B633,Listen!$A$2:$C$45,3,FALSE))</f>
        <v>0</v>
      </c>
      <c r="P633" s="272">
        <f t="shared" si="114"/>
        <v>0</v>
      </c>
      <c r="Q633" s="272">
        <f t="shared" si="115"/>
        <v>0</v>
      </c>
      <c r="R633" s="272">
        <f t="shared" si="115"/>
        <v>0</v>
      </c>
      <c r="S633" s="272">
        <f t="shared" si="115"/>
        <v>0</v>
      </c>
      <c r="T633" s="272">
        <f t="shared" si="115"/>
        <v>0</v>
      </c>
      <c r="U633" s="272">
        <f t="shared" si="115"/>
        <v>0</v>
      </c>
      <c r="V633" s="272">
        <f t="shared" si="115"/>
        <v>0</v>
      </c>
      <c r="W633" s="100">
        <f t="shared" si="112"/>
        <v>0</v>
      </c>
      <c r="X633" s="100">
        <f>IF(C633=A_Stammdaten!$B$11,E_SAV!$M633-E_SAV!$Y633,HLOOKUP(A_Stammdaten!$B$11-1,$Z$4:$AF$1005,ROW(C633)-3,FALSE)-$Y633)</f>
        <v>0</v>
      </c>
      <c r="Y633" s="100">
        <f>HLOOKUP(A_Stammdaten!$B$11,$Z$4:$AF$1005,ROW(C633)-3,FALSE)</f>
        <v>0</v>
      </c>
      <c r="Z633" s="100">
        <f t="shared" si="105"/>
        <v>0</v>
      </c>
      <c r="AA633" s="100">
        <f t="shared" si="106"/>
        <v>0</v>
      </c>
      <c r="AB633" s="100">
        <f t="shared" si="107"/>
        <v>0</v>
      </c>
      <c r="AC633" s="100">
        <f t="shared" si="108"/>
        <v>0</v>
      </c>
      <c r="AD633" s="100">
        <f t="shared" si="109"/>
        <v>0</v>
      </c>
      <c r="AE633" s="100">
        <f t="shared" si="110"/>
        <v>0</v>
      </c>
      <c r="AF633" s="100">
        <f t="shared" si="111"/>
        <v>0</v>
      </c>
    </row>
    <row r="634" spans="1:32" x14ac:dyDescent="0.25">
      <c r="A634" s="338"/>
      <c r="B634" s="338"/>
      <c r="C634" s="339"/>
      <c r="D634" s="338"/>
      <c r="E634" s="338"/>
      <c r="F634" s="338"/>
      <c r="G634" s="338"/>
      <c r="H634" s="338"/>
      <c r="I634" s="270">
        <f>IF(C634&gt;A_Stammdaten!$B$11,0,SUM(D634,E634,-G634))</f>
        <v>0</v>
      </c>
      <c r="J634" s="338"/>
      <c r="K634" s="338"/>
      <c r="L634" s="338"/>
      <c r="M634" s="99">
        <f t="shared" si="104"/>
        <v>0</v>
      </c>
      <c r="N634" s="271">
        <f>IF(ISBLANK($B634),0,VLOOKUP($B634,Listen!$A$2:$C$45,2,FALSE))</f>
        <v>0</v>
      </c>
      <c r="O634" s="271">
        <f>IF(ISBLANK($B634),0,VLOOKUP($B634,Listen!$A$2:$C$45,3,FALSE))</f>
        <v>0</v>
      </c>
      <c r="P634" s="272">
        <f t="shared" si="114"/>
        <v>0</v>
      </c>
      <c r="Q634" s="272">
        <f t="shared" si="115"/>
        <v>0</v>
      </c>
      <c r="R634" s="272">
        <f t="shared" si="115"/>
        <v>0</v>
      </c>
      <c r="S634" s="272">
        <f t="shared" si="115"/>
        <v>0</v>
      </c>
      <c r="T634" s="272">
        <f t="shared" si="115"/>
        <v>0</v>
      </c>
      <c r="U634" s="272">
        <f t="shared" si="115"/>
        <v>0</v>
      </c>
      <c r="V634" s="272">
        <f t="shared" si="115"/>
        <v>0</v>
      </c>
      <c r="W634" s="100">
        <f t="shared" si="112"/>
        <v>0</v>
      </c>
      <c r="X634" s="100">
        <f>IF(C634=A_Stammdaten!$B$11,E_SAV!$M634-E_SAV!$Y634,HLOOKUP(A_Stammdaten!$B$11-1,$Z$4:$AF$1005,ROW(C634)-3,FALSE)-$Y634)</f>
        <v>0</v>
      </c>
      <c r="Y634" s="100">
        <f>HLOOKUP(A_Stammdaten!$B$11,$Z$4:$AF$1005,ROW(C634)-3,FALSE)</f>
        <v>0</v>
      </c>
      <c r="Z634" s="100">
        <f t="shared" si="105"/>
        <v>0</v>
      </c>
      <c r="AA634" s="100">
        <f t="shared" si="106"/>
        <v>0</v>
      </c>
      <c r="AB634" s="100">
        <f t="shared" si="107"/>
        <v>0</v>
      </c>
      <c r="AC634" s="100">
        <f t="shared" si="108"/>
        <v>0</v>
      </c>
      <c r="AD634" s="100">
        <f t="shared" si="109"/>
        <v>0</v>
      </c>
      <c r="AE634" s="100">
        <f t="shared" si="110"/>
        <v>0</v>
      </c>
      <c r="AF634" s="100">
        <f t="shared" si="111"/>
        <v>0</v>
      </c>
    </row>
    <row r="635" spans="1:32" x14ac:dyDescent="0.25">
      <c r="A635" s="338"/>
      <c r="B635" s="338"/>
      <c r="C635" s="339"/>
      <c r="D635" s="338"/>
      <c r="E635" s="338"/>
      <c r="F635" s="338"/>
      <c r="G635" s="338"/>
      <c r="H635" s="338"/>
      <c r="I635" s="270">
        <f>IF(C635&gt;A_Stammdaten!$B$11,0,SUM(D635,E635,-G635))</f>
        <v>0</v>
      </c>
      <c r="J635" s="338"/>
      <c r="K635" s="338"/>
      <c r="L635" s="338"/>
      <c r="M635" s="99">
        <f t="shared" si="104"/>
        <v>0</v>
      </c>
      <c r="N635" s="271">
        <f>IF(ISBLANK($B635),0,VLOOKUP($B635,Listen!$A$2:$C$45,2,FALSE))</f>
        <v>0</v>
      </c>
      <c r="O635" s="271">
        <f>IF(ISBLANK($B635),0,VLOOKUP($B635,Listen!$A$2:$C$45,3,FALSE))</f>
        <v>0</v>
      </c>
      <c r="P635" s="272">
        <f t="shared" si="114"/>
        <v>0</v>
      </c>
      <c r="Q635" s="272">
        <f t="shared" si="115"/>
        <v>0</v>
      </c>
      <c r="R635" s="272">
        <f t="shared" si="115"/>
        <v>0</v>
      </c>
      <c r="S635" s="272">
        <f t="shared" si="115"/>
        <v>0</v>
      </c>
      <c r="T635" s="272">
        <f t="shared" si="115"/>
        <v>0</v>
      </c>
      <c r="U635" s="272">
        <f t="shared" si="115"/>
        <v>0</v>
      </c>
      <c r="V635" s="272">
        <f t="shared" si="115"/>
        <v>0</v>
      </c>
      <c r="W635" s="100">
        <f t="shared" si="112"/>
        <v>0</v>
      </c>
      <c r="X635" s="100">
        <f>IF(C635=A_Stammdaten!$B$11,E_SAV!$M635-E_SAV!$Y635,HLOOKUP(A_Stammdaten!$B$11-1,$Z$4:$AF$1005,ROW(C635)-3,FALSE)-$Y635)</f>
        <v>0</v>
      </c>
      <c r="Y635" s="100">
        <f>HLOOKUP(A_Stammdaten!$B$11,$Z$4:$AF$1005,ROW(C635)-3,FALSE)</f>
        <v>0</v>
      </c>
      <c r="Z635" s="100">
        <f t="shared" si="105"/>
        <v>0</v>
      </c>
      <c r="AA635" s="100">
        <f t="shared" si="106"/>
        <v>0</v>
      </c>
      <c r="AB635" s="100">
        <f t="shared" si="107"/>
        <v>0</v>
      </c>
      <c r="AC635" s="100">
        <f t="shared" si="108"/>
        <v>0</v>
      </c>
      <c r="AD635" s="100">
        <f t="shared" si="109"/>
        <v>0</v>
      </c>
      <c r="AE635" s="100">
        <f t="shared" si="110"/>
        <v>0</v>
      </c>
      <c r="AF635" s="100">
        <f t="shared" si="111"/>
        <v>0</v>
      </c>
    </row>
    <row r="636" spans="1:32" x14ac:dyDescent="0.25">
      <c r="A636" s="338"/>
      <c r="B636" s="338"/>
      <c r="C636" s="339"/>
      <c r="D636" s="338"/>
      <c r="E636" s="338"/>
      <c r="F636" s="338"/>
      <c r="G636" s="338"/>
      <c r="H636" s="338"/>
      <c r="I636" s="270">
        <f>IF(C636&gt;A_Stammdaten!$B$11,0,SUM(D636,E636,-G636))</f>
        <v>0</v>
      </c>
      <c r="J636" s="338"/>
      <c r="K636" s="338"/>
      <c r="L636" s="338"/>
      <c r="M636" s="99">
        <f t="shared" si="104"/>
        <v>0</v>
      </c>
      <c r="N636" s="271">
        <f>IF(ISBLANK($B636),0,VLOOKUP($B636,Listen!$A$2:$C$45,2,FALSE))</f>
        <v>0</v>
      </c>
      <c r="O636" s="271">
        <f>IF(ISBLANK($B636),0,VLOOKUP($B636,Listen!$A$2:$C$45,3,FALSE))</f>
        <v>0</v>
      </c>
      <c r="P636" s="272">
        <f t="shared" si="114"/>
        <v>0</v>
      </c>
      <c r="Q636" s="272">
        <f t="shared" si="115"/>
        <v>0</v>
      </c>
      <c r="R636" s="272">
        <f t="shared" si="115"/>
        <v>0</v>
      </c>
      <c r="S636" s="272">
        <f t="shared" si="115"/>
        <v>0</v>
      </c>
      <c r="T636" s="272">
        <f t="shared" si="115"/>
        <v>0</v>
      </c>
      <c r="U636" s="272">
        <f t="shared" si="115"/>
        <v>0</v>
      </c>
      <c r="V636" s="272">
        <f t="shared" si="115"/>
        <v>0</v>
      </c>
      <c r="W636" s="100">
        <f t="shared" si="112"/>
        <v>0</v>
      </c>
      <c r="X636" s="100">
        <f>IF(C636=A_Stammdaten!$B$11,E_SAV!$M636-E_SAV!$Y636,HLOOKUP(A_Stammdaten!$B$11-1,$Z$4:$AF$1005,ROW(C636)-3,FALSE)-$Y636)</f>
        <v>0</v>
      </c>
      <c r="Y636" s="100">
        <f>HLOOKUP(A_Stammdaten!$B$11,$Z$4:$AF$1005,ROW(C636)-3,FALSE)</f>
        <v>0</v>
      </c>
      <c r="Z636" s="100">
        <f t="shared" si="105"/>
        <v>0</v>
      </c>
      <c r="AA636" s="100">
        <f t="shared" si="106"/>
        <v>0</v>
      </c>
      <c r="AB636" s="100">
        <f t="shared" si="107"/>
        <v>0</v>
      </c>
      <c r="AC636" s="100">
        <f t="shared" si="108"/>
        <v>0</v>
      </c>
      <c r="AD636" s="100">
        <f t="shared" si="109"/>
        <v>0</v>
      </c>
      <c r="AE636" s="100">
        <f t="shared" si="110"/>
        <v>0</v>
      </c>
      <c r="AF636" s="100">
        <f t="shared" si="111"/>
        <v>0</v>
      </c>
    </row>
    <row r="637" spans="1:32" x14ac:dyDescent="0.25">
      <c r="A637" s="338"/>
      <c r="B637" s="338"/>
      <c r="C637" s="339"/>
      <c r="D637" s="338"/>
      <c r="E637" s="338"/>
      <c r="F637" s="338"/>
      <c r="G637" s="338"/>
      <c r="H637" s="338"/>
      <c r="I637" s="270">
        <f>IF(C637&gt;A_Stammdaten!$B$11,0,SUM(D637,E637,-G637))</f>
        <v>0</v>
      </c>
      <c r="J637" s="338"/>
      <c r="K637" s="338"/>
      <c r="L637" s="338"/>
      <c r="M637" s="99">
        <f t="shared" si="104"/>
        <v>0</v>
      </c>
      <c r="N637" s="271">
        <f>IF(ISBLANK($B637),0,VLOOKUP($B637,Listen!$A$2:$C$45,2,FALSE))</f>
        <v>0</v>
      </c>
      <c r="O637" s="271">
        <f>IF(ISBLANK($B637),0,VLOOKUP($B637,Listen!$A$2:$C$45,3,FALSE))</f>
        <v>0</v>
      </c>
      <c r="P637" s="272">
        <f t="shared" si="114"/>
        <v>0</v>
      </c>
      <c r="Q637" s="272">
        <f t="shared" si="115"/>
        <v>0</v>
      </c>
      <c r="R637" s="272">
        <f t="shared" si="115"/>
        <v>0</v>
      </c>
      <c r="S637" s="272">
        <f t="shared" si="115"/>
        <v>0</v>
      </c>
      <c r="T637" s="272">
        <f t="shared" si="115"/>
        <v>0</v>
      </c>
      <c r="U637" s="272">
        <f t="shared" si="115"/>
        <v>0</v>
      </c>
      <c r="V637" s="272">
        <f t="shared" si="115"/>
        <v>0</v>
      </c>
      <c r="W637" s="100">
        <f t="shared" si="112"/>
        <v>0</v>
      </c>
      <c r="X637" s="100">
        <f>IF(C637=A_Stammdaten!$B$11,E_SAV!$M637-E_SAV!$Y637,HLOOKUP(A_Stammdaten!$B$11-1,$Z$4:$AF$1005,ROW(C637)-3,FALSE)-$Y637)</f>
        <v>0</v>
      </c>
      <c r="Y637" s="100">
        <f>HLOOKUP(A_Stammdaten!$B$11,$Z$4:$AF$1005,ROW(C637)-3,FALSE)</f>
        <v>0</v>
      </c>
      <c r="Z637" s="100">
        <f t="shared" si="105"/>
        <v>0</v>
      </c>
      <c r="AA637" s="100">
        <f t="shared" si="106"/>
        <v>0</v>
      </c>
      <c r="AB637" s="100">
        <f t="shared" si="107"/>
        <v>0</v>
      </c>
      <c r="AC637" s="100">
        <f t="shared" si="108"/>
        <v>0</v>
      </c>
      <c r="AD637" s="100">
        <f t="shared" si="109"/>
        <v>0</v>
      </c>
      <c r="AE637" s="100">
        <f t="shared" si="110"/>
        <v>0</v>
      </c>
      <c r="AF637" s="100">
        <f t="shared" si="111"/>
        <v>0</v>
      </c>
    </row>
    <row r="638" spans="1:32" x14ac:dyDescent="0.25">
      <c r="A638" s="338"/>
      <c r="B638" s="338"/>
      <c r="C638" s="339"/>
      <c r="D638" s="338"/>
      <c r="E638" s="338"/>
      <c r="F638" s="338"/>
      <c r="G638" s="338"/>
      <c r="H638" s="338"/>
      <c r="I638" s="270">
        <f>IF(C638&gt;A_Stammdaten!$B$11,0,SUM(D638,E638,-G638))</f>
        <v>0</v>
      </c>
      <c r="J638" s="338"/>
      <c r="K638" s="338"/>
      <c r="L638" s="338"/>
      <c r="M638" s="99">
        <f t="shared" si="104"/>
        <v>0</v>
      </c>
      <c r="N638" s="271">
        <f>IF(ISBLANK($B638),0,VLOOKUP($B638,Listen!$A$2:$C$45,2,FALSE))</f>
        <v>0</v>
      </c>
      <c r="O638" s="271">
        <f>IF(ISBLANK($B638),0,VLOOKUP($B638,Listen!$A$2:$C$45,3,FALSE))</f>
        <v>0</v>
      </c>
      <c r="P638" s="272">
        <f t="shared" si="114"/>
        <v>0</v>
      </c>
      <c r="Q638" s="272">
        <f t="shared" si="115"/>
        <v>0</v>
      </c>
      <c r="R638" s="272">
        <f t="shared" si="115"/>
        <v>0</v>
      </c>
      <c r="S638" s="272">
        <f t="shared" si="115"/>
        <v>0</v>
      </c>
      <c r="T638" s="272">
        <f t="shared" si="115"/>
        <v>0</v>
      </c>
      <c r="U638" s="272">
        <f t="shared" si="115"/>
        <v>0</v>
      </c>
      <c r="V638" s="272">
        <f t="shared" si="115"/>
        <v>0</v>
      </c>
      <c r="W638" s="100">
        <f t="shared" si="112"/>
        <v>0</v>
      </c>
      <c r="X638" s="100">
        <f>IF(C638=A_Stammdaten!$B$11,E_SAV!$M638-E_SAV!$Y638,HLOOKUP(A_Stammdaten!$B$11-1,$Z$4:$AF$1005,ROW(C638)-3,FALSE)-$Y638)</f>
        <v>0</v>
      </c>
      <c r="Y638" s="100">
        <f>HLOOKUP(A_Stammdaten!$B$11,$Z$4:$AF$1005,ROW(C638)-3,FALSE)</f>
        <v>0</v>
      </c>
      <c r="Z638" s="100">
        <f t="shared" si="105"/>
        <v>0</v>
      </c>
      <c r="AA638" s="100">
        <f t="shared" si="106"/>
        <v>0</v>
      </c>
      <c r="AB638" s="100">
        <f t="shared" si="107"/>
        <v>0</v>
      </c>
      <c r="AC638" s="100">
        <f t="shared" si="108"/>
        <v>0</v>
      </c>
      <c r="AD638" s="100">
        <f t="shared" si="109"/>
        <v>0</v>
      </c>
      <c r="AE638" s="100">
        <f t="shared" si="110"/>
        <v>0</v>
      </c>
      <c r="AF638" s="100">
        <f t="shared" si="111"/>
        <v>0</v>
      </c>
    </row>
    <row r="639" spans="1:32" x14ac:dyDescent="0.25">
      <c r="A639" s="338"/>
      <c r="B639" s="338"/>
      <c r="C639" s="339"/>
      <c r="D639" s="338"/>
      <c r="E639" s="338"/>
      <c r="F639" s="338"/>
      <c r="G639" s="338"/>
      <c r="H639" s="338"/>
      <c r="I639" s="270">
        <f>IF(C639&gt;A_Stammdaten!$B$11,0,SUM(D639,E639,-G639))</f>
        <v>0</v>
      </c>
      <c r="J639" s="338"/>
      <c r="K639" s="338"/>
      <c r="L639" s="338"/>
      <c r="M639" s="99">
        <f t="shared" si="104"/>
        <v>0</v>
      </c>
      <c r="N639" s="271">
        <f>IF(ISBLANK($B639),0,VLOOKUP($B639,Listen!$A$2:$C$45,2,FALSE))</f>
        <v>0</v>
      </c>
      <c r="O639" s="271">
        <f>IF(ISBLANK($B639),0,VLOOKUP($B639,Listen!$A$2:$C$45,3,FALSE))</f>
        <v>0</v>
      </c>
      <c r="P639" s="272">
        <f t="shared" si="114"/>
        <v>0</v>
      </c>
      <c r="Q639" s="272">
        <f t="shared" si="115"/>
        <v>0</v>
      </c>
      <c r="R639" s="272">
        <f t="shared" si="115"/>
        <v>0</v>
      </c>
      <c r="S639" s="272">
        <f t="shared" si="115"/>
        <v>0</v>
      </c>
      <c r="T639" s="272">
        <f t="shared" si="115"/>
        <v>0</v>
      </c>
      <c r="U639" s="272">
        <f t="shared" si="115"/>
        <v>0</v>
      </c>
      <c r="V639" s="272">
        <f t="shared" si="115"/>
        <v>0</v>
      </c>
      <c r="W639" s="100">
        <f t="shared" si="112"/>
        <v>0</v>
      </c>
      <c r="X639" s="100">
        <f>IF(C639=A_Stammdaten!$B$11,E_SAV!$M639-E_SAV!$Y639,HLOOKUP(A_Stammdaten!$B$11-1,$Z$4:$AF$1005,ROW(C639)-3,FALSE)-$Y639)</f>
        <v>0</v>
      </c>
      <c r="Y639" s="100">
        <f>HLOOKUP(A_Stammdaten!$B$11,$Z$4:$AF$1005,ROW(C639)-3,FALSE)</f>
        <v>0</v>
      </c>
      <c r="Z639" s="100">
        <f t="shared" si="105"/>
        <v>0</v>
      </c>
      <c r="AA639" s="100">
        <f t="shared" si="106"/>
        <v>0</v>
      </c>
      <c r="AB639" s="100">
        <f t="shared" si="107"/>
        <v>0</v>
      </c>
      <c r="AC639" s="100">
        <f t="shared" si="108"/>
        <v>0</v>
      </c>
      <c r="AD639" s="100">
        <f t="shared" si="109"/>
        <v>0</v>
      </c>
      <c r="AE639" s="100">
        <f t="shared" si="110"/>
        <v>0</v>
      </c>
      <c r="AF639" s="100">
        <f t="shared" si="111"/>
        <v>0</v>
      </c>
    </row>
    <row r="640" spans="1:32" x14ac:dyDescent="0.25">
      <c r="A640" s="338"/>
      <c r="B640" s="338"/>
      <c r="C640" s="339"/>
      <c r="D640" s="338"/>
      <c r="E640" s="338"/>
      <c r="F640" s="338"/>
      <c r="G640" s="338"/>
      <c r="H640" s="338"/>
      <c r="I640" s="270">
        <f>IF(C640&gt;A_Stammdaten!$B$11,0,SUM(D640,E640,-G640))</f>
        <v>0</v>
      </c>
      <c r="J640" s="338"/>
      <c r="K640" s="338"/>
      <c r="L640" s="338"/>
      <c r="M640" s="99">
        <f t="shared" si="104"/>
        <v>0</v>
      </c>
      <c r="N640" s="271">
        <f>IF(ISBLANK($B640),0,VLOOKUP($B640,Listen!$A$2:$C$45,2,FALSE))</f>
        <v>0</v>
      </c>
      <c r="O640" s="271">
        <f>IF(ISBLANK($B640),0,VLOOKUP($B640,Listen!$A$2:$C$45,3,FALSE))</f>
        <v>0</v>
      </c>
      <c r="P640" s="272">
        <f t="shared" si="114"/>
        <v>0</v>
      </c>
      <c r="Q640" s="272">
        <f t="shared" si="115"/>
        <v>0</v>
      </c>
      <c r="R640" s="272">
        <f t="shared" si="115"/>
        <v>0</v>
      </c>
      <c r="S640" s="272">
        <f t="shared" si="115"/>
        <v>0</v>
      </c>
      <c r="T640" s="272">
        <f t="shared" si="115"/>
        <v>0</v>
      </c>
      <c r="U640" s="272">
        <f t="shared" si="115"/>
        <v>0</v>
      </c>
      <c r="V640" s="272">
        <f t="shared" si="115"/>
        <v>0</v>
      </c>
      <c r="W640" s="100">
        <f t="shared" si="112"/>
        <v>0</v>
      </c>
      <c r="X640" s="100">
        <f>IF(C640=A_Stammdaten!$B$11,E_SAV!$M640-E_SAV!$Y640,HLOOKUP(A_Stammdaten!$B$11-1,$Z$4:$AF$1005,ROW(C640)-3,FALSE)-$Y640)</f>
        <v>0</v>
      </c>
      <c r="Y640" s="100">
        <f>HLOOKUP(A_Stammdaten!$B$11,$Z$4:$AF$1005,ROW(C640)-3,FALSE)</f>
        <v>0</v>
      </c>
      <c r="Z640" s="100">
        <f t="shared" si="105"/>
        <v>0</v>
      </c>
      <c r="AA640" s="100">
        <f t="shared" si="106"/>
        <v>0</v>
      </c>
      <c r="AB640" s="100">
        <f t="shared" si="107"/>
        <v>0</v>
      </c>
      <c r="AC640" s="100">
        <f t="shared" si="108"/>
        <v>0</v>
      </c>
      <c r="AD640" s="100">
        <f t="shared" si="109"/>
        <v>0</v>
      </c>
      <c r="AE640" s="100">
        <f t="shared" si="110"/>
        <v>0</v>
      </c>
      <c r="AF640" s="100">
        <f t="shared" si="111"/>
        <v>0</v>
      </c>
    </row>
    <row r="641" spans="1:32" x14ac:dyDescent="0.25">
      <c r="A641" s="338"/>
      <c r="B641" s="338"/>
      <c r="C641" s="339"/>
      <c r="D641" s="338"/>
      <c r="E641" s="338"/>
      <c r="F641" s="338"/>
      <c r="G641" s="338"/>
      <c r="H641" s="338"/>
      <c r="I641" s="270">
        <f>IF(C641&gt;A_Stammdaten!$B$11,0,SUM(D641,E641,-G641))</f>
        <v>0</v>
      </c>
      <c r="J641" s="338"/>
      <c r="K641" s="338"/>
      <c r="L641" s="338"/>
      <c r="M641" s="99">
        <f t="shared" si="104"/>
        <v>0</v>
      </c>
      <c r="N641" s="271">
        <f>IF(ISBLANK($B641),0,VLOOKUP($B641,Listen!$A$2:$C$45,2,FALSE))</f>
        <v>0</v>
      </c>
      <c r="O641" s="271">
        <f>IF(ISBLANK($B641),0,VLOOKUP($B641,Listen!$A$2:$C$45,3,FALSE))</f>
        <v>0</v>
      </c>
      <c r="P641" s="272">
        <f t="shared" si="114"/>
        <v>0</v>
      </c>
      <c r="Q641" s="272">
        <f t="shared" si="115"/>
        <v>0</v>
      </c>
      <c r="R641" s="272">
        <f t="shared" si="115"/>
        <v>0</v>
      </c>
      <c r="S641" s="272">
        <f t="shared" si="115"/>
        <v>0</v>
      </c>
      <c r="T641" s="272">
        <f t="shared" si="115"/>
        <v>0</v>
      </c>
      <c r="U641" s="272">
        <f t="shared" si="115"/>
        <v>0</v>
      </c>
      <c r="V641" s="272">
        <f t="shared" si="115"/>
        <v>0</v>
      </c>
      <c r="W641" s="100">
        <f t="shared" si="112"/>
        <v>0</v>
      </c>
      <c r="X641" s="100">
        <f>IF(C641=A_Stammdaten!$B$11,E_SAV!$M641-E_SAV!$Y641,HLOOKUP(A_Stammdaten!$B$11-1,$Z$4:$AF$1005,ROW(C641)-3,FALSE)-$Y641)</f>
        <v>0</v>
      </c>
      <c r="Y641" s="100">
        <f>HLOOKUP(A_Stammdaten!$B$11,$Z$4:$AF$1005,ROW(C641)-3,FALSE)</f>
        <v>0</v>
      </c>
      <c r="Z641" s="100">
        <f t="shared" si="105"/>
        <v>0</v>
      </c>
      <c r="AA641" s="100">
        <f t="shared" si="106"/>
        <v>0</v>
      </c>
      <c r="AB641" s="100">
        <f t="shared" si="107"/>
        <v>0</v>
      </c>
      <c r="AC641" s="100">
        <f t="shared" si="108"/>
        <v>0</v>
      </c>
      <c r="AD641" s="100">
        <f t="shared" si="109"/>
        <v>0</v>
      </c>
      <c r="AE641" s="100">
        <f t="shared" si="110"/>
        <v>0</v>
      </c>
      <c r="AF641" s="100">
        <f t="shared" si="111"/>
        <v>0</v>
      </c>
    </row>
    <row r="642" spans="1:32" x14ac:dyDescent="0.25">
      <c r="A642" s="338"/>
      <c r="B642" s="338"/>
      <c r="C642" s="339"/>
      <c r="D642" s="338"/>
      <c r="E642" s="338"/>
      <c r="F642" s="338"/>
      <c r="G642" s="338"/>
      <c r="H642" s="338"/>
      <c r="I642" s="270">
        <f>IF(C642&gt;A_Stammdaten!$B$11,0,SUM(D642,E642,-G642))</f>
        <v>0</v>
      </c>
      <c r="J642" s="338"/>
      <c r="K642" s="338"/>
      <c r="L642" s="338"/>
      <c r="M642" s="99">
        <f t="shared" si="104"/>
        <v>0</v>
      </c>
      <c r="N642" s="271">
        <f>IF(ISBLANK($B642),0,VLOOKUP($B642,Listen!$A$2:$C$45,2,FALSE))</f>
        <v>0</v>
      </c>
      <c r="O642" s="271">
        <f>IF(ISBLANK($B642),0,VLOOKUP($B642,Listen!$A$2:$C$45,3,FALSE))</f>
        <v>0</v>
      </c>
      <c r="P642" s="272">
        <f t="shared" si="114"/>
        <v>0</v>
      </c>
      <c r="Q642" s="272">
        <f t="shared" si="115"/>
        <v>0</v>
      </c>
      <c r="R642" s="272">
        <f t="shared" si="115"/>
        <v>0</v>
      </c>
      <c r="S642" s="272">
        <f t="shared" si="115"/>
        <v>0</v>
      </c>
      <c r="T642" s="272">
        <f t="shared" si="115"/>
        <v>0</v>
      </c>
      <c r="U642" s="272">
        <f t="shared" si="115"/>
        <v>0</v>
      </c>
      <c r="V642" s="272">
        <f t="shared" si="115"/>
        <v>0</v>
      </c>
      <c r="W642" s="100">
        <f t="shared" si="112"/>
        <v>0</v>
      </c>
      <c r="X642" s="100">
        <f>IF(C642=A_Stammdaten!$B$11,E_SAV!$M642-E_SAV!$Y642,HLOOKUP(A_Stammdaten!$B$11-1,$Z$4:$AF$1005,ROW(C642)-3,FALSE)-$Y642)</f>
        <v>0</v>
      </c>
      <c r="Y642" s="100">
        <f>HLOOKUP(A_Stammdaten!$B$11,$Z$4:$AF$1005,ROW(C642)-3,FALSE)</f>
        <v>0</v>
      </c>
      <c r="Z642" s="100">
        <f t="shared" si="105"/>
        <v>0</v>
      </c>
      <c r="AA642" s="100">
        <f t="shared" si="106"/>
        <v>0</v>
      </c>
      <c r="AB642" s="100">
        <f t="shared" si="107"/>
        <v>0</v>
      </c>
      <c r="AC642" s="100">
        <f t="shared" si="108"/>
        <v>0</v>
      </c>
      <c r="AD642" s="100">
        <f t="shared" si="109"/>
        <v>0</v>
      </c>
      <c r="AE642" s="100">
        <f t="shared" si="110"/>
        <v>0</v>
      </c>
      <c r="AF642" s="100">
        <f t="shared" si="111"/>
        <v>0</v>
      </c>
    </row>
    <row r="643" spans="1:32" x14ac:dyDescent="0.25">
      <c r="A643" s="338"/>
      <c r="B643" s="338"/>
      <c r="C643" s="339"/>
      <c r="D643" s="338"/>
      <c r="E643" s="338"/>
      <c r="F643" s="338"/>
      <c r="G643" s="338"/>
      <c r="H643" s="338"/>
      <c r="I643" s="270">
        <f>IF(C643&gt;A_Stammdaten!$B$11,0,SUM(D643,E643,-G643))</f>
        <v>0</v>
      </c>
      <c r="J643" s="338"/>
      <c r="K643" s="338"/>
      <c r="L643" s="338"/>
      <c r="M643" s="99">
        <f t="shared" si="104"/>
        <v>0</v>
      </c>
      <c r="N643" s="271">
        <f>IF(ISBLANK($B643),0,VLOOKUP($B643,Listen!$A$2:$C$45,2,FALSE))</f>
        <v>0</v>
      </c>
      <c r="O643" s="271">
        <f>IF(ISBLANK($B643),0,VLOOKUP($B643,Listen!$A$2:$C$45,3,FALSE))</f>
        <v>0</v>
      </c>
      <c r="P643" s="272">
        <f t="shared" si="114"/>
        <v>0</v>
      </c>
      <c r="Q643" s="272">
        <f t="shared" si="115"/>
        <v>0</v>
      </c>
      <c r="R643" s="272">
        <f t="shared" si="115"/>
        <v>0</v>
      </c>
      <c r="S643" s="272">
        <f t="shared" si="115"/>
        <v>0</v>
      </c>
      <c r="T643" s="272">
        <f t="shared" si="115"/>
        <v>0</v>
      </c>
      <c r="U643" s="272">
        <f t="shared" si="115"/>
        <v>0</v>
      </c>
      <c r="V643" s="272">
        <f t="shared" si="115"/>
        <v>0</v>
      </c>
      <c r="W643" s="100">
        <f t="shared" si="112"/>
        <v>0</v>
      </c>
      <c r="X643" s="100">
        <f>IF(C643=A_Stammdaten!$B$11,E_SAV!$M643-E_SAV!$Y643,HLOOKUP(A_Stammdaten!$B$11-1,$Z$4:$AF$1005,ROW(C643)-3,FALSE)-$Y643)</f>
        <v>0</v>
      </c>
      <c r="Y643" s="100">
        <f>HLOOKUP(A_Stammdaten!$B$11,$Z$4:$AF$1005,ROW(C643)-3,FALSE)</f>
        <v>0</v>
      </c>
      <c r="Z643" s="100">
        <f t="shared" si="105"/>
        <v>0</v>
      </c>
      <c r="AA643" s="100">
        <f t="shared" si="106"/>
        <v>0</v>
      </c>
      <c r="AB643" s="100">
        <f t="shared" si="107"/>
        <v>0</v>
      </c>
      <c r="AC643" s="100">
        <f t="shared" si="108"/>
        <v>0</v>
      </c>
      <c r="AD643" s="100">
        <f t="shared" si="109"/>
        <v>0</v>
      </c>
      <c r="AE643" s="100">
        <f t="shared" si="110"/>
        <v>0</v>
      </c>
      <c r="AF643" s="100">
        <f t="shared" si="111"/>
        <v>0</v>
      </c>
    </row>
    <row r="644" spans="1:32" x14ac:dyDescent="0.25">
      <c r="A644" s="338"/>
      <c r="B644" s="338"/>
      <c r="C644" s="339"/>
      <c r="D644" s="338"/>
      <c r="E644" s="338"/>
      <c r="F644" s="338"/>
      <c r="G644" s="338"/>
      <c r="H644" s="338"/>
      <c r="I644" s="270">
        <f>IF(C644&gt;A_Stammdaten!$B$11,0,SUM(D644,E644,-G644))</f>
        <v>0</v>
      </c>
      <c r="J644" s="338"/>
      <c r="K644" s="338"/>
      <c r="L644" s="338"/>
      <c r="M644" s="99">
        <f t="shared" si="104"/>
        <v>0</v>
      </c>
      <c r="N644" s="271">
        <f>IF(ISBLANK($B644),0,VLOOKUP($B644,Listen!$A$2:$C$45,2,FALSE))</f>
        <v>0</v>
      </c>
      <c r="O644" s="271">
        <f>IF(ISBLANK($B644),0,VLOOKUP($B644,Listen!$A$2:$C$45,3,FALSE))</f>
        <v>0</v>
      </c>
      <c r="P644" s="272">
        <f t="shared" si="114"/>
        <v>0</v>
      </c>
      <c r="Q644" s="272">
        <f t="shared" si="115"/>
        <v>0</v>
      </c>
      <c r="R644" s="272">
        <f t="shared" si="115"/>
        <v>0</v>
      </c>
      <c r="S644" s="272">
        <f t="shared" si="115"/>
        <v>0</v>
      </c>
      <c r="T644" s="272">
        <f t="shared" si="115"/>
        <v>0</v>
      </c>
      <c r="U644" s="272">
        <f t="shared" si="115"/>
        <v>0</v>
      </c>
      <c r="V644" s="272">
        <f t="shared" si="115"/>
        <v>0</v>
      </c>
      <c r="W644" s="100">
        <f t="shared" si="112"/>
        <v>0</v>
      </c>
      <c r="X644" s="100">
        <f>IF(C644=A_Stammdaten!$B$11,E_SAV!$M644-E_SAV!$Y644,HLOOKUP(A_Stammdaten!$B$11-1,$Z$4:$AF$1005,ROW(C644)-3,FALSE)-$Y644)</f>
        <v>0</v>
      </c>
      <c r="Y644" s="100">
        <f>HLOOKUP(A_Stammdaten!$B$11,$Z$4:$AF$1005,ROW(C644)-3,FALSE)</f>
        <v>0</v>
      </c>
      <c r="Z644" s="100">
        <f t="shared" si="105"/>
        <v>0</v>
      </c>
      <c r="AA644" s="100">
        <f t="shared" si="106"/>
        <v>0</v>
      </c>
      <c r="AB644" s="100">
        <f t="shared" si="107"/>
        <v>0</v>
      </c>
      <c r="AC644" s="100">
        <f t="shared" si="108"/>
        <v>0</v>
      </c>
      <c r="AD644" s="100">
        <f t="shared" si="109"/>
        <v>0</v>
      </c>
      <c r="AE644" s="100">
        <f t="shared" si="110"/>
        <v>0</v>
      </c>
      <c r="AF644" s="100">
        <f t="shared" si="111"/>
        <v>0</v>
      </c>
    </row>
    <row r="645" spans="1:32" x14ac:dyDescent="0.25">
      <c r="A645" s="338"/>
      <c r="B645" s="338"/>
      <c r="C645" s="339"/>
      <c r="D645" s="338"/>
      <c r="E645" s="338"/>
      <c r="F645" s="338"/>
      <c r="G645" s="338"/>
      <c r="H645" s="338"/>
      <c r="I645" s="270">
        <f>IF(C645&gt;A_Stammdaten!$B$11,0,SUM(D645,E645,-G645))</f>
        <v>0</v>
      </c>
      <c r="J645" s="338"/>
      <c r="K645" s="338"/>
      <c r="L645" s="338"/>
      <c r="M645" s="99">
        <f t="shared" ref="M645:M708" si="116">I645-SUM(J645:L645)</f>
        <v>0</v>
      </c>
      <c r="N645" s="271">
        <f>IF(ISBLANK($B645),0,VLOOKUP($B645,Listen!$A$2:$C$45,2,FALSE))</f>
        <v>0</v>
      </c>
      <c r="O645" s="271">
        <f>IF(ISBLANK($B645),0,VLOOKUP($B645,Listen!$A$2:$C$45,3,FALSE))</f>
        <v>0</v>
      </c>
      <c r="P645" s="272">
        <f t="shared" si="114"/>
        <v>0</v>
      </c>
      <c r="Q645" s="272">
        <f t="shared" si="115"/>
        <v>0</v>
      </c>
      <c r="R645" s="272">
        <f t="shared" si="115"/>
        <v>0</v>
      </c>
      <c r="S645" s="272">
        <f t="shared" si="115"/>
        <v>0</v>
      </c>
      <c r="T645" s="272">
        <f t="shared" si="115"/>
        <v>0</v>
      </c>
      <c r="U645" s="272">
        <f t="shared" si="115"/>
        <v>0</v>
      </c>
      <c r="V645" s="272">
        <f t="shared" si="115"/>
        <v>0</v>
      </c>
      <c r="W645" s="100">
        <f t="shared" si="112"/>
        <v>0</v>
      </c>
      <c r="X645" s="100">
        <f>IF(C645=A_Stammdaten!$B$11,E_SAV!$M645-E_SAV!$Y645,HLOOKUP(A_Stammdaten!$B$11-1,$Z$4:$AF$1005,ROW(C645)-3,FALSE)-$Y645)</f>
        <v>0</v>
      </c>
      <c r="Y645" s="100">
        <f>HLOOKUP(A_Stammdaten!$B$11,$Z$4:$AF$1005,ROW(C645)-3,FALSE)</f>
        <v>0</v>
      </c>
      <c r="Z645" s="100">
        <f t="shared" ref="Z645:Z708" si="117">IF(OR($C645=0,$M645=0),0,IF($C645&lt;=Z$4,$M645-$M645/P645*(Z$4-$C645+1),0))</f>
        <v>0</v>
      </c>
      <c r="AA645" s="100">
        <f t="shared" ref="AA645:AA708" si="118">IF(OR($C645=0,$M645=0,Q645-(AA$4-$C645)=0),0,IF($C645&lt;AA$4,Z645-Z645/(Q645-(AA$4-$C645)),IF($C645=AA$4,$M645-$M645/Q645,0)))</f>
        <v>0</v>
      </c>
      <c r="AB645" s="100">
        <f t="shared" ref="AB645:AB708" si="119">IF(OR($C645=0,$M645=0,R645-(AB$4-$C645)=0),0,IF($C645&lt;AB$4,AA645-AA645/(R645-(AB$4-$C645)),IF($C645=AB$4,$M645-$M645/R645,0)))</f>
        <v>0</v>
      </c>
      <c r="AC645" s="100">
        <f t="shared" ref="AC645:AC708" si="120">IF(OR($C645=0,$M645=0,S645-(AC$4-$C645)=0),0,IF($C645&lt;AC$4,AB645-AB645/(S645-(AC$4-$C645)),IF($C645=AC$4,$M645-$M645/S645,0)))</f>
        <v>0</v>
      </c>
      <c r="AD645" s="100">
        <f t="shared" ref="AD645:AD708" si="121">IF(OR($C645=0,$M645=0,T645-(AD$4-$C645)=0),0,IF($C645&lt;AD$4,AC645-AC645/(T645-(AD$4-$C645)),IF($C645=AD$4,$M645-$M645/T645,0)))</f>
        <v>0</v>
      </c>
      <c r="AE645" s="100">
        <f t="shared" ref="AE645:AE708" si="122">IF(OR($C645=0,$M645=0,U645-(AE$4-$C645)=0),0,IF($C645&lt;AE$4,AD645-AD645/(U645-(AE$4-$C645)),IF($C645=AE$4,$M645-$M645/U645,0)))</f>
        <v>0</v>
      </c>
      <c r="AF645" s="100">
        <f t="shared" ref="AF645:AF708" si="123">IF(OR($C645=0,$M645=0,V645-(AF$4-$C645)=0),0,IF($C645&lt;AF$4,AE645-AE645/(V645-(AF$4-$C645)),IF($C645=AF$4,$M645-$M645/V645,0)))</f>
        <v>0</v>
      </c>
    </row>
    <row r="646" spans="1:32" x14ac:dyDescent="0.25">
      <c r="A646" s="338"/>
      <c r="B646" s="338"/>
      <c r="C646" s="339"/>
      <c r="D646" s="338"/>
      <c r="E646" s="338"/>
      <c r="F646" s="338"/>
      <c r="G646" s="338"/>
      <c r="H646" s="338"/>
      <c r="I646" s="270">
        <f>IF(C646&gt;A_Stammdaten!$B$11,0,SUM(D646,E646,-G646))</f>
        <v>0</v>
      </c>
      <c r="J646" s="338"/>
      <c r="K646" s="338"/>
      <c r="L646" s="338"/>
      <c r="M646" s="99">
        <f t="shared" si="116"/>
        <v>0</v>
      </c>
      <c r="N646" s="271">
        <f>IF(ISBLANK($B646),0,VLOOKUP($B646,Listen!$A$2:$C$45,2,FALSE))</f>
        <v>0</v>
      </c>
      <c r="O646" s="271">
        <f>IF(ISBLANK($B646),0,VLOOKUP($B646,Listen!$A$2:$C$45,3,FALSE))</f>
        <v>0</v>
      </c>
      <c r="P646" s="272">
        <f t="shared" si="114"/>
        <v>0</v>
      </c>
      <c r="Q646" s="272">
        <f t="shared" si="115"/>
        <v>0</v>
      </c>
      <c r="R646" s="272">
        <f t="shared" si="115"/>
        <v>0</v>
      </c>
      <c r="S646" s="272">
        <f t="shared" si="115"/>
        <v>0</v>
      </c>
      <c r="T646" s="272">
        <f t="shared" si="115"/>
        <v>0</v>
      </c>
      <c r="U646" s="272">
        <f t="shared" si="115"/>
        <v>0</v>
      </c>
      <c r="V646" s="272">
        <f t="shared" si="115"/>
        <v>0</v>
      </c>
      <c r="W646" s="100">
        <f t="shared" ref="W646:W709" si="124">Y646+X646</f>
        <v>0</v>
      </c>
      <c r="X646" s="100">
        <f>IF(C646=A_Stammdaten!$B$11,E_SAV!$M646-E_SAV!$Y646,HLOOKUP(A_Stammdaten!$B$11-1,$Z$4:$AF$1005,ROW(C646)-3,FALSE)-$Y646)</f>
        <v>0</v>
      </c>
      <c r="Y646" s="100">
        <f>HLOOKUP(A_Stammdaten!$B$11,$Z$4:$AF$1005,ROW(C646)-3,FALSE)</f>
        <v>0</v>
      </c>
      <c r="Z646" s="100">
        <f t="shared" si="117"/>
        <v>0</v>
      </c>
      <c r="AA646" s="100">
        <f t="shared" si="118"/>
        <v>0</v>
      </c>
      <c r="AB646" s="100">
        <f t="shared" si="119"/>
        <v>0</v>
      </c>
      <c r="AC646" s="100">
        <f t="shared" si="120"/>
        <v>0</v>
      </c>
      <c r="AD646" s="100">
        <f t="shared" si="121"/>
        <v>0</v>
      </c>
      <c r="AE646" s="100">
        <f t="shared" si="122"/>
        <v>0</v>
      </c>
      <c r="AF646" s="100">
        <f t="shared" si="123"/>
        <v>0</v>
      </c>
    </row>
    <row r="647" spans="1:32" x14ac:dyDescent="0.25">
      <c r="A647" s="338"/>
      <c r="B647" s="338"/>
      <c r="C647" s="339"/>
      <c r="D647" s="338"/>
      <c r="E647" s="338"/>
      <c r="F647" s="338"/>
      <c r="G647" s="338"/>
      <c r="H647" s="338"/>
      <c r="I647" s="270">
        <f>IF(C647&gt;A_Stammdaten!$B$11,0,SUM(D647,E647,-G647))</f>
        <v>0</v>
      </c>
      <c r="J647" s="338"/>
      <c r="K647" s="338"/>
      <c r="L647" s="338"/>
      <c r="M647" s="99">
        <f t="shared" si="116"/>
        <v>0</v>
      </c>
      <c r="N647" s="271">
        <f>IF(ISBLANK($B647),0,VLOOKUP($B647,Listen!$A$2:$C$45,2,FALSE))</f>
        <v>0</v>
      </c>
      <c r="O647" s="271">
        <f>IF(ISBLANK($B647),0,VLOOKUP($B647,Listen!$A$2:$C$45,3,FALSE))</f>
        <v>0</v>
      </c>
      <c r="P647" s="272">
        <f t="shared" si="114"/>
        <v>0</v>
      </c>
      <c r="Q647" s="272">
        <f t="shared" si="115"/>
        <v>0</v>
      </c>
      <c r="R647" s="272">
        <f t="shared" si="115"/>
        <v>0</v>
      </c>
      <c r="S647" s="272">
        <f t="shared" si="115"/>
        <v>0</v>
      </c>
      <c r="T647" s="272">
        <f t="shared" si="115"/>
        <v>0</v>
      </c>
      <c r="U647" s="272">
        <f t="shared" si="115"/>
        <v>0</v>
      </c>
      <c r="V647" s="272">
        <f t="shared" si="115"/>
        <v>0</v>
      </c>
      <c r="W647" s="100">
        <f t="shared" si="124"/>
        <v>0</v>
      </c>
      <c r="X647" s="100">
        <f>IF(C647=A_Stammdaten!$B$11,E_SAV!$M647-E_SAV!$Y647,HLOOKUP(A_Stammdaten!$B$11-1,$Z$4:$AF$1005,ROW(C647)-3,FALSE)-$Y647)</f>
        <v>0</v>
      </c>
      <c r="Y647" s="100">
        <f>HLOOKUP(A_Stammdaten!$B$11,$Z$4:$AF$1005,ROW(C647)-3,FALSE)</f>
        <v>0</v>
      </c>
      <c r="Z647" s="100">
        <f t="shared" si="117"/>
        <v>0</v>
      </c>
      <c r="AA647" s="100">
        <f t="shared" si="118"/>
        <v>0</v>
      </c>
      <c r="AB647" s="100">
        <f t="shared" si="119"/>
        <v>0</v>
      </c>
      <c r="AC647" s="100">
        <f t="shared" si="120"/>
        <v>0</v>
      </c>
      <c r="AD647" s="100">
        <f t="shared" si="121"/>
        <v>0</v>
      </c>
      <c r="AE647" s="100">
        <f t="shared" si="122"/>
        <v>0</v>
      </c>
      <c r="AF647" s="100">
        <f t="shared" si="123"/>
        <v>0</v>
      </c>
    </row>
    <row r="648" spans="1:32" x14ac:dyDescent="0.25">
      <c r="A648" s="338"/>
      <c r="B648" s="338"/>
      <c r="C648" s="339"/>
      <c r="D648" s="338"/>
      <c r="E648" s="338"/>
      <c r="F648" s="338"/>
      <c r="G648" s="338"/>
      <c r="H648" s="338"/>
      <c r="I648" s="270">
        <f>IF(C648&gt;A_Stammdaten!$B$11,0,SUM(D648,E648,-G648))</f>
        <v>0</v>
      </c>
      <c r="J648" s="338"/>
      <c r="K648" s="338"/>
      <c r="L648" s="338"/>
      <c r="M648" s="99">
        <f t="shared" si="116"/>
        <v>0</v>
      </c>
      <c r="N648" s="271">
        <f>IF(ISBLANK($B648),0,VLOOKUP($B648,Listen!$A$2:$C$45,2,FALSE))</f>
        <v>0</v>
      </c>
      <c r="O648" s="271">
        <f>IF(ISBLANK($B648),0,VLOOKUP($B648,Listen!$A$2:$C$45,3,FALSE))</f>
        <v>0</v>
      </c>
      <c r="P648" s="272">
        <f t="shared" si="114"/>
        <v>0</v>
      </c>
      <c r="Q648" s="272">
        <f t="shared" si="115"/>
        <v>0</v>
      </c>
      <c r="R648" s="272">
        <f t="shared" si="115"/>
        <v>0</v>
      </c>
      <c r="S648" s="272">
        <f t="shared" si="115"/>
        <v>0</v>
      </c>
      <c r="T648" s="272">
        <f t="shared" si="115"/>
        <v>0</v>
      </c>
      <c r="U648" s="272">
        <f t="shared" si="115"/>
        <v>0</v>
      </c>
      <c r="V648" s="272">
        <f t="shared" si="115"/>
        <v>0</v>
      </c>
      <c r="W648" s="100">
        <f t="shared" si="124"/>
        <v>0</v>
      </c>
      <c r="X648" s="100">
        <f>IF(C648=A_Stammdaten!$B$11,E_SAV!$M648-E_SAV!$Y648,HLOOKUP(A_Stammdaten!$B$11-1,$Z$4:$AF$1005,ROW(C648)-3,FALSE)-$Y648)</f>
        <v>0</v>
      </c>
      <c r="Y648" s="100">
        <f>HLOOKUP(A_Stammdaten!$B$11,$Z$4:$AF$1005,ROW(C648)-3,FALSE)</f>
        <v>0</v>
      </c>
      <c r="Z648" s="100">
        <f t="shared" si="117"/>
        <v>0</v>
      </c>
      <c r="AA648" s="100">
        <f t="shared" si="118"/>
        <v>0</v>
      </c>
      <c r="AB648" s="100">
        <f t="shared" si="119"/>
        <v>0</v>
      </c>
      <c r="AC648" s="100">
        <f t="shared" si="120"/>
        <v>0</v>
      </c>
      <c r="AD648" s="100">
        <f t="shared" si="121"/>
        <v>0</v>
      </c>
      <c r="AE648" s="100">
        <f t="shared" si="122"/>
        <v>0</v>
      </c>
      <c r="AF648" s="100">
        <f t="shared" si="123"/>
        <v>0</v>
      </c>
    </row>
    <row r="649" spans="1:32" x14ac:dyDescent="0.25">
      <c r="A649" s="338"/>
      <c r="B649" s="338"/>
      <c r="C649" s="339"/>
      <c r="D649" s="338"/>
      <c r="E649" s="338"/>
      <c r="F649" s="338"/>
      <c r="G649" s="338"/>
      <c r="H649" s="338"/>
      <c r="I649" s="270">
        <f>IF(C649&gt;A_Stammdaten!$B$11,0,SUM(D649,E649,-G649))</f>
        <v>0</v>
      </c>
      <c r="J649" s="338"/>
      <c r="K649" s="338"/>
      <c r="L649" s="338"/>
      <c r="M649" s="99">
        <f t="shared" si="116"/>
        <v>0</v>
      </c>
      <c r="N649" s="271">
        <f>IF(ISBLANK($B649),0,VLOOKUP($B649,Listen!$A$2:$C$45,2,FALSE))</f>
        <v>0</v>
      </c>
      <c r="O649" s="271">
        <f>IF(ISBLANK($B649),0,VLOOKUP($B649,Listen!$A$2:$C$45,3,FALSE))</f>
        <v>0</v>
      </c>
      <c r="P649" s="272">
        <f t="shared" si="114"/>
        <v>0</v>
      </c>
      <c r="Q649" s="272">
        <f t="shared" si="115"/>
        <v>0</v>
      </c>
      <c r="R649" s="272">
        <f t="shared" si="115"/>
        <v>0</v>
      </c>
      <c r="S649" s="272">
        <f t="shared" si="115"/>
        <v>0</v>
      </c>
      <c r="T649" s="272">
        <f t="shared" si="115"/>
        <v>0</v>
      </c>
      <c r="U649" s="272">
        <f t="shared" si="115"/>
        <v>0</v>
      </c>
      <c r="V649" s="272">
        <f t="shared" si="115"/>
        <v>0</v>
      </c>
      <c r="W649" s="100">
        <f t="shared" si="124"/>
        <v>0</v>
      </c>
      <c r="X649" s="100">
        <f>IF(C649=A_Stammdaten!$B$11,E_SAV!$M649-E_SAV!$Y649,HLOOKUP(A_Stammdaten!$B$11-1,$Z$4:$AF$1005,ROW(C649)-3,FALSE)-$Y649)</f>
        <v>0</v>
      </c>
      <c r="Y649" s="100">
        <f>HLOOKUP(A_Stammdaten!$B$11,$Z$4:$AF$1005,ROW(C649)-3,FALSE)</f>
        <v>0</v>
      </c>
      <c r="Z649" s="100">
        <f t="shared" si="117"/>
        <v>0</v>
      </c>
      <c r="AA649" s="100">
        <f t="shared" si="118"/>
        <v>0</v>
      </c>
      <c r="AB649" s="100">
        <f t="shared" si="119"/>
        <v>0</v>
      </c>
      <c r="AC649" s="100">
        <f t="shared" si="120"/>
        <v>0</v>
      </c>
      <c r="AD649" s="100">
        <f t="shared" si="121"/>
        <v>0</v>
      </c>
      <c r="AE649" s="100">
        <f t="shared" si="122"/>
        <v>0</v>
      </c>
      <c r="AF649" s="100">
        <f t="shared" si="123"/>
        <v>0</v>
      </c>
    </row>
    <row r="650" spans="1:32" x14ac:dyDescent="0.25">
      <c r="A650" s="338"/>
      <c r="B650" s="338"/>
      <c r="C650" s="339"/>
      <c r="D650" s="338"/>
      <c r="E650" s="338"/>
      <c r="F650" s="338"/>
      <c r="G650" s="338"/>
      <c r="H650" s="338"/>
      <c r="I650" s="270">
        <f>IF(C650&gt;A_Stammdaten!$B$11,0,SUM(D650,E650,-G650))</f>
        <v>0</v>
      </c>
      <c r="J650" s="338"/>
      <c r="K650" s="338"/>
      <c r="L650" s="338"/>
      <c r="M650" s="99">
        <f t="shared" si="116"/>
        <v>0</v>
      </c>
      <c r="N650" s="271">
        <f>IF(ISBLANK($B650),0,VLOOKUP($B650,Listen!$A$2:$C$45,2,FALSE))</f>
        <v>0</v>
      </c>
      <c r="O650" s="271">
        <f>IF(ISBLANK($B650),0,VLOOKUP($B650,Listen!$A$2:$C$45,3,FALSE))</f>
        <v>0</v>
      </c>
      <c r="P650" s="272">
        <f t="shared" si="114"/>
        <v>0</v>
      </c>
      <c r="Q650" s="272">
        <f t="shared" si="115"/>
        <v>0</v>
      </c>
      <c r="R650" s="272">
        <f t="shared" si="115"/>
        <v>0</v>
      </c>
      <c r="S650" s="272">
        <f t="shared" si="115"/>
        <v>0</v>
      </c>
      <c r="T650" s="272">
        <f t="shared" si="115"/>
        <v>0</v>
      </c>
      <c r="U650" s="272">
        <f t="shared" si="115"/>
        <v>0</v>
      </c>
      <c r="V650" s="272">
        <f t="shared" si="115"/>
        <v>0</v>
      </c>
      <c r="W650" s="100">
        <f t="shared" si="124"/>
        <v>0</v>
      </c>
      <c r="X650" s="100">
        <f>IF(C650=A_Stammdaten!$B$11,E_SAV!$M650-E_SAV!$Y650,HLOOKUP(A_Stammdaten!$B$11-1,$Z$4:$AF$1005,ROW(C650)-3,FALSE)-$Y650)</f>
        <v>0</v>
      </c>
      <c r="Y650" s="100">
        <f>HLOOKUP(A_Stammdaten!$B$11,$Z$4:$AF$1005,ROW(C650)-3,FALSE)</f>
        <v>0</v>
      </c>
      <c r="Z650" s="100">
        <f t="shared" si="117"/>
        <v>0</v>
      </c>
      <c r="AA650" s="100">
        <f t="shared" si="118"/>
        <v>0</v>
      </c>
      <c r="AB650" s="100">
        <f t="shared" si="119"/>
        <v>0</v>
      </c>
      <c r="AC650" s="100">
        <f t="shared" si="120"/>
        <v>0</v>
      </c>
      <c r="AD650" s="100">
        <f t="shared" si="121"/>
        <v>0</v>
      </c>
      <c r="AE650" s="100">
        <f t="shared" si="122"/>
        <v>0</v>
      </c>
      <c r="AF650" s="100">
        <f t="shared" si="123"/>
        <v>0</v>
      </c>
    </row>
    <row r="651" spans="1:32" x14ac:dyDescent="0.25">
      <c r="A651" s="338"/>
      <c r="B651" s="338"/>
      <c r="C651" s="339"/>
      <c r="D651" s="338"/>
      <c r="E651" s="338"/>
      <c r="F651" s="338"/>
      <c r="G651" s="338"/>
      <c r="H651" s="338"/>
      <c r="I651" s="270">
        <f>IF(C651&gt;A_Stammdaten!$B$11,0,SUM(D651,E651,-G651))</f>
        <v>0</v>
      </c>
      <c r="J651" s="338"/>
      <c r="K651" s="338"/>
      <c r="L651" s="338"/>
      <c r="M651" s="99">
        <f t="shared" si="116"/>
        <v>0</v>
      </c>
      <c r="N651" s="271">
        <f>IF(ISBLANK($B651),0,VLOOKUP($B651,Listen!$A$2:$C$45,2,FALSE))</f>
        <v>0</v>
      </c>
      <c r="O651" s="271">
        <f>IF(ISBLANK($B651),0,VLOOKUP($B651,Listen!$A$2:$C$45,3,FALSE))</f>
        <v>0</v>
      </c>
      <c r="P651" s="272">
        <f t="shared" ref="P651:P714" si="125">$N651</f>
        <v>0</v>
      </c>
      <c r="Q651" s="272">
        <f t="shared" si="115"/>
        <v>0</v>
      </c>
      <c r="R651" s="272">
        <f t="shared" si="115"/>
        <v>0</v>
      </c>
      <c r="S651" s="272">
        <f t="shared" si="115"/>
        <v>0</v>
      </c>
      <c r="T651" s="272">
        <f t="shared" si="115"/>
        <v>0</v>
      </c>
      <c r="U651" s="272">
        <f t="shared" si="115"/>
        <v>0</v>
      </c>
      <c r="V651" s="272">
        <f t="shared" si="115"/>
        <v>0</v>
      </c>
      <c r="W651" s="100">
        <f t="shared" si="124"/>
        <v>0</v>
      </c>
      <c r="X651" s="100">
        <f>IF(C651=A_Stammdaten!$B$11,E_SAV!$M651-E_SAV!$Y651,HLOOKUP(A_Stammdaten!$B$11-1,$Z$4:$AF$1005,ROW(C651)-3,FALSE)-$Y651)</f>
        <v>0</v>
      </c>
      <c r="Y651" s="100">
        <f>HLOOKUP(A_Stammdaten!$B$11,$Z$4:$AF$1005,ROW(C651)-3,FALSE)</f>
        <v>0</v>
      </c>
      <c r="Z651" s="100">
        <f t="shared" si="117"/>
        <v>0</v>
      </c>
      <c r="AA651" s="100">
        <f t="shared" si="118"/>
        <v>0</v>
      </c>
      <c r="AB651" s="100">
        <f t="shared" si="119"/>
        <v>0</v>
      </c>
      <c r="AC651" s="100">
        <f t="shared" si="120"/>
        <v>0</v>
      </c>
      <c r="AD651" s="100">
        <f t="shared" si="121"/>
        <v>0</v>
      </c>
      <c r="AE651" s="100">
        <f t="shared" si="122"/>
        <v>0</v>
      </c>
      <c r="AF651" s="100">
        <f t="shared" si="123"/>
        <v>0</v>
      </c>
    </row>
    <row r="652" spans="1:32" x14ac:dyDescent="0.25">
      <c r="A652" s="338"/>
      <c r="B652" s="338"/>
      <c r="C652" s="339"/>
      <c r="D652" s="338"/>
      <c r="E652" s="338"/>
      <c r="F652" s="338"/>
      <c r="G652" s="338"/>
      <c r="H652" s="338"/>
      <c r="I652" s="270">
        <f>IF(C652&gt;A_Stammdaten!$B$11,0,SUM(D652,E652,-G652))</f>
        <v>0</v>
      </c>
      <c r="J652" s="338"/>
      <c r="K652" s="338"/>
      <c r="L652" s="338"/>
      <c r="M652" s="99">
        <f t="shared" si="116"/>
        <v>0</v>
      </c>
      <c r="N652" s="271">
        <f>IF(ISBLANK($B652),0,VLOOKUP($B652,Listen!$A$2:$C$45,2,FALSE))</f>
        <v>0</v>
      </c>
      <c r="O652" s="271">
        <f>IF(ISBLANK($B652),0,VLOOKUP($B652,Listen!$A$2:$C$45,3,FALSE))</f>
        <v>0</v>
      </c>
      <c r="P652" s="272">
        <f t="shared" si="125"/>
        <v>0</v>
      </c>
      <c r="Q652" s="272">
        <f t="shared" si="115"/>
        <v>0</v>
      </c>
      <c r="R652" s="272">
        <f t="shared" si="115"/>
        <v>0</v>
      </c>
      <c r="S652" s="272">
        <f t="shared" si="115"/>
        <v>0</v>
      </c>
      <c r="T652" s="272">
        <f t="shared" si="115"/>
        <v>0</v>
      </c>
      <c r="U652" s="272">
        <f t="shared" si="115"/>
        <v>0</v>
      </c>
      <c r="V652" s="272">
        <f t="shared" si="115"/>
        <v>0</v>
      </c>
      <c r="W652" s="100">
        <f t="shared" si="124"/>
        <v>0</v>
      </c>
      <c r="X652" s="100">
        <f>IF(C652=A_Stammdaten!$B$11,E_SAV!$M652-E_SAV!$Y652,HLOOKUP(A_Stammdaten!$B$11-1,$Z$4:$AF$1005,ROW(C652)-3,FALSE)-$Y652)</f>
        <v>0</v>
      </c>
      <c r="Y652" s="100">
        <f>HLOOKUP(A_Stammdaten!$B$11,$Z$4:$AF$1005,ROW(C652)-3,FALSE)</f>
        <v>0</v>
      </c>
      <c r="Z652" s="100">
        <f t="shared" si="117"/>
        <v>0</v>
      </c>
      <c r="AA652" s="100">
        <f t="shared" si="118"/>
        <v>0</v>
      </c>
      <c r="AB652" s="100">
        <f t="shared" si="119"/>
        <v>0</v>
      </c>
      <c r="AC652" s="100">
        <f t="shared" si="120"/>
        <v>0</v>
      </c>
      <c r="AD652" s="100">
        <f t="shared" si="121"/>
        <v>0</v>
      </c>
      <c r="AE652" s="100">
        <f t="shared" si="122"/>
        <v>0</v>
      </c>
      <c r="AF652" s="100">
        <f t="shared" si="123"/>
        <v>0</v>
      </c>
    </row>
    <row r="653" spans="1:32" x14ac:dyDescent="0.25">
      <c r="A653" s="338"/>
      <c r="B653" s="338"/>
      <c r="C653" s="339"/>
      <c r="D653" s="338"/>
      <c r="E653" s="338"/>
      <c r="F653" s="338"/>
      <c r="G653" s="338"/>
      <c r="H653" s="338"/>
      <c r="I653" s="270">
        <f>IF(C653&gt;A_Stammdaten!$B$11,0,SUM(D653,E653,-G653))</f>
        <v>0</v>
      </c>
      <c r="J653" s="338"/>
      <c r="K653" s="338"/>
      <c r="L653" s="338"/>
      <c r="M653" s="99">
        <f t="shared" si="116"/>
        <v>0</v>
      </c>
      <c r="N653" s="271">
        <f>IF(ISBLANK($B653),0,VLOOKUP($B653,Listen!$A$2:$C$45,2,FALSE))</f>
        <v>0</v>
      </c>
      <c r="O653" s="271">
        <f>IF(ISBLANK($B653),0,VLOOKUP($B653,Listen!$A$2:$C$45,3,FALSE))</f>
        <v>0</v>
      </c>
      <c r="P653" s="272">
        <f t="shared" si="125"/>
        <v>0</v>
      </c>
      <c r="Q653" s="272">
        <f t="shared" si="115"/>
        <v>0</v>
      </c>
      <c r="R653" s="272">
        <f t="shared" si="115"/>
        <v>0</v>
      </c>
      <c r="S653" s="272">
        <f t="shared" si="115"/>
        <v>0</v>
      </c>
      <c r="T653" s="272">
        <f t="shared" si="115"/>
        <v>0</v>
      </c>
      <c r="U653" s="272">
        <f t="shared" si="115"/>
        <v>0</v>
      </c>
      <c r="V653" s="272">
        <f t="shared" si="115"/>
        <v>0</v>
      </c>
      <c r="W653" s="100">
        <f t="shared" si="124"/>
        <v>0</v>
      </c>
      <c r="X653" s="100">
        <f>IF(C653=A_Stammdaten!$B$11,E_SAV!$M653-E_SAV!$Y653,HLOOKUP(A_Stammdaten!$B$11-1,$Z$4:$AF$1005,ROW(C653)-3,FALSE)-$Y653)</f>
        <v>0</v>
      </c>
      <c r="Y653" s="100">
        <f>HLOOKUP(A_Stammdaten!$B$11,$Z$4:$AF$1005,ROW(C653)-3,FALSE)</f>
        <v>0</v>
      </c>
      <c r="Z653" s="100">
        <f t="shared" si="117"/>
        <v>0</v>
      </c>
      <c r="AA653" s="100">
        <f t="shared" si="118"/>
        <v>0</v>
      </c>
      <c r="AB653" s="100">
        <f t="shared" si="119"/>
        <v>0</v>
      </c>
      <c r="AC653" s="100">
        <f t="shared" si="120"/>
        <v>0</v>
      </c>
      <c r="AD653" s="100">
        <f t="shared" si="121"/>
        <v>0</v>
      </c>
      <c r="AE653" s="100">
        <f t="shared" si="122"/>
        <v>0</v>
      </c>
      <c r="AF653" s="100">
        <f t="shared" si="123"/>
        <v>0</v>
      </c>
    </row>
    <row r="654" spans="1:32" x14ac:dyDescent="0.25">
      <c r="A654" s="338"/>
      <c r="B654" s="338"/>
      <c r="C654" s="339"/>
      <c r="D654" s="338"/>
      <c r="E654" s="338"/>
      <c r="F654" s="338"/>
      <c r="G654" s="338"/>
      <c r="H654" s="338"/>
      <c r="I654" s="270">
        <f>IF(C654&gt;A_Stammdaten!$B$11,0,SUM(D654,E654,-G654))</f>
        <v>0</v>
      </c>
      <c r="J654" s="338"/>
      <c r="K654" s="338"/>
      <c r="L654" s="338"/>
      <c r="M654" s="99">
        <f t="shared" si="116"/>
        <v>0</v>
      </c>
      <c r="N654" s="271">
        <f>IF(ISBLANK($B654),0,VLOOKUP($B654,Listen!$A$2:$C$45,2,FALSE))</f>
        <v>0</v>
      </c>
      <c r="O654" s="271">
        <f>IF(ISBLANK($B654),0,VLOOKUP($B654,Listen!$A$2:$C$45,3,FALSE))</f>
        <v>0</v>
      </c>
      <c r="P654" s="272">
        <f t="shared" si="125"/>
        <v>0</v>
      </c>
      <c r="Q654" s="272">
        <f t="shared" si="115"/>
        <v>0</v>
      </c>
      <c r="R654" s="272">
        <f t="shared" si="115"/>
        <v>0</v>
      </c>
      <c r="S654" s="272">
        <f t="shared" si="115"/>
        <v>0</v>
      </c>
      <c r="T654" s="272">
        <f t="shared" si="115"/>
        <v>0</v>
      </c>
      <c r="U654" s="272">
        <f t="shared" si="115"/>
        <v>0</v>
      </c>
      <c r="V654" s="272">
        <f t="shared" si="115"/>
        <v>0</v>
      </c>
      <c r="W654" s="100">
        <f t="shared" si="124"/>
        <v>0</v>
      </c>
      <c r="X654" s="100">
        <f>IF(C654=A_Stammdaten!$B$11,E_SAV!$M654-E_SAV!$Y654,HLOOKUP(A_Stammdaten!$B$11-1,$Z$4:$AF$1005,ROW(C654)-3,FALSE)-$Y654)</f>
        <v>0</v>
      </c>
      <c r="Y654" s="100">
        <f>HLOOKUP(A_Stammdaten!$B$11,$Z$4:$AF$1005,ROW(C654)-3,FALSE)</f>
        <v>0</v>
      </c>
      <c r="Z654" s="100">
        <f t="shared" si="117"/>
        <v>0</v>
      </c>
      <c r="AA654" s="100">
        <f t="shared" si="118"/>
        <v>0</v>
      </c>
      <c r="AB654" s="100">
        <f t="shared" si="119"/>
        <v>0</v>
      </c>
      <c r="AC654" s="100">
        <f t="shared" si="120"/>
        <v>0</v>
      </c>
      <c r="AD654" s="100">
        <f t="shared" si="121"/>
        <v>0</v>
      </c>
      <c r="AE654" s="100">
        <f t="shared" si="122"/>
        <v>0</v>
      </c>
      <c r="AF654" s="100">
        <f t="shared" si="123"/>
        <v>0</v>
      </c>
    </row>
    <row r="655" spans="1:32" x14ac:dyDescent="0.25">
      <c r="A655" s="338"/>
      <c r="B655" s="338"/>
      <c r="C655" s="339"/>
      <c r="D655" s="338"/>
      <c r="E655" s="338"/>
      <c r="F655" s="338"/>
      <c r="G655" s="338"/>
      <c r="H655" s="338"/>
      <c r="I655" s="270">
        <f>IF(C655&gt;A_Stammdaten!$B$11,0,SUM(D655,E655,-G655))</f>
        <v>0</v>
      </c>
      <c r="J655" s="338"/>
      <c r="K655" s="338"/>
      <c r="L655" s="338"/>
      <c r="M655" s="99">
        <f t="shared" si="116"/>
        <v>0</v>
      </c>
      <c r="N655" s="271">
        <f>IF(ISBLANK($B655),0,VLOOKUP($B655,Listen!$A$2:$C$45,2,FALSE))</f>
        <v>0</v>
      </c>
      <c r="O655" s="271">
        <f>IF(ISBLANK($B655),0,VLOOKUP($B655,Listen!$A$2:$C$45,3,FALSE))</f>
        <v>0</v>
      </c>
      <c r="P655" s="272">
        <f t="shared" si="125"/>
        <v>0</v>
      </c>
      <c r="Q655" s="272">
        <f t="shared" si="115"/>
        <v>0</v>
      </c>
      <c r="R655" s="272">
        <f t="shared" si="115"/>
        <v>0</v>
      </c>
      <c r="S655" s="272">
        <f t="shared" si="115"/>
        <v>0</v>
      </c>
      <c r="T655" s="272">
        <f t="shared" si="115"/>
        <v>0</v>
      </c>
      <c r="U655" s="272">
        <f t="shared" si="115"/>
        <v>0</v>
      </c>
      <c r="V655" s="272">
        <f t="shared" si="115"/>
        <v>0</v>
      </c>
      <c r="W655" s="100">
        <f t="shared" si="124"/>
        <v>0</v>
      </c>
      <c r="X655" s="100">
        <f>IF(C655=A_Stammdaten!$B$11,E_SAV!$M655-E_SAV!$Y655,HLOOKUP(A_Stammdaten!$B$11-1,$Z$4:$AF$1005,ROW(C655)-3,FALSE)-$Y655)</f>
        <v>0</v>
      </c>
      <c r="Y655" s="100">
        <f>HLOOKUP(A_Stammdaten!$B$11,$Z$4:$AF$1005,ROW(C655)-3,FALSE)</f>
        <v>0</v>
      </c>
      <c r="Z655" s="100">
        <f t="shared" si="117"/>
        <v>0</v>
      </c>
      <c r="AA655" s="100">
        <f t="shared" si="118"/>
        <v>0</v>
      </c>
      <c r="AB655" s="100">
        <f t="shared" si="119"/>
        <v>0</v>
      </c>
      <c r="AC655" s="100">
        <f t="shared" si="120"/>
        <v>0</v>
      </c>
      <c r="AD655" s="100">
        <f t="shared" si="121"/>
        <v>0</v>
      </c>
      <c r="AE655" s="100">
        <f t="shared" si="122"/>
        <v>0</v>
      </c>
      <c r="AF655" s="100">
        <f t="shared" si="123"/>
        <v>0</v>
      </c>
    </row>
    <row r="656" spans="1:32" x14ac:dyDescent="0.25">
      <c r="A656" s="338"/>
      <c r="B656" s="338"/>
      <c r="C656" s="339"/>
      <c r="D656" s="338"/>
      <c r="E656" s="338"/>
      <c r="F656" s="338"/>
      <c r="G656" s="338"/>
      <c r="H656" s="338"/>
      <c r="I656" s="270">
        <f>IF(C656&gt;A_Stammdaten!$B$11,0,SUM(D656,E656,-G656))</f>
        <v>0</v>
      </c>
      <c r="J656" s="338"/>
      <c r="K656" s="338"/>
      <c r="L656" s="338"/>
      <c r="M656" s="99">
        <f t="shared" si="116"/>
        <v>0</v>
      </c>
      <c r="N656" s="271">
        <f>IF(ISBLANK($B656),0,VLOOKUP($B656,Listen!$A$2:$C$45,2,FALSE))</f>
        <v>0</v>
      </c>
      <c r="O656" s="271">
        <f>IF(ISBLANK($B656),0,VLOOKUP($B656,Listen!$A$2:$C$45,3,FALSE))</f>
        <v>0</v>
      </c>
      <c r="P656" s="272">
        <f t="shared" si="125"/>
        <v>0</v>
      </c>
      <c r="Q656" s="272">
        <f t="shared" si="115"/>
        <v>0</v>
      </c>
      <c r="R656" s="272">
        <f t="shared" si="115"/>
        <v>0</v>
      </c>
      <c r="S656" s="272">
        <f t="shared" si="115"/>
        <v>0</v>
      </c>
      <c r="T656" s="272">
        <f t="shared" si="115"/>
        <v>0</v>
      </c>
      <c r="U656" s="272">
        <f t="shared" si="115"/>
        <v>0</v>
      </c>
      <c r="V656" s="272">
        <f t="shared" si="115"/>
        <v>0</v>
      </c>
      <c r="W656" s="100">
        <f t="shared" si="124"/>
        <v>0</v>
      </c>
      <c r="X656" s="100">
        <f>IF(C656=A_Stammdaten!$B$11,E_SAV!$M656-E_SAV!$Y656,HLOOKUP(A_Stammdaten!$B$11-1,$Z$4:$AF$1005,ROW(C656)-3,FALSE)-$Y656)</f>
        <v>0</v>
      </c>
      <c r="Y656" s="100">
        <f>HLOOKUP(A_Stammdaten!$B$11,$Z$4:$AF$1005,ROW(C656)-3,FALSE)</f>
        <v>0</v>
      </c>
      <c r="Z656" s="100">
        <f t="shared" si="117"/>
        <v>0</v>
      </c>
      <c r="AA656" s="100">
        <f t="shared" si="118"/>
        <v>0</v>
      </c>
      <c r="AB656" s="100">
        <f t="shared" si="119"/>
        <v>0</v>
      </c>
      <c r="AC656" s="100">
        <f t="shared" si="120"/>
        <v>0</v>
      </c>
      <c r="AD656" s="100">
        <f t="shared" si="121"/>
        <v>0</v>
      </c>
      <c r="AE656" s="100">
        <f t="shared" si="122"/>
        <v>0</v>
      </c>
      <c r="AF656" s="100">
        <f t="shared" si="123"/>
        <v>0</v>
      </c>
    </row>
    <row r="657" spans="1:32" x14ac:dyDescent="0.25">
      <c r="A657" s="338"/>
      <c r="B657" s="338"/>
      <c r="C657" s="339"/>
      <c r="D657" s="338"/>
      <c r="E657" s="338"/>
      <c r="F657" s="338"/>
      <c r="G657" s="338"/>
      <c r="H657" s="338"/>
      <c r="I657" s="270">
        <f>IF(C657&gt;A_Stammdaten!$B$11,0,SUM(D657,E657,-G657))</f>
        <v>0</v>
      </c>
      <c r="J657" s="338"/>
      <c r="K657" s="338"/>
      <c r="L657" s="338"/>
      <c r="M657" s="99">
        <f t="shared" si="116"/>
        <v>0</v>
      </c>
      <c r="N657" s="271">
        <f>IF(ISBLANK($B657),0,VLOOKUP($B657,Listen!$A$2:$C$45,2,FALSE))</f>
        <v>0</v>
      </c>
      <c r="O657" s="271">
        <f>IF(ISBLANK($B657),0,VLOOKUP($B657,Listen!$A$2:$C$45,3,FALSE))</f>
        <v>0</v>
      </c>
      <c r="P657" s="272">
        <f t="shared" si="125"/>
        <v>0</v>
      </c>
      <c r="Q657" s="272">
        <f t="shared" si="115"/>
        <v>0</v>
      </c>
      <c r="R657" s="272">
        <f t="shared" si="115"/>
        <v>0</v>
      </c>
      <c r="S657" s="272">
        <f t="shared" si="115"/>
        <v>0</v>
      </c>
      <c r="T657" s="272">
        <f t="shared" si="115"/>
        <v>0</v>
      </c>
      <c r="U657" s="272">
        <f t="shared" si="115"/>
        <v>0</v>
      </c>
      <c r="V657" s="272">
        <f t="shared" si="115"/>
        <v>0</v>
      </c>
      <c r="W657" s="100">
        <f t="shared" si="124"/>
        <v>0</v>
      </c>
      <c r="X657" s="100">
        <f>IF(C657=A_Stammdaten!$B$11,E_SAV!$M657-E_SAV!$Y657,HLOOKUP(A_Stammdaten!$B$11-1,$Z$4:$AF$1005,ROW(C657)-3,FALSE)-$Y657)</f>
        <v>0</v>
      </c>
      <c r="Y657" s="100">
        <f>HLOOKUP(A_Stammdaten!$B$11,$Z$4:$AF$1005,ROW(C657)-3,FALSE)</f>
        <v>0</v>
      </c>
      <c r="Z657" s="100">
        <f t="shared" si="117"/>
        <v>0</v>
      </c>
      <c r="AA657" s="100">
        <f t="shared" si="118"/>
        <v>0</v>
      </c>
      <c r="AB657" s="100">
        <f t="shared" si="119"/>
        <v>0</v>
      </c>
      <c r="AC657" s="100">
        <f t="shared" si="120"/>
        <v>0</v>
      </c>
      <c r="AD657" s="100">
        <f t="shared" si="121"/>
        <v>0</v>
      </c>
      <c r="AE657" s="100">
        <f t="shared" si="122"/>
        <v>0</v>
      </c>
      <c r="AF657" s="100">
        <f t="shared" si="123"/>
        <v>0</v>
      </c>
    </row>
    <row r="658" spans="1:32" x14ac:dyDescent="0.25">
      <c r="A658" s="338"/>
      <c r="B658" s="338"/>
      <c r="C658" s="339"/>
      <c r="D658" s="338"/>
      <c r="E658" s="338"/>
      <c r="F658" s="338"/>
      <c r="G658" s="338"/>
      <c r="H658" s="338"/>
      <c r="I658" s="270">
        <f>IF(C658&gt;A_Stammdaten!$B$11,0,SUM(D658,E658,-G658))</f>
        <v>0</v>
      </c>
      <c r="J658" s="338"/>
      <c r="K658" s="338"/>
      <c r="L658" s="338"/>
      <c r="M658" s="99">
        <f t="shared" si="116"/>
        <v>0</v>
      </c>
      <c r="N658" s="271">
        <f>IF(ISBLANK($B658),0,VLOOKUP($B658,Listen!$A$2:$C$45,2,FALSE))</f>
        <v>0</v>
      </c>
      <c r="O658" s="271">
        <f>IF(ISBLANK($B658),0,VLOOKUP($B658,Listen!$A$2:$C$45,3,FALSE))</f>
        <v>0</v>
      </c>
      <c r="P658" s="272">
        <f t="shared" si="125"/>
        <v>0</v>
      </c>
      <c r="Q658" s="272">
        <f t="shared" si="115"/>
        <v>0</v>
      </c>
      <c r="R658" s="272">
        <f t="shared" si="115"/>
        <v>0</v>
      </c>
      <c r="S658" s="272">
        <f t="shared" si="115"/>
        <v>0</v>
      </c>
      <c r="T658" s="272">
        <f t="shared" si="115"/>
        <v>0</v>
      </c>
      <c r="U658" s="272">
        <f t="shared" si="115"/>
        <v>0</v>
      </c>
      <c r="V658" s="272">
        <f t="shared" si="115"/>
        <v>0</v>
      </c>
      <c r="W658" s="100">
        <f t="shared" si="124"/>
        <v>0</v>
      </c>
      <c r="X658" s="100">
        <f>IF(C658=A_Stammdaten!$B$11,E_SAV!$M658-E_SAV!$Y658,HLOOKUP(A_Stammdaten!$B$11-1,$Z$4:$AF$1005,ROW(C658)-3,FALSE)-$Y658)</f>
        <v>0</v>
      </c>
      <c r="Y658" s="100">
        <f>HLOOKUP(A_Stammdaten!$B$11,$Z$4:$AF$1005,ROW(C658)-3,FALSE)</f>
        <v>0</v>
      </c>
      <c r="Z658" s="100">
        <f t="shared" si="117"/>
        <v>0</v>
      </c>
      <c r="AA658" s="100">
        <f t="shared" si="118"/>
        <v>0</v>
      </c>
      <c r="AB658" s="100">
        <f t="shared" si="119"/>
        <v>0</v>
      </c>
      <c r="AC658" s="100">
        <f t="shared" si="120"/>
        <v>0</v>
      </c>
      <c r="AD658" s="100">
        <f t="shared" si="121"/>
        <v>0</v>
      </c>
      <c r="AE658" s="100">
        <f t="shared" si="122"/>
        <v>0</v>
      </c>
      <c r="AF658" s="100">
        <f t="shared" si="123"/>
        <v>0</v>
      </c>
    </row>
    <row r="659" spans="1:32" x14ac:dyDescent="0.25">
      <c r="A659" s="338"/>
      <c r="B659" s="338"/>
      <c r="C659" s="339"/>
      <c r="D659" s="338"/>
      <c r="E659" s="338"/>
      <c r="F659" s="338"/>
      <c r="G659" s="338"/>
      <c r="H659" s="338"/>
      <c r="I659" s="270">
        <f>IF(C659&gt;A_Stammdaten!$B$11,0,SUM(D659,E659,-G659))</f>
        <v>0</v>
      </c>
      <c r="J659" s="338"/>
      <c r="K659" s="338"/>
      <c r="L659" s="338"/>
      <c r="M659" s="99">
        <f t="shared" si="116"/>
        <v>0</v>
      </c>
      <c r="N659" s="271">
        <f>IF(ISBLANK($B659),0,VLOOKUP($B659,Listen!$A$2:$C$45,2,FALSE))</f>
        <v>0</v>
      </c>
      <c r="O659" s="271">
        <f>IF(ISBLANK($B659),0,VLOOKUP($B659,Listen!$A$2:$C$45,3,FALSE))</f>
        <v>0</v>
      </c>
      <c r="P659" s="272">
        <f t="shared" si="125"/>
        <v>0</v>
      </c>
      <c r="Q659" s="272">
        <f t="shared" si="115"/>
        <v>0</v>
      </c>
      <c r="R659" s="272">
        <f t="shared" si="115"/>
        <v>0</v>
      </c>
      <c r="S659" s="272">
        <f t="shared" si="115"/>
        <v>0</v>
      </c>
      <c r="T659" s="272">
        <f t="shared" si="115"/>
        <v>0</v>
      </c>
      <c r="U659" s="272">
        <f t="shared" si="115"/>
        <v>0</v>
      </c>
      <c r="V659" s="272">
        <f t="shared" si="115"/>
        <v>0</v>
      </c>
      <c r="W659" s="100">
        <f t="shared" si="124"/>
        <v>0</v>
      </c>
      <c r="X659" s="100">
        <f>IF(C659=A_Stammdaten!$B$11,E_SAV!$M659-E_SAV!$Y659,HLOOKUP(A_Stammdaten!$B$11-1,$Z$4:$AF$1005,ROW(C659)-3,FALSE)-$Y659)</f>
        <v>0</v>
      </c>
      <c r="Y659" s="100">
        <f>HLOOKUP(A_Stammdaten!$B$11,$Z$4:$AF$1005,ROW(C659)-3,FALSE)</f>
        <v>0</v>
      </c>
      <c r="Z659" s="100">
        <f t="shared" si="117"/>
        <v>0</v>
      </c>
      <c r="AA659" s="100">
        <f t="shared" si="118"/>
        <v>0</v>
      </c>
      <c r="AB659" s="100">
        <f t="shared" si="119"/>
        <v>0</v>
      </c>
      <c r="AC659" s="100">
        <f t="shared" si="120"/>
        <v>0</v>
      </c>
      <c r="AD659" s="100">
        <f t="shared" si="121"/>
        <v>0</v>
      </c>
      <c r="AE659" s="100">
        <f t="shared" si="122"/>
        <v>0</v>
      </c>
      <c r="AF659" s="100">
        <f t="shared" si="123"/>
        <v>0</v>
      </c>
    </row>
    <row r="660" spans="1:32" x14ac:dyDescent="0.25">
      <c r="A660" s="338"/>
      <c r="B660" s="338"/>
      <c r="C660" s="339"/>
      <c r="D660" s="338"/>
      <c r="E660" s="338"/>
      <c r="F660" s="338"/>
      <c r="G660" s="338"/>
      <c r="H660" s="338"/>
      <c r="I660" s="270">
        <f>IF(C660&gt;A_Stammdaten!$B$11,0,SUM(D660,E660,-G660))</f>
        <v>0</v>
      </c>
      <c r="J660" s="338"/>
      <c r="K660" s="338"/>
      <c r="L660" s="338"/>
      <c r="M660" s="99">
        <f t="shared" si="116"/>
        <v>0</v>
      </c>
      <c r="N660" s="271">
        <f>IF(ISBLANK($B660),0,VLOOKUP($B660,Listen!$A$2:$C$45,2,FALSE))</f>
        <v>0</v>
      </c>
      <c r="O660" s="271">
        <f>IF(ISBLANK($B660),0,VLOOKUP($B660,Listen!$A$2:$C$45,3,FALSE))</f>
        <v>0</v>
      </c>
      <c r="P660" s="272">
        <f t="shared" si="125"/>
        <v>0</v>
      </c>
      <c r="Q660" s="272">
        <f t="shared" si="115"/>
        <v>0</v>
      </c>
      <c r="R660" s="272">
        <f t="shared" si="115"/>
        <v>0</v>
      </c>
      <c r="S660" s="272">
        <f t="shared" si="115"/>
        <v>0</v>
      </c>
      <c r="T660" s="272">
        <f t="shared" si="115"/>
        <v>0</v>
      </c>
      <c r="U660" s="272">
        <f t="shared" si="115"/>
        <v>0</v>
      </c>
      <c r="V660" s="272">
        <f t="shared" si="115"/>
        <v>0</v>
      </c>
      <c r="W660" s="100">
        <f t="shared" si="124"/>
        <v>0</v>
      </c>
      <c r="X660" s="100">
        <f>IF(C660=A_Stammdaten!$B$11,E_SAV!$M660-E_SAV!$Y660,HLOOKUP(A_Stammdaten!$B$11-1,$Z$4:$AF$1005,ROW(C660)-3,FALSE)-$Y660)</f>
        <v>0</v>
      </c>
      <c r="Y660" s="100">
        <f>HLOOKUP(A_Stammdaten!$B$11,$Z$4:$AF$1005,ROW(C660)-3,FALSE)</f>
        <v>0</v>
      </c>
      <c r="Z660" s="100">
        <f t="shared" si="117"/>
        <v>0</v>
      </c>
      <c r="AA660" s="100">
        <f t="shared" si="118"/>
        <v>0</v>
      </c>
      <c r="AB660" s="100">
        <f t="shared" si="119"/>
        <v>0</v>
      </c>
      <c r="AC660" s="100">
        <f t="shared" si="120"/>
        <v>0</v>
      </c>
      <c r="AD660" s="100">
        <f t="shared" si="121"/>
        <v>0</v>
      </c>
      <c r="AE660" s="100">
        <f t="shared" si="122"/>
        <v>0</v>
      </c>
      <c r="AF660" s="100">
        <f t="shared" si="123"/>
        <v>0</v>
      </c>
    </row>
    <row r="661" spans="1:32" x14ac:dyDescent="0.25">
      <c r="A661" s="338"/>
      <c r="B661" s="338"/>
      <c r="C661" s="339"/>
      <c r="D661" s="338"/>
      <c r="E661" s="338"/>
      <c r="F661" s="338"/>
      <c r="G661" s="338"/>
      <c r="H661" s="338"/>
      <c r="I661" s="270">
        <f>IF(C661&gt;A_Stammdaten!$B$11,0,SUM(D661,E661,-G661))</f>
        <v>0</v>
      </c>
      <c r="J661" s="338"/>
      <c r="K661" s="338"/>
      <c r="L661" s="338"/>
      <c r="M661" s="99">
        <f t="shared" si="116"/>
        <v>0</v>
      </c>
      <c r="N661" s="271">
        <f>IF(ISBLANK($B661),0,VLOOKUP($B661,Listen!$A$2:$C$45,2,FALSE))</f>
        <v>0</v>
      </c>
      <c r="O661" s="271">
        <f>IF(ISBLANK($B661),0,VLOOKUP($B661,Listen!$A$2:$C$45,3,FALSE))</f>
        <v>0</v>
      </c>
      <c r="P661" s="272">
        <f t="shared" si="125"/>
        <v>0</v>
      </c>
      <c r="Q661" s="272">
        <f t="shared" si="115"/>
        <v>0</v>
      </c>
      <c r="R661" s="272">
        <f t="shared" si="115"/>
        <v>0</v>
      </c>
      <c r="S661" s="272">
        <f t="shared" si="115"/>
        <v>0</v>
      </c>
      <c r="T661" s="272">
        <f t="shared" si="115"/>
        <v>0</v>
      </c>
      <c r="U661" s="272">
        <f t="shared" si="115"/>
        <v>0</v>
      </c>
      <c r="V661" s="272">
        <f t="shared" si="115"/>
        <v>0</v>
      </c>
      <c r="W661" s="100">
        <f t="shared" si="124"/>
        <v>0</v>
      </c>
      <c r="X661" s="100">
        <f>IF(C661=A_Stammdaten!$B$11,E_SAV!$M661-E_SAV!$Y661,HLOOKUP(A_Stammdaten!$B$11-1,$Z$4:$AF$1005,ROW(C661)-3,FALSE)-$Y661)</f>
        <v>0</v>
      </c>
      <c r="Y661" s="100">
        <f>HLOOKUP(A_Stammdaten!$B$11,$Z$4:$AF$1005,ROW(C661)-3,FALSE)</f>
        <v>0</v>
      </c>
      <c r="Z661" s="100">
        <f t="shared" si="117"/>
        <v>0</v>
      </c>
      <c r="AA661" s="100">
        <f t="shared" si="118"/>
        <v>0</v>
      </c>
      <c r="AB661" s="100">
        <f t="shared" si="119"/>
        <v>0</v>
      </c>
      <c r="AC661" s="100">
        <f t="shared" si="120"/>
        <v>0</v>
      </c>
      <c r="AD661" s="100">
        <f t="shared" si="121"/>
        <v>0</v>
      </c>
      <c r="AE661" s="100">
        <f t="shared" si="122"/>
        <v>0</v>
      </c>
      <c r="AF661" s="100">
        <f t="shared" si="123"/>
        <v>0</v>
      </c>
    </row>
    <row r="662" spans="1:32" x14ac:dyDescent="0.25">
      <c r="A662" s="338"/>
      <c r="B662" s="338"/>
      <c r="C662" s="339"/>
      <c r="D662" s="338"/>
      <c r="E662" s="338"/>
      <c r="F662" s="338"/>
      <c r="G662" s="338"/>
      <c r="H662" s="338"/>
      <c r="I662" s="270">
        <f>IF(C662&gt;A_Stammdaten!$B$11,0,SUM(D662,E662,-G662))</f>
        <v>0</v>
      </c>
      <c r="J662" s="338"/>
      <c r="K662" s="338"/>
      <c r="L662" s="338"/>
      <c r="M662" s="99">
        <f t="shared" si="116"/>
        <v>0</v>
      </c>
      <c r="N662" s="271">
        <f>IF(ISBLANK($B662),0,VLOOKUP($B662,Listen!$A$2:$C$45,2,FALSE))</f>
        <v>0</v>
      </c>
      <c r="O662" s="271">
        <f>IF(ISBLANK($B662),0,VLOOKUP($B662,Listen!$A$2:$C$45,3,FALSE))</f>
        <v>0</v>
      </c>
      <c r="P662" s="272">
        <f t="shared" si="125"/>
        <v>0</v>
      </c>
      <c r="Q662" s="272">
        <f t="shared" si="115"/>
        <v>0</v>
      </c>
      <c r="R662" s="272">
        <f t="shared" si="115"/>
        <v>0</v>
      </c>
      <c r="S662" s="272">
        <f t="shared" si="115"/>
        <v>0</v>
      </c>
      <c r="T662" s="272">
        <f t="shared" si="115"/>
        <v>0</v>
      </c>
      <c r="U662" s="272">
        <f t="shared" si="115"/>
        <v>0</v>
      </c>
      <c r="V662" s="272">
        <f t="shared" si="115"/>
        <v>0</v>
      </c>
      <c r="W662" s="100">
        <f t="shared" si="124"/>
        <v>0</v>
      </c>
      <c r="X662" s="100">
        <f>IF(C662=A_Stammdaten!$B$11,E_SAV!$M662-E_SAV!$Y662,HLOOKUP(A_Stammdaten!$B$11-1,$Z$4:$AF$1005,ROW(C662)-3,FALSE)-$Y662)</f>
        <v>0</v>
      </c>
      <c r="Y662" s="100">
        <f>HLOOKUP(A_Stammdaten!$B$11,$Z$4:$AF$1005,ROW(C662)-3,FALSE)</f>
        <v>0</v>
      </c>
      <c r="Z662" s="100">
        <f t="shared" si="117"/>
        <v>0</v>
      </c>
      <c r="AA662" s="100">
        <f t="shared" si="118"/>
        <v>0</v>
      </c>
      <c r="AB662" s="100">
        <f t="shared" si="119"/>
        <v>0</v>
      </c>
      <c r="AC662" s="100">
        <f t="shared" si="120"/>
        <v>0</v>
      </c>
      <c r="AD662" s="100">
        <f t="shared" si="121"/>
        <v>0</v>
      </c>
      <c r="AE662" s="100">
        <f t="shared" si="122"/>
        <v>0</v>
      </c>
      <c r="AF662" s="100">
        <f t="shared" si="123"/>
        <v>0</v>
      </c>
    </row>
    <row r="663" spans="1:32" x14ac:dyDescent="0.25">
      <c r="A663" s="338"/>
      <c r="B663" s="338"/>
      <c r="C663" s="339"/>
      <c r="D663" s="338"/>
      <c r="E663" s="338"/>
      <c r="F663" s="338"/>
      <c r="G663" s="338"/>
      <c r="H663" s="338"/>
      <c r="I663" s="270">
        <f>IF(C663&gt;A_Stammdaten!$B$11,0,SUM(D663,E663,-G663))</f>
        <v>0</v>
      </c>
      <c r="J663" s="338"/>
      <c r="K663" s="338"/>
      <c r="L663" s="338"/>
      <c r="M663" s="99">
        <f t="shared" si="116"/>
        <v>0</v>
      </c>
      <c r="N663" s="271">
        <f>IF(ISBLANK($B663),0,VLOOKUP($B663,Listen!$A$2:$C$45,2,FALSE))</f>
        <v>0</v>
      </c>
      <c r="O663" s="271">
        <f>IF(ISBLANK($B663),0,VLOOKUP($B663,Listen!$A$2:$C$45,3,FALSE))</f>
        <v>0</v>
      </c>
      <c r="P663" s="272">
        <f t="shared" si="125"/>
        <v>0</v>
      </c>
      <c r="Q663" s="272">
        <f t="shared" si="115"/>
        <v>0</v>
      </c>
      <c r="R663" s="272">
        <f t="shared" si="115"/>
        <v>0</v>
      </c>
      <c r="S663" s="272">
        <f t="shared" si="115"/>
        <v>0</v>
      </c>
      <c r="T663" s="272">
        <f t="shared" si="115"/>
        <v>0</v>
      </c>
      <c r="U663" s="272">
        <f t="shared" si="115"/>
        <v>0</v>
      </c>
      <c r="V663" s="272">
        <f t="shared" si="115"/>
        <v>0</v>
      </c>
      <c r="W663" s="100">
        <f t="shared" si="124"/>
        <v>0</v>
      </c>
      <c r="X663" s="100">
        <f>IF(C663=A_Stammdaten!$B$11,E_SAV!$M663-E_SAV!$Y663,HLOOKUP(A_Stammdaten!$B$11-1,$Z$4:$AF$1005,ROW(C663)-3,FALSE)-$Y663)</f>
        <v>0</v>
      </c>
      <c r="Y663" s="100">
        <f>HLOOKUP(A_Stammdaten!$B$11,$Z$4:$AF$1005,ROW(C663)-3,FALSE)</f>
        <v>0</v>
      </c>
      <c r="Z663" s="100">
        <f t="shared" si="117"/>
        <v>0</v>
      </c>
      <c r="AA663" s="100">
        <f t="shared" si="118"/>
        <v>0</v>
      </c>
      <c r="AB663" s="100">
        <f t="shared" si="119"/>
        <v>0</v>
      </c>
      <c r="AC663" s="100">
        <f t="shared" si="120"/>
        <v>0</v>
      </c>
      <c r="AD663" s="100">
        <f t="shared" si="121"/>
        <v>0</v>
      </c>
      <c r="AE663" s="100">
        <f t="shared" si="122"/>
        <v>0</v>
      </c>
      <c r="AF663" s="100">
        <f t="shared" si="123"/>
        <v>0</v>
      </c>
    </row>
    <row r="664" spans="1:32" x14ac:dyDescent="0.25">
      <c r="A664" s="338"/>
      <c r="B664" s="338"/>
      <c r="C664" s="339"/>
      <c r="D664" s="338"/>
      <c r="E664" s="338"/>
      <c r="F664" s="338"/>
      <c r="G664" s="338"/>
      <c r="H664" s="338"/>
      <c r="I664" s="270">
        <f>IF(C664&gt;A_Stammdaten!$B$11,0,SUM(D664,E664,-G664))</f>
        <v>0</v>
      </c>
      <c r="J664" s="338"/>
      <c r="K664" s="338"/>
      <c r="L664" s="338"/>
      <c r="M664" s="99">
        <f t="shared" si="116"/>
        <v>0</v>
      </c>
      <c r="N664" s="271">
        <f>IF(ISBLANK($B664),0,VLOOKUP($B664,Listen!$A$2:$C$45,2,FALSE))</f>
        <v>0</v>
      </c>
      <c r="O664" s="271">
        <f>IF(ISBLANK($B664),0,VLOOKUP($B664,Listen!$A$2:$C$45,3,FALSE))</f>
        <v>0</v>
      </c>
      <c r="P664" s="272">
        <f t="shared" si="125"/>
        <v>0</v>
      </c>
      <c r="Q664" s="272">
        <f t="shared" si="115"/>
        <v>0</v>
      </c>
      <c r="R664" s="272">
        <f t="shared" si="115"/>
        <v>0</v>
      </c>
      <c r="S664" s="272">
        <f t="shared" si="115"/>
        <v>0</v>
      </c>
      <c r="T664" s="272">
        <f t="shared" si="115"/>
        <v>0</v>
      </c>
      <c r="U664" s="272">
        <f t="shared" si="115"/>
        <v>0</v>
      </c>
      <c r="V664" s="272">
        <f t="shared" si="115"/>
        <v>0</v>
      </c>
      <c r="W664" s="100">
        <f t="shared" si="124"/>
        <v>0</v>
      </c>
      <c r="X664" s="100">
        <f>IF(C664=A_Stammdaten!$B$11,E_SAV!$M664-E_SAV!$Y664,HLOOKUP(A_Stammdaten!$B$11-1,$Z$4:$AF$1005,ROW(C664)-3,FALSE)-$Y664)</f>
        <v>0</v>
      </c>
      <c r="Y664" s="100">
        <f>HLOOKUP(A_Stammdaten!$B$11,$Z$4:$AF$1005,ROW(C664)-3,FALSE)</f>
        <v>0</v>
      </c>
      <c r="Z664" s="100">
        <f t="shared" si="117"/>
        <v>0</v>
      </c>
      <c r="AA664" s="100">
        <f t="shared" si="118"/>
        <v>0</v>
      </c>
      <c r="AB664" s="100">
        <f t="shared" si="119"/>
        <v>0</v>
      </c>
      <c r="AC664" s="100">
        <f t="shared" si="120"/>
        <v>0</v>
      </c>
      <c r="AD664" s="100">
        <f t="shared" si="121"/>
        <v>0</v>
      </c>
      <c r="AE664" s="100">
        <f t="shared" si="122"/>
        <v>0</v>
      </c>
      <c r="AF664" s="100">
        <f t="shared" si="123"/>
        <v>0</v>
      </c>
    </row>
    <row r="665" spans="1:32" x14ac:dyDescent="0.25">
      <c r="A665" s="338"/>
      <c r="B665" s="338"/>
      <c r="C665" s="339"/>
      <c r="D665" s="338"/>
      <c r="E665" s="338"/>
      <c r="F665" s="338"/>
      <c r="G665" s="338"/>
      <c r="H665" s="338"/>
      <c r="I665" s="270">
        <f>IF(C665&gt;A_Stammdaten!$B$11,0,SUM(D665,E665,-G665))</f>
        <v>0</v>
      </c>
      <c r="J665" s="338"/>
      <c r="K665" s="338"/>
      <c r="L665" s="338"/>
      <c r="M665" s="99">
        <f t="shared" si="116"/>
        <v>0</v>
      </c>
      <c r="N665" s="271">
        <f>IF(ISBLANK($B665),0,VLOOKUP($B665,Listen!$A$2:$C$45,2,FALSE))</f>
        <v>0</v>
      </c>
      <c r="O665" s="271">
        <f>IF(ISBLANK($B665),0,VLOOKUP($B665,Listen!$A$2:$C$45,3,FALSE))</f>
        <v>0</v>
      </c>
      <c r="P665" s="272">
        <f t="shared" si="125"/>
        <v>0</v>
      </c>
      <c r="Q665" s="272">
        <f t="shared" si="115"/>
        <v>0</v>
      </c>
      <c r="R665" s="272">
        <f t="shared" si="115"/>
        <v>0</v>
      </c>
      <c r="S665" s="272">
        <f t="shared" si="115"/>
        <v>0</v>
      </c>
      <c r="T665" s="272">
        <f t="shared" si="115"/>
        <v>0</v>
      </c>
      <c r="U665" s="272">
        <f t="shared" si="115"/>
        <v>0</v>
      </c>
      <c r="V665" s="272">
        <f t="shared" si="115"/>
        <v>0</v>
      </c>
      <c r="W665" s="100">
        <f t="shared" si="124"/>
        <v>0</v>
      </c>
      <c r="X665" s="100">
        <f>IF(C665=A_Stammdaten!$B$11,E_SAV!$M665-E_SAV!$Y665,HLOOKUP(A_Stammdaten!$B$11-1,$Z$4:$AF$1005,ROW(C665)-3,FALSE)-$Y665)</f>
        <v>0</v>
      </c>
      <c r="Y665" s="100">
        <f>HLOOKUP(A_Stammdaten!$B$11,$Z$4:$AF$1005,ROW(C665)-3,FALSE)</f>
        <v>0</v>
      </c>
      <c r="Z665" s="100">
        <f t="shared" si="117"/>
        <v>0</v>
      </c>
      <c r="AA665" s="100">
        <f t="shared" si="118"/>
        <v>0</v>
      </c>
      <c r="AB665" s="100">
        <f t="shared" si="119"/>
        <v>0</v>
      </c>
      <c r="AC665" s="100">
        <f t="shared" si="120"/>
        <v>0</v>
      </c>
      <c r="AD665" s="100">
        <f t="shared" si="121"/>
        <v>0</v>
      </c>
      <c r="AE665" s="100">
        <f t="shared" si="122"/>
        <v>0</v>
      </c>
      <c r="AF665" s="100">
        <f t="shared" si="123"/>
        <v>0</v>
      </c>
    </row>
    <row r="666" spans="1:32" x14ac:dyDescent="0.25">
      <c r="A666" s="338"/>
      <c r="B666" s="338"/>
      <c r="C666" s="339"/>
      <c r="D666" s="338"/>
      <c r="E666" s="338"/>
      <c r="F666" s="338"/>
      <c r="G666" s="338"/>
      <c r="H666" s="338"/>
      <c r="I666" s="270">
        <f>IF(C666&gt;A_Stammdaten!$B$11,0,SUM(D666,E666,-G666))</f>
        <v>0</v>
      </c>
      <c r="J666" s="338"/>
      <c r="K666" s="338"/>
      <c r="L666" s="338"/>
      <c r="M666" s="99">
        <f t="shared" si="116"/>
        <v>0</v>
      </c>
      <c r="N666" s="271">
        <f>IF(ISBLANK($B666),0,VLOOKUP($B666,Listen!$A$2:$C$45,2,FALSE))</f>
        <v>0</v>
      </c>
      <c r="O666" s="271">
        <f>IF(ISBLANK($B666),0,VLOOKUP($B666,Listen!$A$2:$C$45,3,FALSE))</f>
        <v>0</v>
      </c>
      <c r="P666" s="272">
        <f t="shared" si="125"/>
        <v>0</v>
      </c>
      <c r="Q666" s="272">
        <f t="shared" si="115"/>
        <v>0</v>
      </c>
      <c r="R666" s="272">
        <f t="shared" si="115"/>
        <v>0</v>
      </c>
      <c r="S666" s="272">
        <f t="shared" si="115"/>
        <v>0</v>
      </c>
      <c r="T666" s="272">
        <f t="shared" si="115"/>
        <v>0</v>
      </c>
      <c r="U666" s="272">
        <f t="shared" si="115"/>
        <v>0</v>
      </c>
      <c r="V666" s="272">
        <f t="shared" si="115"/>
        <v>0</v>
      </c>
      <c r="W666" s="100">
        <f t="shared" si="124"/>
        <v>0</v>
      </c>
      <c r="X666" s="100">
        <f>IF(C666=A_Stammdaten!$B$11,E_SAV!$M666-E_SAV!$Y666,HLOOKUP(A_Stammdaten!$B$11-1,$Z$4:$AF$1005,ROW(C666)-3,FALSE)-$Y666)</f>
        <v>0</v>
      </c>
      <c r="Y666" s="100">
        <f>HLOOKUP(A_Stammdaten!$B$11,$Z$4:$AF$1005,ROW(C666)-3,FALSE)</f>
        <v>0</v>
      </c>
      <c r="Z666" s="100">
        <f t="shared" si="117"/>
        <v>0</v>
      </c>
      <c r="AA666" s="100">
        <f t="shared" si="118"/>
        <v>0</v>
      </c>
      <c r="AB666" s="100">
        <f t="shared" si="119"/>
        <v>0</v>
      </c>
      <c r="AC666" s="100">
        <f t="shared" si="120"/>
        <v>0</v>
      </c>
      <c r="AD666" s="100">
        <f t="shared" si="121"/>
        <v>0</v>
      </c>
      <c r="AE666" s="100">
        <f t="shared" si="122"/>
        <v>0</v>
      </c>
      <c r="AF666" s="100">
        <f t="shared" si="123"/>
        <v>0</v>
      </c>
    </row>
    <row r="667" spans="1:32" x14ac:dyDescent="0.25">
      <c r="A667" s="338"/>
      <c r="B667" s="338"/>
      <c r="C667" s="339"/>
      <c r="D667" s="338"/>
      <c r="E667" s="338"/>
      <c r="F667" s="338"/>
      <c r="G667" s="338"/>
      <c r="H667" s="338"/>
      <c r="I667" s="270">
        <f>IF(C667&gt;A_Stammdaten!$B$11,0,SUM(D667,E667,-G667))</f>
        <v>0</v>
      </c>
      <c r="J667" s="338"/>
      <c r="K667" s="338"/>
      <c r="L667" s="338"/>
      <c r="M667" s="99">
        <f t="shared" si="116"/>
        <v>0</v>
      </c>
      <c r="N667" s="271">
        <f>IF(ISBLANK($B667),0,VLOOKUP($B667,Listen!$A$2:$C$45,2,FALSE))</f>
        <v>0</v>
      </c>
      <c r="O667" s="271">
        <f>IF(ISBLANK($B667),0,VLOOKUP($B667,Listen!$A$2:$C$45,3,FALSE))</f>
        <v>0</v>
      </c>
      <c r="P667" s="272">
        <f t="shared" si="125"/>
        <v>0</v>
      </c>
      <c r="Q667" s="272">
        <f t="shared" si="115"/>
        <v>0</v>
      </c>
      <c r="R667" s="272">
        <f t="shared" si="115"/>
        <v>0</v>
      </c>
      <c r="S667" s="272">
        <f t="shared" si="115"/>
        <v>0</v>
      </c>
      <c r="T667" s="272">
        <f t="shared" si="115"/>
        <v>0</v>
      </c>
      <c r="U667" s="272">
        <f t="shared" si="115"/>
        <v>0</v>
      </c>
      <c r="V667" s="272">
        <f t="shared" si="115"/>
        <v>0</v>
      </c>
      <c r="W667" s="100">
        <f t="shared" si="124"/>
        <v>0</v>
      </c>
      <c r="X667" s="100">
        <f>IF(C667=A_Stammdaten!$B$11,E_SAV!$M667-E_SAV!$Y667,HLOOKUP(A_Stammdaten!$B$11-1,$Z$4:$AF$1005,ROW(C667)-3,FALSE)-$Y667)</f>
        <v>0</v>
      </c>
      <c r="Y667" s="100">
        <f>HLOOKUP(A_Stammdaten!$B$11,$Z$4:$AF$1005,ROW(C667)-3,FALSE)</f>
        <v>0</v>
      </c>
      <c r="Z667" s="100">
        <f t="shared" si="117"/>
        <v>0</v>
      </c>
      <c r="AA667" s="100">
        <f t="shared" si="118"/>
        <v>0</v>
      </c>
      <c r="AB667" s="100">
        <f t="shared" si="119"/>
        <v>0</v>
      </c>
      <c r="AC667" s="100">
        <f t="shared" si="120"/>
        <v>0</v>
      </c>
      <c r="AD667" s="100">
        <f t="shared" si="121"/>
        <v>0</v>
      </c>
      <c r="AE667" s="100">
        <f t="shared" si="122"/>
        <v>0</v>
      </c>
      <c r="AF667" s="100">
        <f t="shared" si="123"/>
        <v>0</v>
      </c>
    </row>
    <row r="668" spans="1:32" x14ac:dyDescent="0.25">
      <c r="A668" s="338"/>
      <c r="B668" s="338"/>
      <c r="C668" s="339"/>
      <c r="D668" s="338"/>
      <c r="E668" s="338"/>
      <c r="F668" s="338"/>
      <c r="G668" s="338"/>
      <c r="H668" s="338"/>
      <c r="I668" s="270">
        <f>IF(C668&gt;A_Stammdaten!$B$11,0,SUM(D668,E668,-G668))</f>
        <v>0</v>
      </c>
      <c r="J668" s="338"/>
      <c r="K668" s="338"/>
      <c r="L668" s="338"/>
      <c r="M668" s="99">
        <f t="shared" si="116"/>
        <v>0</v>
      </c>
      <c r="N668" s="271">
        <f>IF(ISBLANK($B668),0,VLOOKUP($B668,Listen!$A$2:$C$45,2,FALSE))</f>
        <v>0</v>
      </c>
      <c r="O668" s="271">
        <f>IF(ISBLANK($B668),0,VLOOKUP($B668,Listen!$A$2:$C$45,3,FALSE))</f>
        <v>0</v>
      </c>
      <c r="P668" s="272">
        <f t="shared" si="125"/>
        <v>0</v>
      </c>
      <c r="Q668" s="272">
        <f t="shared" si="115"/>
        <v>0</v>
      </c>
      <c r="R668" s="272">
        <f t="shared" si="115"/>
        <v>0</v>
      </c>
      <c r="S668" s="272">
        <f t="shared" si="115"/>
        <v>0</v>
      </c>
      <c r="T668" s="272">
        <f t="shared" si="115"/>
        <v>0</v>
      </c>
      <c r="U668" s="272">
        <f t="shared" si="115"/>
        <v>0</v>
      </c>
      <c r="V668" s="272">
        <f t="shared" si="115"/>
        <v>0</v>
      </c>
      <c r="W668" s="100">
        <f t="shared" si="124"/>
        <v>0</v>
      </c>
      <c r="X668" s="100">
        <f>IF(C668=A_Stammdaten!$B$11,E_SAV!$M668-E_SAV!$Y668,HLOOKUP(A_Stammdaten!$B$11-1,$Z$4:$AF$1005,ROW(C668)-3,FALSE)-$Y668)</f>
        <v>0</v>
      </c>
      <c r="Y668" s="100">
        <f>HLOOKUP(A_Stammdaten!$B$11,$Z$4:$AF$1005,ROW(C668)-3,FALSE)</f>
        <v>0</v>
      </c>
      <c r="Z668" s="100">
        <f t="shared" si="117"/>
        <v>0</v>
      </c>
      <c r="AA668" s="100">
        <f t="shared" si="118"/>
        <v>0</v>
      </c>
      <c r="AB668" s="100">
        <f t="shared" si="119"/>
        <v>0</v>
      </c>
      <c r="AC668" s="100">
        <f t="shared" si="120"/>
        <v>0</v>
      </c>
      <c r="AD668" s="100">
        <f t="shared" si="121"/>
        <v>0</v>
      </c>
      <c r="AE668" s="100">
        <f t="shared" si="122"/>
        <v>0</v>
      </c>
      <c r="AF668" s="100">
        <f t="shared" si="123"/>
        <v>0</v>
      </c>
    </row>
    <row r="669" spans="1:32" x14ac:dyDescent="0.25">
      <c r="A669" s="338"/>
      <c r="B669" s="338"/>
      <c r="C669" s="339"/>
      <c r="D669" s="338"/>
      <c r="E669" s="338"/>
      <c r="F669" s="338"/>
      <c r="G669" s="338"/>
      <c r="H669" s="338"/>
      <c r="I669" s="270">
        <f>IF(C669&gt;A_Stammdaten!$B$11,0,SUM(D669,E669,-G669))</f>
        <v>0</v>
      </c>
      <c r="J669" s="338"/>
      <c r="K669" s="338"/>
      <c r="L669" s="338"/>
      <c r="M669" s="99">
        <f t="shared" si="116"/>
        <v>0</v>
      </c>
      <c r="N669" s="271">
        <f>IF(ISBLANK($B669),0,VLOOKUP($B669,Listen!$A$2:$C$45,2,FALSE))</f>
        <v>0</v>
      </c>
      <c r="O669" s="271">
        <f>IF(ISBLANK($B669),0,VLOOKUP($B669,Listen!$A$2:$C$45,3,FALSE))</f>
        <v>0</v>
      </c>
      <c r="P669" s="272">
        <f t="shared" si="125"/>
        <v>0</v>
      </c>
      <c r="Q669" s="272">
        <f t="shared" si="115"/>
        <v>0</v>
      </c>
      <c r="R669" s="272">
        <f t="shared" si="115"/>
        <v>0</v>
      </c>
      <c r="S669" s="272">
        <f t="shared" ref="Q669:V711" si="126">$N669</f>
        <v>0</v>
      </c>
      <c r="T669" s="272">
        <f t="shared" si="126"/>
        <v>0</v>
      </c>
      <c r="U669" s="272">
        <f t="shared" si="126"/>
        <v>0</v>
      </c>
      <c r="V669" s="272">
        <f t="shared" si="126"/>
        <v>0</v>
      </c>
      <c r="W669" s="100">
        <f t="shared" si="124"/>
        <v>0</v>
      </c>
      <c r="X669" s="100">
        <f>IF(C669=A_Stammdaten!$B$11,E_SAV!$M669-E_SAV!$Y669,HLOOKUP(A_Stammdaten!$B$11-1,$Z$4:$AF$1005,ROW(C669)-3,FALSE)-$Y669)</f>
        <v>0</v>
      </c>
      <c r="Y669" s="100">
        <f>HLOOKUP(A_Stammdaten!$B$11,$Z$4:$AF$1005,ROW(C669)-3,FALSE)</f>
        <v>0</v>
      </c>
      <c r="Z669" s="100">
        <f t="shared" si="117"/>
        <v>0</v>
      </c>
      <c r="AA669" s="100">
        <f t="shared" si="118"/>
        <v>0</v>
      </c>
      <c r="AB669" s="100">
        <f t="shared" si="119"/>
        <v>0</v>
      </c>
      <c r="AC669" s="100">
        <f t="shared" si="120"/>
        <v>0</v>
      </c>
      <c r="AD669" s="100">
        <f t="shared" si="121"/>
        <v>0</v>
      </c>
      <c r="AE669" s="100">
        <f t="shared" si="122"/>
        <v>0</v>
      </c>
      <c r="AF669" s="100">
        <f t="shared" si="123"/>
        <v>0</v>
      </c>
    </row>
    <row r="670" spans="1:32" x14ac:dyDescent="0.25">
      <c r="A670" s="338"/>
      <c r="B670" s="338"/>
      <c r="C670" s="339"/>
      <c r="D670" s="338"/>
      <c r="E670" s="338"/>
      <c r="F670" s="338"/>
      <c r="G670" s="338"/>
      <c r="H670" s="338"/>
      <c r="I670" s="270">
        <f>IF(C670&gt;A_Stammdaten!$B$11,0,SUM(D670,E670,-G670))</f>
        <v>0</v>
      </c>
      <c r="J670" s="338"/>
      <c r="K670" s="338"/>
      <c r="L670" s="338"/>
      <c r="M670" s="99">
        <f t="shared" si="116"/>
        <v>0</v>
      </c>
      <c r="N670" s="271">
        <f>IF(ISBLANK($B670),0,VLOOKUP($B670,Listen!$A$2:$C$45,2,FALSE))</f>
        <v>0</v>
      </c>
      <c r="O670" s="271">
        <f>IF(ISBLANK($B670),0,VLOOKUP($B670,Listen!$A$2:$C$45,3,FALSE))</f>
        <v>0</v>
      </c>
      <c r="P670" s="272">
        <f t="shared" si="125"/>
        <v>0</v>
      </c>
      <c r="Q670" s="272">
        <f t="shared" si="126"/>
        <v>0</v>
      </c>
      <c r="R670" s="272">
        <f t="shared" si="126"/>
        <v>0</v>
      </c>
      <c r="S670" s="272">
        <f t="shared" si="126"/>
        <v>0</v>
      </c>
      <c r="T670" s="272">
        <f t="shared" si="126"/>
        <v>0</v>
      </c>
      <c r="U670" s="272">
        <f t="shared" si="126"/>
        <v>0</v>
      </c>
      <c r="V670" s="272">
        <f t="shared" si="126"/>
        <v>0</v>
      </c>
      <c r="W670" s="100">
        <f t="shared" si="124"/>
        <v>0</v>
      </c>
      <c r="X670" s="100">
        <f>IF(C670=A_Stammdaten!$B$11,E_SAV!$M670-E_SAV!$Y670,HLOOKUP(A_Stammdaten!$B$11-1,$Z$4:$AF$1005,ROW(C670)-3,FALSE)-$Y670)</f>
        <v>0</v>
      </c>
      <c r="Y670" s="100">
        <f>HLOOKUP(A_Stammdaten!$B$11,$Z$4:$AF$1005,ROW(C670)-3,FALSE)</f>
        <v>0</v>
      </c>
      <c r="Z670" s="100">
        <f t="shared" si="117"/>
        <v>0</v>
      </c>
      <c r="AA670" s="100">
        <f t="shared" si="118"/>
        <v>0</v>
      </c>
      <c r="AB670" s="100">
        <f t="shared" si="119"/>
        <v>0</v>
      </c>
      <c r="AC670" s="100">
        <f t="shared" si="120"/>
        <v>0</v>
      </c>
      <c r="AD670" s="100">
        <f t="shared" si="121"/>
        <v>0</v>
      </c>
      <c r="AE670" s="100">
        <f t="shared" si="122"/>
        <v>0</v>
      </c>
      <c r="AF670" s="100">
        <f t="shared" si="123"/>
        <v>0</v>
      </c>
    </row>
    <row r="671" spans="1:32" x14ac:dyDescent="0.25">
      <c r="A671" s="338"/>
      <c r="B671" s="338"/>
      <c r="C671" s="339"/>
      <c r="D671" s="338"/>
      <c r="E671" s="338"/>
      <c r="F671" s="338"/>
      <c r="G671" s="338"/>
      <c r="H671" s="338"/>
      <c r="I671" s="270">
        <f>IF(C671&gt;A_Stammdaten!$B$11,0,SUM(D671,E671,-G671))</f>
        <v>0</v>
      </c>
      <c r="J671" s="338"/>
      <c r="K671" s="338"/>
      <c r="L671" s="338"/>
      <c r="M671" s="99">
        <f t="shared" si="116"/>
        <v>0</v>
      </c>
      <c r="N671" s="271">
        <f>IF(ISBLANK($B671),0,VLOOKUP($B671,Listen!$A$2:$C$45,2,FALSE))</f>
        <v>0</v>
      </c>
      <c r="O671" s="271">
        <f>IF(ISBLANK($B671),0,VLOOKUP($B671,Listen!$A$2:$C$45,3,FALSE))</f>
        <v>0</v>
      </c>
      <c r="P671" s="272">
        <f t="shared" si="125"/>
        <v>0</v>
      </c>
      <c r="Q671" s="272">
        <f t="shared" si="126"/>
        <v>0</v>
      </c>
      <c r="R671" s="272">
        <f t="shared" si="126"/>
        <v>0</v>
      </c>
      <c r="S671" s="272">
        <f t="shared" si="126"/>
        <v>0</v>
      </c>
      <c r="T671" s="272">
        <f t="shared" si="126"/>
        <v>0</v>
      </c>
      <c r="U671" s="272">
        <f t="shared" si="126"/>
        <v>0</v>
      </c>
      <c r="V671" s="272">
        <f t="shared" si="126"/>
        <v>0</v>
      </c>
      <c r="W671" s="100">
        <f t="shared" si="124"/>
        <v>0</v>
      </c>
      <c r="X671" s="100">
        <f>IF(C671=A_Stammdaten!$B$11,E_SAV!$M671-E_SAV!$Y671,HLOOKUP(A_Stammdaten!$B$11-1,$Z$4:$AF$1005,ROW(C671)-3,FALSE)-$Y671)</f>
        <v>0</v>
      </c>
      <c r="Y671" s="100">
        <f>HLOOKUP(A_Stammdaten!$B$11,$Z$4:$AF$1005,ROW(C671)-3,FALSE)</f>
        <v>0</v>
      </c>
      <c r="Z671" s="100">
        <f t="shared" si="117"/>
        <v>0</v>
      </c>
      <c r="AA671" s="100">
        <f t="shared" si="118"/>
        <v>0</v>
      </c>
      <c r="AB671" s="100">
        <f t="shared" si="119"/>
        <v>0</v>
      </c>
      <c r="AC671" s="100">
        <f t="shared" si="120"/>
        <v>0</v>
      </c>
      <c r="AD671" s="100">
        <f t="shared" si="121"/>
        <v>0</v>
      </c>
      <c r="AE671" s="100">
        <f t="shared" si="122"/>
        <v>0</v>
      </c>
      <c r="AF671" s="100">
        <f t="shared" si="123"/>
        <v>0</v>
      </c>
    </row>
    <row r="672" spans="1:32" x14ac:dyDescent="0.25">
      <c r="A672" s="338"/>
      <c r="B672" s="338"/>
      <c r="C672" s="339"/>
      <c r="D672" s="338"/>
      <c r="E672" s="338"/>
      <c r="F672" s="338"/>
      <c r="G672" s="338"/>
      <c r="H672" s="338"/>
      <c r="I672" s="270">
        <f>IF(C672&gt;A_Stammdaten!$B$11,0,SUM(D672,E672,-G672))</f>
        <v>0</v>
      </c>
      <c r="J672" s="338"/>
      <c r="K672" s="338"/>
      <c r="L672" s="338"/>
      <c r="M672" s="99">
        <f t="shared" si="116"/>
        <v>0</v>
      </c>
      <c r="N672" s="271">
        <f>IF(ISBLANK($B672),0,VLOOKUP($B672,Listen!$A$2:$C$45,2,FALSE))</f>
        <v>0</v>
      </c>
      <c r="O672" s="271">
        <f>IF(ISBLANK($B672),0,VLOOKUP($B672,Listen!$A$2:$C$45,3,FALSE))</f>
        <v>0</v>
      </c>
      <c r="P672" s="272">
        <f t="shared" si="125"/>
        <v>0</v>
      </c>
      <c r="Q672" s="272">
        <f t="shared" si="126"/>
        <v>0</v>
      </c>
      <c r="R672" s="272">
        <f t="shared" si="126"/>
        <v>0</v>
      </c>
      <c r="S672" s="272">
        <f t="shared" si="126"/>
        <v>0</v>
      </c>
      <c r="T672" s="272">
        <f t="shared" si="126"/>
        <v>0</v>
      </c>
      <c r="U672" s="272">
        <f t="shared" si="126"/>
        <v>0</v>
      </c>
      <c r="V672" s="272">
        <f t="shared" si="126"/>
        <v>0</v>
      </c>
      <c r="W672" s="100">
        <f t="shared" si="124"/>
        <v>0</v>
      </c>
      <c r="X672" s="100">
        <f>IF(C672=A_Stammdaten!$B$11,E_SAV!$M672-E_SAV!$Y672,HLOOKUP(A_Stammdaten!$B$11-1,$Z$4:$AF$1005,ROW(C672)-3,FALSE)-$Y672)</f>
        <v>0</v>
      </c>
      <c r="Y672" s="100">
        <f>HLOOKUP(A_Stammdaten!$B$11,$Z$4:$AF$1005,ROW(C672)-3,FALSE)</f>
        <v>0</v>
      </c>
      <c r="Z672" s="100">
        <f t="shared" si="117"/>
        <v>0</v>
      </c>
      <c r="AA672" s="100">
        <f t="shared" si="118"/>
        <v>0</v>
      </c>
      <c r="AB672" s="100">
        <f t="shared" si="119"/>
        <v>0</v>
      </c>
      <c r="AC672" s="100">
        <f t="shared" si="120"/>
        <v>0</v>
      </c>
      <c r="AD672" s="100">
        <f t="shared" si="121"/>
        <v>0</v>
      </c>
      <c r="AE672" s="100">
        <f t="shared" si="122"/>
        <v>0</v>
      </c>
      <c r="AF672" s="100">
        <f t="shared" si="123"/>
        <v>0</v>
      </c>
    </row>
    <row r="673" spans="1:32" x14ac:dyDescent="0.25">
      <c r="A673" s="338"/>
      <c r="B673" s="338"/>
      <c r="C673" s="339"/>
      <c r="D673" s="338"/>
      <c r="E673" s="338"/>
      <c r="F673" s="338"/>
      <c r="G673" s="338"/>
      <c r="H673" s="338"/>
      <c r="I673" s="270">
        <f>IF(C673&gt;A_Stammdaten!$B$11,0,SUM(D673,E673,-G673))</f>
        <v>0</v>
      </c>
      <c r="J673" s="338"/>
      <c r="K673" s="338"/>
      <c r="L673" s="338"/>
      <c r="M673" s="99">
        <f t="shared" si="116"/>
        <v>0</v>
      </c>
      <c r="N673" s="271">
        <f>IF(ISBLANK($B673),0,VLOOKUP($B673,Listen!$A$2:$C$45,2,FALSE))</f>
        <v>0</v>
      </c>
      <c r="O673" s="271">
        <f>IF(ISBLANK($B673),0,VLOOKUP($B673,Listen!$A$2:$C$45,3,FALSE))</f>
        <v>0</v>
      </c>
      <c r="P673" s="272">
        <f t="shared" si="125"/>
        <v>0</v>
      </c>
      <c r="Q673" s="272">
        <f t="shared" si="126"/>
        <v>0</v>
      </c>
      <c r="R673" s="272">
        <f t="shared" si="126"/>
        <v>0</v>
      </c>
      <c r="S673" s="272">
        <f t="shared" si="126"/>
        <v>0</v>
      </c>
      <c r="T673" s="272">
        <f t="shared" si="126"/>
        <v>0</v>
      </c>
      <c r="U673" s="272">
        <f t="shared" si="126"/>
        <v>0</v>
      </c>
      <c r="V673" s="272">
        <f t="shared" si="126"/>
        <v>0</v>
      </c>
      <c r="W673" s="100">
        <f t="shared" si="124"/>
        <v>0</v>
      </c>
      <c r="X673" s="100">
        <f>IF(C673=A_Stammdaten!$B$11,E_SAV!$M673-E_SAV!$Y673,HLOOKUP(A_Stammdaten!$B$11-1,$Z$4:$AF$1005,ROW(C673)-3,FALSE)-$Y673)</f>
        <v>0</v>
      </c>
      <c r="Y673" s="100">
        <f>HLOOKUP(A_Stammdaten!$B$11,$Z$4:$AF$1005,ROW(C673)-3,FALSE)</f>
        <v>0</v>
      </c>
      <c r="Z673" s="100">
        <f t="shared" si="117"/>
        <v>0</v>
      </c>
      <c r="AA673" s="100">
        <f t="shared" si="118"/>
        <v>0</v>
      </c>
      <c r="AB673" s="100">
        <f t="shared" si="119"/>
        <v>0</v>
      </c>
      <c r="AC673" s="100">
        <f t="shared" si="120"/>
        <v>0</v>
      </c>
      <c r="AD673" s="100">
        <f t="shared" si="121"/>
        <v>0</v>
      </c>
      <c r="AE673" s="100">
        <f t="shared" si="122"/>
        <v>0</v>
      </c>
      <c r="AF673" s="100">
        <f t="shared" si="123"/>
        <v>0</v>
      </c>
    </row>
    <row r="674" spans="1:32" x14ac:dyDescent="0.25">
      <c r="A674" s="338"/>
      <c r="B674" s="338"/>
      <c r="C674" s="339"/>
      <c r="D674" s="338"/>
      <c r="E674" s="338"/>
      <c r="F674" s="338"/>
      <c r="G674" s="338"/>
      <c r="H674" s="338"/>
      <c r="I674" s="270">
        <f>IF(C674&gt;A_Stammdaten!$B$11,0,SUM(D674,E674,-G674))</f>
        <v>0</v>
      </c>
      <c r="J674" s="338"/>
      <c r="K674" s="338"/>
      <c r="L674" s="338"/>
      <c r="M674" s="99">
        <f t="shared" si="116"/>
        <v>0</v>
      </c>
      <c r="N674" s="271">
        <f>IF(ISBLANK($B674),0,VLOOKUP($B674,Listen!$A$2:$C$45,2,FALSE))</f>
        <v>0</v>
      </c>
      <c r="O674" s="271">
        <f>IF(ISBLANK($B674),0,VLOOKUP($B674,Listen!$A$2:$C$45,3,FALSE))</f>
        <v>0</v>
      </c>
      <c r="P674" s="272">
        <f t="shared" si="125"/>
        <v>0</v>
      </c>
      <c r="Q674" s="272">
        <f t="shared" si="126"/>
        <v>0</v>
      </c>
      <c r="R674" s="272">
        <f t="shared" si="126"/>
        <v>0</v>
      </c>
      <c r="S674" s="272">
        <f t="shared" si="126"/>
        <v>0</v>
      </c>
      <c r="T674" s="272">
        <f t="shared" si="126"/>
        <v>0</v>
      </c>
      <c r="U674" s="272">
        <f t="shared" si="126"/>
        <v>0</v>
      </c>
      <c r="V674" s="272">
        <f t="shared" si="126"/>
        <v>0</v>
      </c>
      <c r="W674" s="100">
        <f t="shared" si="124"/>
        <v>0</v>
      </c>
      <c r="X674" s="100">
        <f>IF(C674=A_Stammdaten!$B$11,E_SAV!$M674-E_SAV!$Y674,HLOOKUP(A_Stammdaten!$B$11-1,$Z$4:$AF$1005,ROW(C674)-3,FALSE)-$Y674)</f>
        <v>0</v>
      </c>
      <c r="Y674" s="100">
        <f>HLOOKUP(A_Stammdaten!$B$11,$Z$4:$AF$1005,ROW(C674)-3,FALSE)</f>
        <v>0</v>
      </c>
      <c r="Z674" s="100">
        <f t="shared" si="117"/>
        <v>0</v>
      </c>
      <c r="AA674" s="100">
        <f t="shared" si="118"/>
        <v>0</v>
      </c>
      <c r="AB674" s="100">
        <f t="shared" si="119"/>
        <v>0</v>
      </c>
      <c r="AC674" s="100">
        <f t="shared" si="120"/>
        <v>0</v>
      </c>
      <c r="AD674" s="100">
        <f t="shared" si="121"/>
        <v>0</v>
      </c>
      <c r="AE674" s="100">
        <f t="shared" si="122"/>
        <v>0</v>
      </c>
      <c r="AF674" s="100">
        <f t="shared" si="123"/>
        <v>0</v>
      </c>
    </row>
    <row r="675" spans="1:32" x14ac:dyDescent="0.25">
      <c r="A675" s="338"/>
      <c r="B675" s="338"/>
      <c r="C675" s="339"/>
      <c r="D675" s="338"/>
      <c r="E675" s="338"/>
      <c r="F675" s="338"/>
      <c r="G675" s="338"/>
      <c r="H675" s="338"/>
      <c r="I675" s="270">
        <f>IF(C675&gt;A_Stammdaten!$B$11,0,SUM(D675,E675,-G675))</f>
        <v>0</v>
      </c>
      <c r="J675" s="338"/>
      <c r="K675" s="338"/>
      <c r="L675" s="338"/>
      <c r="M675" s="99">
        <f t="shared" si="116"/>
        <v>0</v>
      </c>
      <c r="N675" s="271">
        <f>IF(ISBLANK($B675),0,VLOOKUP($B675,Listen!$A$2:$C$45,2,FALSE))</f>
        <v>0</v>
      </c>
      <c r="O675" s="271">
        <f>IF(ISBLANK($B675),0,VLOOKUP($B675,Listen!$A$2:$C$45,3,FALSE))</f>
        <v>0</v>
      </c>
      <c r="P675" s="272">
        <f t="shared" si="125"/>
        <v>0</v>
      </c>
      <c r="Q675" s="272">
        <f t="shared" si="126"/>
        <v>0</v>
      </c>
      <c r="R675" s="272">
        <f t="shared" si="126"/>
        <v>0</v>
      </c>
      <c r="S675" s="272">
        <f t="shared" si="126"/>
        <v>0</v>
      </c>
      <c r="T675" s="272">
        <f t="shared" si="126"/>
        <v>0</v>
      </c>
      <c r="U675" s="272">
        <f t="shared" si="126"/>
        <v>0</v>
      </c>
      <c r="V675" s="272">
        <f t="shared" si="126"/>
        <v>0</v>
      </c>
      <c r="W675" s="100">
        <f t="shared" si="124"/>
        <v>0</v>
      </c>
      <c r="X675" s="100">
        <f>IF(C675=A_Stammdaten!$B$11,E_SAV!$M675-E_SAV!$Y675,HLOOKUP(A_Stammdaten!$B$11-1,$Z$4:$AF$1005,ROW(C675)-3,FALSE)-$Y675)</f>
        <v>0</v>
      </c>
      <c r="Y675" s="100">
        <f>HLOOKUP(A_Stammdaten!$B$11,$Z$4:$AF$1005,ROW(C675)-3,FALSE)</f>
        <v>0</v>
      </c>
      <c r="Z675" s="100">
        <f t="shared" si="117"/>
        <v>0</v>
      </c>
      <c r="AA675" s="100">
        <f t="shared" si="118"/>
        <v>0</v>
      </c>
      <c r="AB675" s="100">
        <f t="shared" si="119"/>
        <v>0</v>
      </c>
      <c r="AC675" s="100">
        <f t="shared" si="120"/>
        <v>0</v>
      </c>
      <c r="AD675" s="100">
        <f t="shared" si="121"/>
        <v>0</v>
      </c>
      <c r="AE675" s="100">
        <f t="shared" si="122"/>
        <v>0</v>
      </c>
      <c r="AF675" s="100">
        <f t="shared" si="123"/>
        <v>0</v>
      </c>
    </row>
    <row r="676" spans="1:32" x14ac:dyDescent="0.25">
      <c r="A676" s="338"/>
      <c r="B676" s="338"/>
      <c r="C676" s="339"/>
      <c r="D676" s="338"/>
      <c r="E676" s="338"/>
      <c r="F676" s="338"/>
      <c r="G676" s="338"/>
      <c r="H676" s="338"/>
      <c r="I676" s="270">
        <f>IF(C676&gt;A_Stammdaten!$B$11,0,SUM(D676,E676,-G676))</f>
        <v>0</v>
      </c>
      <c r="J676" s="338"/>
      <c r="K676" s="338"/>
      <c r="L676" s="338"/>
      <c r="M676" s="99">
        <f t="shared" si="116"/>
        <v>0</v>
      </c>
      <c r="N676" s="271">
        <f>IF(ISBLANK($B676),0,VLOOKUP($B676,Listen!$A$2:$C$45,2,FALSE))</f>
        <v>0</v>
      </c>
      <c r="O676" s="271">
        <f>IF(ISBLANK($B676),0,VLOOKUP($B676,Listen!$A$2:$C$45,3,FALSE))</f>
        <v>0</v>
      </c>
      <c r="P676" s="272">
        <f t="shared" si="125"/>
        <v>0</v>
      </c>
      <c r="Q676" s="272">
        <f t="shared" si="126"/>
        <v>0</v>
      </c>
      <c r="R676" s="272">
        <f t="shared" si="126"/>
        <v>0</v>
      </c>
      <c r="S676" s="272">
        <f t="shared" si="126"/>
        <v>0</v>
      </c>
      <c r="T676" s="272">
        <f t="shared" si="126"/>
        <v>0</v>
      </c>
      <c r="U676" s="272">
        <f t="shared" si="126"/>
        <v>0</v>
      </c>
      <c r="V676" s="272">
        <f t="shared" si="126"/>
        <v>0</v>
      </c>
      <c r="W676" s="100">
        <f t="shared" si="124"/>
        <v>0</v>
      </c>
      <c r="X676" s="100">
        <f>IF(C676=A_Stammdaten!$B$11,E_SAV!$M676-E_SAV!$Y676,HLOOKUP(A_Stammdaten!$B$11-1,$Z$4:$AF$1005,ROW(C676)-3,FALSE)-$Y676)</f>
        <v>0</v>
      </c>
      <c r="Y676" s="100">
        <f>HLOOKUP(A_Stammdaten!$B$11,$Z$4:$AF$1005,ROW(C676)-3,FALSE)</f>
        <v>0</v>
      </c>
      <c r="Z676" s="100">
        <f t="shared" si="117"/>
        <v>0</v>
      </c>
      <c r="AA676" s="100">
        <f t="shared" si="118"/>
        <v>0</v>
      </c>
      <c r="AB676" s="100">
        <f t="shared" si="119"/>
        <v>0</v>
      </c>
      <c r="AC676" s="100">
        <f t="shared" si="120"/>
        <v>0</v>
      </c>
      <c r="AD676" s="100">
        <f t="shared" si="121"/>
        <v>0</v>
      </c>
      <c r="AE676" s="100">
        <f t="shared" si="122"/>
        <v>0</v>
      </c>
      <c r="AF676" s="100">
        <f t="shared" si="123"/>
        <v>0</v>
      </c>
    </row>
    <row r="677" spans="1:32" x14ac:dyDescent="0.25">
      <c r="A677" s="338"/>
      <c r="B677" s="338"/>
      <c r="C677" s="339"/>
      <c r="D677" s="338"/>
      <c r="E677" s="338"/>
      <c r="F677" s="338"/>
      <c r="G677" s="338"/>
      <c r="H677" s="338"/>
      <c r="I677" s="270">
        <f>IF(C677&gt;A_Stammdaten!$B$11,0,SUM(D677,E677,-G677))</f>
        <v>0</v>
      </c>
      <c r="J677" s="338"/>
      <c r="K677" s="338"/>
      <c r="L677" s="338"/>
      <c r="M677" s="99">
        <f t="shared" si="116"/>
        <v>0</v>
      </c>
      <c r="N677" s="271">
        <f>IF(ISBLANK($B677),0,VLOOKUP($B677,Listen!$A$2:$C$45,2,FALSE))</f>
        <v>0</v>
      </c>
      <c r="O677" s="271">
        <f>IF(ISBLANK($B677),0,VLOOKUP($B677,Listen!$A$2:$C$45,3,FALSE))</f>
        <v>0</v>
      </c>
      <c r="P677" s="272">
        <f t="shared" si="125"/>
        <v>0</v>
      </c>
      <c r="Q677" s="272">
        <f t="shared" si="126"/>
        <v>0</v>
      </c>
      <c r="R677" s="272">
        <f t="shared" si="126"/>
        <v>0</v>
      </c>
      <c r="S677" s="272">
        <f t="shared" si="126"/>
        <v>0</v>
      </c>
      <c r="T677" s="272">
        <f t="shared" si="126"/>
        <v>0</v>
      </c>
      <c r="U677" s="272">
        <f t="shared" si="126"/>
        <v>0</v>
      </c>
      <c r="V677" s="272">
        <f t="shared" si="126"/>
        <v>0</v>
      </c>
      <c r="W677" s="100">
        <f t="shared" si="124"/>
        <v>0</v>
      </c>
      <c r="X677" s="100">
        <f>IF(C677=A_Stammdaten!$B$11,E_SAV!$M677-E_SAV!$Y677,HLOOKUP(A_Stammdaten!$B$11-1,$Z$4:$AF$1005,ROW(C677)-3,FALSE)-$Y677)</f>
        <v>0</v>
      </c>
      <c r="Y677" s="100">
        <f>HLOOKUP(A_Stammdaten!$B$11,$Z$4:$AF$1005,ROW(C677)-3,FALSE)</f>
        <v>0</v>
      </c>
      <c r="Z677" s="100">
        <f t="shared" si="117"/>
        <v>0</v>
      </c>
      <c r="AA677" s="100">
        <f t="shared" si="118"/>
        <v>0</v>
      </c>
      <c r="AB677" s="100">
        <f t="shared" si="119"/>
        <v>0</v>
      </c>
      <c r="AC677" s="100">
        <f t="shared" si="120"/>
        <v>0</v>
      </c>
      <c r="AD677" s="100">
        <f t="shared" si="121"/>
        <v>0</v>
      </c>
      <c r="AE677" s="100">
        <f t="shared" si="122"/>
        <v>0</v>
      </c>
      <c r="AF677" s="100">
        <f t="shared" si="123"/>
        <v>0</v>
      </c>
    </row>
    <row r="678" spans="1:32" x14ac:dyDescent="0.25">
      <c r="A678" s="338"/>
      <c r="B678" s="338"/>
      <c r="C678" s="339"/>
      <c r="D678" s="338"/>
      <c r="E678" s="338"/>
      <c r="F678" s="338"/>
      <c r="G678" s="338"/>
      <c r="H678" s="338"/>
      <c r="I678" s="270">
        <f>IF(C678&gt;A_Stammdaten!$B$11,0,SUM(D678,E678,-G678))</f>
        <v>0</v>
      </c>
      <c r="J678" s="338"/>
      <c r="K678" s="338"/>
      <c r="L678" s="338"/>
      <c r="M678" s="99">
        <f t="shared" si="116"/>
        <v>0</v>
      </c>
      <c r="N678" s="271">
        <f>IF(ISBLANK($B678),0,VLOOKUP($B678,Listen!$A$2:$C$45,2,FALSE))</f>
        <v>0</v>
      </c>
      <c r="O678" s="271">
        <f>IF(ISBLANK($B678),0,VLOOKUP($B678,Listen!$A$2:$C$45,3,FALSE))</f>
        <v>0</v>
      </c>
      <c r="P678" s="272">
        <f t="shared" si="125"/>
        <v>0</v>
      </c>
      <c r="Q678" s="272">
        <f t="shared" si="126"/>
        <v>0</v>
      </c>
      <c r="R678" s="272">
        <f t="shared" si="126"/>
        <v>0</v>
      </c>
      <c r="S678" s="272">
        <f t="shared" si="126"/>
        <v>0</v>
      </c>
      <c r="T678" s="272">
        <f t="shared" si="126"/>
        <v>0</v>
      </c>
      <c r="U678" s="272">
        <f t="shared" si="126"/>
        <v>0</v>
      </c>
      <c r="V678" s="272">
        <f t="shared" si="126"/>
        <v>0</v>
      </c>
      <c r="W678" s="100">
        <f t="shared" si="124"/>
        <v>0</v>
      </c>
      <c r="X678" s="100">
        <f>IF(C678=A_Stammdaten!$B$11,E_SAV!$M678-E_SAV!$Y678,HLOOKUP(A_Stammdaten!$B$11-1,$Z$4:$AF$1005,ROW(C678)-3,FALSE)-$Y678)</f>
        <v>0</v>
      </c>
      <c r="Y678" s="100">
        <f>HLOOKUP(A_Stammdaten!$B$11,$Z$4:$AF$1005,ROW(C678)-3,FALSE)</f>
        <v>0</v>
      </c>
      <c r="Z678" s="100">
        <f t="shared" si="117"/>
        <v>0</v>
      </c>
      <c r="AA678" s="100">
        <f t="shared" si="118"/>
        <v>0</v>
      </c>
      <c r="AB678" s="100">
        <f t="shared" si="119"/>
        <v>0</v>
      </c>
      <c r="AC678" s="100">
        <f t="shared" si="120"/>
        <v>0</v>
      </c>
      <c r="AD678" s="100">
        <f t="shared" si="121"/>
        <v>0</v>
      </c>
      <c r="AE678" s="100">
        <f t="shared" si="122"/>
        <v>0</v>
      </c>
      <c r="AF678" s="100">
        <f t="shared" si="123"/>
        <v>0</v>
      </c>
    </row>
    <row r="679" spans="1:32" x14ac:dyDescent="0.25">
      <c r="A679" s="338"/>
      <c r="B679" s="338"/>
      <c r="C679" s="339"/>
      <c r="D679" s="338"/>
      <c r="E679" s="338"/>
      <c r="F679" s="338"/>
      <c r="G679" s="338"/>
      <c r="H679" s="338"/>
      <c r="I679" s="270">
        <f>IF(C679&gt;A_Stammdaten!$B$11,0,SUM(D679,E679,-G679))</f>
        <v>0</v>
      </c>
      <c r="J679" s="338"/>
      <c r="K679" s="338"/>
      <c r="L679" s="338"/>
      <c r="M679" s="99">
        <f t="shared" si="116"/>
        <v>0</v>
      </c>
      <c r="N679" s="271">
        <f>IF(ISBLANK($B679),0,VLOOKUP($B679,Listen!$A$2:$C$45,2,FALSE))</f>
        <v>0</v>
      </c>
      <c r="O679" s="271">
        <f>IF(ISBLANK($B679),0,VLOOKUP($B679,Listen!$A$2:$C$45,3,FALSE))</f>
        <v>0</v>
      </c>
      <c r="P679" s="272">
        <f t="shared" si="125"/>
        <v>0</v>
      </c>
      <c r="Q679" s="272">
        <f t="shared" si="126"/>
        <v>0</v>
      </c>
      <c r="R679" s="272">
        <f t="shared" si="126"/>
        <v>0</v>
      </c>
      <c r="S679" s="272">
        <f t="shared" si="126"/>
        <v>0</v>
      </c>
      <c r="T679" s="272">
        <f t="shared" si="126"/>
        <v>0</v>
      </c>
      <c r="U679" s="272">
        <f t="shared" si="126"/>
        <v>0</v>
      </c>
      <c r="V679" s="272">
        <f t="shared" si="126"/>
        <v>0</v>
      </c>
      <c r="W679" s="100">
        <f t="shared" si="124"/>
        <v>0</v>
      </c>
      <c r="X679" s="100">
        <f>IF(C679=A_Stammdaten!$B$11,E_SAV!$M679-E_SAV!$Y679,HLOOKUP(A_Stammdaten!$B$11-1,$Z$4:$AF$1005,ROW(C679)-3,FALSE)-$Y679)</f>
        <v>0</v>
      </c>
      <c r="Y679" s="100">
        <f>HLOOKUP(A_Stammdaten!$B$11,$Z$4:$AF$1005,ROW(C679)-3,FALSE)</f>
        <v>0</v>
      </c>
      <c r="Z679" s="100">
        <f t="shared" si="117"/>
        <v>0</v>
      </c>
      <c r="AA679" s="100">
        <f t="shared" si="118"/>
        <v>0</v>
      </c>
      <c r="AB679" s="100">
        <f t="shared" si="119"/>
        <v>0</v>
      </c>
      <c r="AC679" s="100">
        <f t="shared" si="120"/>
        <v>0</v>
      </c>
      <c r="AD679" s="100">
        <f t="shared" si="121"/>
        <v>0</v>
      </c>
      <c r="AE679" s="100">
        <f t="shared" si="122"/>
        <v>0</v>
      </c>
      <c r="AF679" s="100">
        <f t="shared" si="123"/>
        <v>0</v>
      </c>
    </row>
    <row r="680" spans="1:32" x14ac:dyDescent="0.25">
      <c r="A680" s="338"/>
      <c r="B680" s="338"/>
      <c r="C680" s="339"/>
      <c r="D680" s="338"/>
      <c r="E680" s="338"/>
      <c r="F680" s="338"/>
      <c r="G680" s="338"/>
      <c r="H680" s="338"/>
      <c r="I680" s="270">
        <f>IF(C680&gt;A_Stammdaten!$B$11,0,SUM(D680,E680,-G680))</f>
        <v>0</v>
      </c>
      <c r="J680" s="338"/>
      <c r="K680" s="338"/>
      <c r="L680" s="338"/>
      <c r="M680" s="99">
        <f t="shared" si="116"/>
        <v>0</v>
      </c>
      <c r="N680" s="271">
        <f>IF(ISBLANK($B680),0,VLOOKUP($B680,Listen!$A$2:$C$45,2,FALSE))</f>
        <v>0</v>
      </c>
      <c r="O680" s="271">
        <f>IF(ISBLANK($B680),0,VLOOKUP($B680,Listen!$A$2:$C$45,3,FALSE))</f>
        <v>0</v>
      </c>
      <c r="P680" s="272">
        <f t="shared" si="125"/>
        <v>0</v>
      </c>
      <c r="Q680" s="272">
        <f t="shared" si="126"/>
        <v>0</v>
      </c>
      <c r="R680" s="272">
        <f t="shared" si="126"/>
        <v>0</v>
      </c>
      <c r="S680" s="272">
        <f t="shared" si="126"/>
        <v>0</v>
      </c>
      <c r="T680" s="272">
        <f t="shared" si="126"/>
        <v>0</v>
      </c>
      <c r="U680" s="272">
        <f t="shared" si="126"/>
        <v>0</v>
      </c>
      <c r="V680" s="272">
        <f t="shared" si="126"/>
        <v>0</v>
      </c>
      <c r="W680" s="100">
        <f t="shared" si="124"/>
        <v>0</v>
      </c>
      <c r="X680" s="100">
        <f>IF(C680=A_Stammdaten!$B$11,E_SAV!$M680-E_SAV!$Y680,HLOOKUP(A_Stammdaten!$B$11-1,$Z$4:$AF$1005,ROW(C680)-3,FALSE)-$Y680)</f>
        <v>0</v>
      </c>
      <c r="Y680" s="100">
        <f>HLOOKUP(A_Stammdaten!$B$11,$Z$4:$AF$1005,ROW(C680)-3,FALSE)</f>
        <v>0</v>
      </c>
      <c r="Z680" s="100">
        <f t="shared" si="117"/>
        <v>0</v>
      </c>
      <c r="AA680" s="100">
        <f t="shared" si="118"/>
        <v>0</v>
      </c>
      <c r="AB680" s="100">
        <f t="shared" si="119"/>
        <v>0</v>
      </c>
      <c r="AC680" s="100">
        <f t="shared" si="120"/>
        <v>0</v>
      </c>
      <c r="AD680" s="100">
        <f t="shared" si="121"/>
        <v>0</v>
      </c>
      <c r="AE680" s="100">
        <f t="shared" si="122"/>
        <v>0</v>
      </c>
      <c r="AF680" s="100">
        <f t="shared" si="123"/>
        <v>0</v>
      </c>
    </row>
    <row r="681" spans="1:32" x14ac:dyDescent="0.25">
      <c r="A681" s="338"/>
      <c r="B681" s="338"/>
      <c r="C681" s="339"/>
      <c r="D681" s="338"/>
      <c r="E681" s="338"/>
      <c r="F681" s="338"/>
      <c r="G681" s="338"/>
      <c r="H681" s="338"/>
      <c r="I681" s="270">
        <f>IF(C681&gt;A_Stammdaten!$B$11,0,SUM(D681,E681,-G681))</f>
        <v>0</v>
      </c>
      <c r="J681" s="338"/>
      <c r="K681" s="338"/>
      <c r="L681" s="338"/>
      <c r="M681" s="99">
        <f t="shared" si="116"/>
        <v>0</v>
      </c>
      <c r="N681" s="271">
        <f>IF(ISBLANK($B681),0,VLOOKUP($B681,Listen!$A$2:$C$45,2,FALSE))</f>
        <v>0</v>
      </c>
      <c r="O681" s="271">
        <f>IF(ISBLANK($B681),0,VLOOKUP($B681,Listen!$A$2:$C$45,3,FALSE))</f>
        <v>0</v>
      </c>
      <c r="P681" s="272">
        <f t="shared" si="125"/>
        <v>0</v>
      </c>
      <c r="Q681" s="272">
        <f t="shared" si="126"/>
        <v>0</v>
      </c>
      <c r="R681" s="272">
        <f t="shared" si="126"/>
        <v>0</v>
      </c>
      <c r="S681" s="272">
        <f t="shared" si="126"/>
        <v>0</v>
      </c>
      <c r="T681" s="272">
        <f t="shared" si="126"/>
        <v>0</v>
      </c>
      <c r="U681" s="272">
        <f t="shared" si="126"/>
        <v>0</v>
      </c>
      <c r="V681" s="272">
        <f t="shared" si="126"/>
        <v>0</v>
      </c>
      <c r="W681" s="100">
        <f t="shared" si="124"/>
        <v>0</v>
      </c>
      <c r="X681" s="100">
        <f>IF(C681=A_Stammdaten!$B$11,E_SAV!$M681-E_SAV!$Y681,HLOOKUP(A_Stammdaten!$B$11-1,$Z$4:$AF$1005,ROW(C681)-3,FALSE)-$Y681)</f>
        <v>0</v>
      </c>
      <c r="Y681" s="100">
        <f>HLOOKUP(A_Stammdaten!$B$11,$Z$4:$AF$1005,ROW(C681)-3,FALSE)</f>
        <v>0</v>
      </c>
      <c r="Z681" s="100">
        <f t="shared" si="117"/>
        <v>0</v>
      </c>
      <c r="AA681" s="100">
        <f t="shared" si="118"/>
        <v>0</v>
      </c>
      <c r="AB681" s="100">
        <f t="shared" si="119"/>
        <v>0</v>
      </c>
      <c r="AC681" s="100">
        <f t="shared" si="120"/>
        <v>0</v>
      </c>
      <c r="AD681" s="100">
        <f t="shared" si="121"/>
        <v>0</v>
      </c>
      <c r="AE681" s="100">
        <f t="shared" si="122"/>
        <v>0</v>
      </c>
      <c r="AF681" s="100">
        <f t="shared" si="123"/>
        <v>0</v>
      </c>
    </row>
    <row r="682" spans="1:32" x14ac:dyDescent="0.25">
      <c r="A682" s="338"/>
      <c r="B682" s="338"/>
      <c r="C682" s="339"/>
      <c r="D682" s="338"/>
      <c r="E682" s="338"/>
      <c r="F682" s="338"/>
      <c r="G682" s="338"/>
      <c r="H682" s="338"/>
      <c r="I682" s="270">
        <f>IF(C682&gt;A_Stammdaten!$B$11,0,SUM(D682,E682,-G682))</f>
        <v>0</v>
      </c>
      <c r="J682" s="338"/>
      <c r="K682" s="338"/>
      <c r="L682" s="338"/>
      <c r="M682" s="99">
        <f t="shared" si="116"/>
        <v>0</v>
      </c>
      <c r="N682" s="271">
        <f>IF(ISBLANK($B682),0,VLOOKUP($B682,Listen!$A$2:$C$45,2,FALSE))</f>
        <v>0</v>
      </c>
      <c r="O682" s="271">
        <f>IF(ISBLANK($B682),0,VLOOKUP($B682,Listen!$A$2:$C$45,3,FALSE))</f>
        <v>0</v>
      </c>
      <c r="P682" s="272">
        <f t="shared" si="125"/>
        <v>0</v>
      </c>
      <c r="Q682" s="272">
        <f t="shared" si="126"/>
        <v>0</v>
      </c>
      <c r="R682" s="272">
        <f t="shared" si="126"/>
        <v>0</v>
      </c>
      <c r="S682" s="272">
        <f t="shared" si="126"/>
        <v>0</v>
      </c>
      <c r="T682" s="272">
        <f t="shared" si="126"/>
        <v>0</v>
      </c>
      <c r="U682" s="272">
        <f t="shared" si="126"/>
        <v>0</v>
      </c>
      <c r="V682" s="272">
        <f t="shared" si="126"/>
        <v>0</v>
      </c>
      <c r="W682" s="100">
        <f t="shared" si="124"/>
        <v>0</v>
      </c>
      <c r="X682" s="100">
        <f>IF(C682=A_Stammdaten!$B$11,E_SAV!$M682-E_SAV!$Y682,HLOOKUP(A_Stammdaten!$B$11-1,$Z$4:$AF$1005,ROW(C682)-3,FALSE)-$Y682)</f>
        <v>0</v>
      </c>
      <c r="Y682" s="100">
        <f>HLOOKUP(A_Stammdaten!$B$11,$Z$4:$AF$1005,ROW(C682)-3,FALSE)</f>
        <v>0</v>
      </c>
      <c r="Z682" s="100">
        <f t="shared" si="117"/>
        <v>0</v>
      </c>
      <c r="AA682" s="100">
        <f t="shared" si="118"/>
        <v>0</v>
      </c>
      <c r="AB682" s="100">
        <f t="shared" si="119"/>
        <v>0</v>
      </c>
      <c r="AC682" s="100">
        <f t="shared" si="120"/>
        <v>0</v>
      </c>
      <c r="AD682" s="100">
        <f t="shared" si="121"/>
        <v>0</v>
      </c>
      <c r="AE682" s="100">
        <f t="shared" si="122"/>
        <v>0</v>
      </c>
      <c r="AF682" s="100">
        <f t="shared" si="123"/>
        <v>0</v>
      </c>
    </row>
    <row r="683" spans="1:32" x14ac:dyDescent="0.25">
      <c r="A683" s="338"/>
      <c r="B683" s="338"/>
      <c r="C683" s="339"/>
      <c r="D683" s="338"/>
      <c r="E683" s="338"/>
      <c r="F683" s="338"/>
      <c r="G683" s="338"/>
      <c r="H683" s="338"/>
      <c r="I683" s="270">
        <f>IF(C683&gt;A_Stammdaten!$B$11,0,SUM(D683,E683,-G683))</f>
        <v>0</v>
      </c>
      <c r="J683" s="338"/>
      <c r="K683" s="338"/>
      <c r="L683" s="338"/>
      <c r="M683" s="99">
        <f t="shared" si="116"/>
        <v>0</v>
      </c>
      <c r="N683" s="271">
        <f>IF(ISBLANK($B683),0,VLOOKUP($B683,Listen!$A$2:$C$45,2,FALSE))</f>
        <v>0</v>
      </c>
      <c r="O683" s="271">
        <f>IF(ISBLANK($B683),0,VLOOKUP($B683,Listen!$A$2:$C$45,3,FALSE))</f>
        <v>0</v>
      </c>
      <c r="P683" s="272">
        <f t="shared" si="125"/>
        <v>0</v>
      </c>
      <c r="Q683" s="272">
        <f t="shared" si="126"/>
        <v>0</v>
      </c>
      <c r="R683" s="272">
        <f t="shared" si="126"/>
        <v>0</v>
      </c>
      <c r="S683" s="272">
        <f t="shared" si="126"/>
        <v>0</v>
      </c>
      <c r="T683" s="272">
        <f t="shared" si="126"/>
        <v>0</v>
      </c>
      <c r="U683" s="272">
        <f t="shared" si="126"/>
        <v>0</v>
      </c>
      <c r="V683" s="272">
        <f t="shared" si="126"/>
        <v>0</v>
      </c>
      <c r="W683" s="100">
        <f t="shared" si="124"/>
        <v>0</v>
      </c>
      <c r="X683" s="100">
        <f>IF(C683=A_Stammdaten!$B$11,E_SAV!$M683-E_SAV!$Y683,HLOOKUP(A_Stammdaten!$B$11-1,$Z$4:$AF$1005,ROW(C683)-3,FALSE)-$Y683)</f>
        <v>0</v>
      </c>
      <c r="Y683" s="100">
        <f>HLOOKUP(A_Stammdaten!$B$11,$Z$4:$AF$1005,ROW(C683)-3,FALSE)</f>
        <v>0</v>
      </c>
      <c r="Z683" s="100">
        <f t="shared" si="117"/>
        <v>0</v>
      </c>
      <c r="AA683" s="100">
        <f t="shared" si="118"/>
        <v>0</v>
      </c>
      <c r="AB683" s="100">
        <f t="shared" si="119"/>
        <v>0</v>
      </c>
      <c r="AC683" s="100">
        <f t="shared" si="120"/>
        <v>0</v>
      </c>
      <c r="AD683" s="100">
        <f t="shared" si="121"/>
        <v>0</v>
      </c>
      <c r="AE683" s="100">
        <f t="shared" si="122"/>
        <v>0</v>
      </c>
      <c r="AF683" s="100">
        <f t="shared" si="123"/>
        <v>0</v>
      </c>
    </row>
    <row r="684" spans="1:32" x14ac:dyDescent="0.25">
      <c r="A684" s="338"/>
      <c r="B684" s="338"/>
      <c r="C684" s="339"/>
      <c r="D684" s="338"/>
      <c r="E684" s="338"/>
      <c r="F684" s="338"/>
      <c r="G684" s="338"/>
      <c r="H684" s="338"/>
      <c r="I684" s="270">
        <f>IF(C684&gt;A_Stammdaten!$B$11,0,SUM(D684,E684,-G684))</f>
        <v>0</v>
      </c>
      <c r="J684" s="338"/>
      <c r="K684" s="338"/>
      <c r="L684" s="338"/>
      <c r="M684" s="99">
        <f t="shared" si="116"/>
        <v>0</v>
      </c>
      <c r="N684" s="271">
        <f>IF(ISBLANK($B684),0,VLOOKUP($B684,Listen!$A$2:$C$45,2,FALSE))</f>
        <v>0</v>
      </c>
      <c r="O684" s="271">
        <f>IF(ISBLANK($B684),0,VLOOKUP($B684,Listen!$A$2:$C$45,3,FALSE))</f>
        <v>0</v>
      </c>
      <c r="P684" s="272">
        <f t="shared" si="125"/>
        <v>0</v>
      </c>
      <c r="Q684" s="272">
        <f t="shared" si="126"/>
        <v>0</v>
      </c>
      <c r="R684" s="272">
        <f t="shared" si="126"/>
        <v>0</v>
      </c>
      <c r="S684" s="272">
        <f t="shared" si="126"/>
        <v>0</v>
      </c>
      <c r="T684" s="272">
        <f t="shared" si="126"/>
        <v>0</v>
      </c>
      <c r="U684" s="272">
        <f t="shared" si="126"/>
        <v>0</v>
      </c>
      <c r="V684" s="272">
        <f t="shared" si="126"/>
        <v>0</v>
      </c>
      <c r="W684" s="100">
        <f t="shared" si="124"/>
        <v>0</v>
      </c>
      <c r="X684" s="100">
        <f>IF(C684=A_Stammdaten!$B$11,E_SAV!$M684-E_SAV!$Y684,HLOOKUP(A_Stammdaten!$B$11-1,$Z$4:$AF$1005,ROW(C684)-3,FALSE)-$Y684)</f>
        <v>0</v>
      </c>
      <c r="Y684" s="100">
        <f>HLOOKUP(A_Stammdaten!$B$11,$Z$4:$AF$1005,ROW(C684)-3,FALSE)</f>
        <v>0</v>
      </c>
      <c r="Z684" s="100">
        <f t="shared" si="117"/>
        <v>0</v>
      </c>
      <c r="AA684" s="100">
        <f t="shared" si="118"/>
        <v>0</v>
      </c>
      <c r="AB684" s="100">
        <f t="shared" si="119"/>
        <v>0</v>
      </c>
      <c r="AC684" s="100">
        <f t="shared" si="120"/>
        <v>0</v>
      </c>
      <c r="AD684" s="100">
        <f t="shared" si="121"/>
        <v>0</v>
      </c>
      <c r="AE684" s="100">
        <f t="shared" si="122"/>
        <v>0</v>
      </c>
      <c r="AF684" s="100">
        <f t="shared" si="123"/>
        <v>0</v>
      </c>
    </row>
    <row r="685" spans="1:32" x14ac:dyDescent="0.25">
      <c r="A685" s="338"/>
      <c r="B685" s="338"/>
      <c r="C685" s="339"/>
      <c r="D685" s="338"/>
      <c r="E685" s="338"/>
      <c r="F685" s="338"/>
      <c r="G685" s="338"/>
      <c r="H685" s="338"/>
      <c r="I685" s="270">
        <f>IF(C685&gt;A_Stammdaten!$B$11,0,SUM(D685,E685,-G685))</f>
        <v>0</v>
      </c>
      <c r="J685" s="338"/>
      <c r="K685" s="338"/>
      <c r="L685" s="338"/>
      <c r="M685" s="99">
        <f t="shared" si="116"/>
        <v>0</v>
      </c>
      <c r="N685" s="271">
        <f>IF(ISBLANK($B685),0,VLOOKUP($B685,Listen!$A$2:$C$45,2,FALSE))</f>
        <v>0</v>
      </c>
      <c r="O685" s="271">
        <f>IF(ISBLANK($B685),0,VLOOKUP($B685,Listen!$A$2:$C$45,3,FALSE))</f>
        <v>0</v>
      </c>
      <c r="P685" s="272">
        <f t="shared" si="125"/>
        <v>0</v>
      </c>
      <c r="Q685" s="272">
        <f t="shared" si="126"/>
        <v>0</v>
      </c>
      <c r="R685" s="272">
        <f t="shared" si="126"/>
        <v>0</v>
      </c>
      <c r="S685" s="272">
        <f t="shared" si="126"/>
        <v>0</v>
      </c>
      <c r="T685" s="272">
        <f t="shared" si="126"/>
        <v>0</v>
      </c>
      <c r="U685" s="272">
        <f t="shared" si="126"/>
        <v>0</v>
      </c>
      <c r="V685" s="272">
        <f t="shared" si="126"/>
        <v>0</v>
      </c>
      <c r="W685" s="100">
        <f t="shared" si="124"/>
        <v>0</v>
      </c>
      <c r="X685" s="100">
        <f>IF(C685=A_Stammdaten!$B$11,E_SAV!$M685-E_SAV!$Y685,HLOOKUP(A_Stammdaten!$B$11-1,$Z$4:$AF$1005,ROW(C685)-3,FALSE)-$Y685)</f>
        <v>0</v>
      </c>
      <c r="Y685" s="100">
        <f>HLOOKUP(A_Stammdaten!$B$11,$Z$4:$AF$1005,ROW(C685)-3,FALSE)</f>
        <v>0</v>
      </c>
      <c r="Z685" s="100">
        <f t="shared" si="117"/>
        <v>0</v>
      </c>
      <c r="AA685" s="100">
        <f t="shared" si="118"/>
        <v>0</v>
      </c>
      <c r="AB685" s="100">
        <f t="shared" si="119"/>
        <v>0</v>
      </c>
      <c r="AC685" s="100">
        <f t="shared" si="120"/>
        <v>0</v>
      </c>
      <c r="AD685" s="100">
        <f t="shared" si="121"/>
        <v>0</v>
      </c>
      <c r="AE685" s="100">
        <f t="shared" si="122"/>
        <v>0</v>
      </c>
      <c r="AF685" s="100">
        <f t="shared" si="123"/>
        <v>0</v>
      </c>
    </row>
    <row r="686" spans="1:32" x14ac:dyDescent="0.25">
      <c r="A686" s="338"/>
      <c r="B686" s="338"/>
      <c r="C686" s="339"/>
      <c r="D686" s="338"/>
      <c r="E686" s="338"/>
      <c r="F686" s="338"/>
      <c r="G686" s="338"/>
      <c r="H686" s="338"/>
      <c r="I686" s="270">
        <f>IF(C686&gt;A_Stammdaten!$B$11,0,SUM(D686,E686,-G686))</f>
        <v>0</v>
      </c>
      <c r="J686" s="338"/>
      <c r="K686" s="338"/>
      <c r="L686" s="338"/>
      <c r="M686" s="99">
        <f t="shared" si="116"/>
        <v>0</v>
      </c>
      <c r="N686" s="271">
        <f>IF(ISBLANK($B686),0,VLOOKUP($B686,Listen!$A$2:$C$45,2,FALSE))</f>
        <v>0</v>
      </c>
      <c r="O686" s="271">
        <f>IF(ISBLANK($B686),0,VLOOKUP($B686,Listen!$A$2:$C$45,3,FALSE))</f>
        <v>0</v>
      </c>
      <c r="P686" s="272">
        <f t="shared" si="125"/>
        <v>0</v>
      </c>
      <c r="Q686" s="272">
        <f t="shared" si="126"/>
        <v>0</v>
      </c>
      <c r="R686" s="272">
        <f t="shared" si="126"/>
        <v>0</v>
      </c>
      <c r="S686" s="272">
        <f t="shared" si="126"/>
        <v>0</v>
      </c>
      <c r="T686" s="272">
        <f t="shared" si="126"/>
        <v>0</v>
      </c>
      <c r="U686" s="272">
        <f t="shared" si="126"/>
        <v>0</v>
      </c>
      <c r="V686" s="272">
        <f t="shared" si="126"/>
        <v>0</v>
      </c>
      <c r="W686" s="100">
        <f t="shared" si="124"/>
        <v>0</v>
      </c>
      <c r="X686" s="100">
        <f>IF(C686=A_Stammdaten!$B$11,E_SAV!$M686-E_SAV!$Y686,HLOOKUP(A_Stammdaten!$B$11-1,$Z$4:$AF$1005,ROW(C686)-3,FALSE)-$Y686)</f>
        <v>0</v>
      </c>
      <c r="Y686" s="100">
        <f>HLOOKUP(A_Stammdaten!$B$11,$Z$4:$AF$1005,ROW(C686)-3,FALSE)</f>
        <v>0</v>
      </c>
      <c r="Z686" s="100">
        <f t="shared" si="117"/>
        <v>0</v>
      </c>
      <c r="AA686" s="100">
        <f t="shared" si="118"/>
        <v>0</v>
      </c>
      <c r="AB686" s="100">
        <f t="shared" si="119"/>
        <v>0</v>
      </c>
      <c r="AC686" s="100">
        <f t="shared" si="120"/>
        <v>0</v>
      </c>
      <c r="AD686" s="100">
        <f t="shared" si="121"/>
        <v>0</v>
      </c>
      <c r="AE686" s="100">
        <f t="shared" si="122"/>
        <v>0</v>
      </c>
      <c r="AF686" s="100">
        <f t="shared" si="123"/>
        <v>0</v>
      </c>
    </row>
    <row r="687" spans="1:32" x14ac:dyDescent="0.25">
      <c r="A687" s="338"/>
      <c r="B687" s="338"/>
      <c r="C687" s="339"/>
      <c r="D687" s="338"/>
      <c r="E687" s="338"/>
      <c r="F687" s="338"/>
      <c r="G687" s="338"/>
      <c r="H687" s="338"/>
      <c r="I687" s="270">
        <f>IF(C687&gt;A_Stammdaten!$B$11,0,SUM(D687,E687,-G687))</f>
        <v>0</v>
      </c>
      <c r="J687" s="338"/>
      <c r="K687" s="338"/>
      <c r="L687" s="338"/>
      <c r="M687" s="99">
        <f t="shared" si="116"/>
        <v>0</v>
      </c>
      <c r="N687" s="271">
        <f>IF(ISBLANK($B687),0,VLOOKUP($B687,Listen!$A$2:$C$45,2,FALSE))</f>
        <v>0</v>
      </c>
      <c r="O687" s="271">
        <f>IF(ISBLANK($B687),0,VLOOKUP($B687,Listen!$A$2:$C$45,3,FALSE))</f>
        <v>0</v>
      </c>
      <c r="P687" s="272">
        <f t="shared" si="125"/>
        <v>0</v>
      </c>
      <c r="Q687" s="272">
        <f t="shared" si="126"/>
        <v>0</v>
      </c>
      <c r="R687" s="272">
        <f t="shared" si="126"/>
        <v>0</v>
      </c>
      <c r="S687" s="272">
        <f t="shared" si="126"/>
        <v>0</v>
      </c>
      <c r="T687" s="272">
        <f t="shared" si="126"/>
        <v>0</v>
      </c>
      <c r="U687" s="272">
        <f t="shared" si="126"/>
        <v>0</v>
      </c>
      <c r="V687" s="272">
        <f t="shared" si="126"/>
        <v>0</v>
      </c>
      <c r="W687" s="100">
        <f t="shared" si="124"/>
        <v>0</v>
      </c>
      <c r="X687" s="100">
        <f>IF(C687=A_Stammdaten!$B$11,E_SAV!$M687-E_SAV!$Y687,HLOOKUP(A_Stammdaten!$B$11-1,$Z$4:$AF$1005,ROW(C687)-3,FALSE)-$Y687)</f>
        <v>0</v>
      </c>
      <c r="Y687" s="100">
        <f>HLOOKUP(A_Stammdaten!$B$11,$Z$4:$AF$1005,ROW(C687)-3,FALSE)</f>
        <v>0</v>
      </c>
      <c r="Z687" s="100">
        <f t="shared" si="117"/>
        <v>0</v>
      </c>
      <c r="AA687" s="100">
        <f t="shared" si="118"/>
        <v>0</v>
      </c>
      <c r="AB687" s="100">
        <f t="shared" si="119"/>
        <v>0</v>
      </c>
      <c r="AC687" s="100">
        <f t="shared" si="120"/>
        <v>0</v>
      </c>
      <c r="AD687" s="100">
        <f t="shared" si="121"/>
        <v>0</v>
      </c>
      <c r="AE687" s="100">
        <f t="shared" si="122"/>
        <v>0</v>
      </c>
      <c r="AF687" s="100">
        <f t="shared" si="123"/>
        <v>0</v>
      </c>
    </row>
    <row r="688" spans="1:32" x14ac:dyDescent="0.25">
      <c r="A688" s="338"/>
      <c r="B688" s="338"/>
      <c r="C688" s="339"/>
      <c r="D688" s="338"/>
      <c r="E688" s="338"/>
      <c r="F688" s="338"/>
      <c r="G688" s="338"/>
      <c r="H688" s="338"/>
      <c r="I688" s="270">
        <f>IF(C688&gt;A_Stammdaten!$B$11,0,SUM(D688,E688,-G688))</f>
        <v>0</v>
      </c>
      <c r="J688" s="338"/>
      <c r="K688" s="338"/>
      <c r="L688" s="338"/>
      <c r="M688" s="99">
        <f t="shared" si="116"/>
        <v>0</v>
      </c>
      <c r="N688" s="271">
        <f>IF(ISBLANK($B688),0,VLOOKUP($B688,Listen!$A$2:$C$45,2,FALSE))</f>
        <v>0</v>
      </c>
      <c r="O688" s="271">
        <f>IF(ISBLANK($B688),0,VLOOKUP($B688,Listen!$A$2:$C$45,3,FALSE))</f>
        <v>0</v>
      </c>
      <c r="P688" s="272">
        <f t="shared" si="125"/>
        <v>0</v>
      </c>
      <c r="Q688" s="272">
        <f t="shared" si="126"/>
        <v>0</v>
      </c>
      <c r="R688" s="272">
        <f t="shared" si="126"/>
        <v>0</v>
      </c>
      <c r="S688" s="272">
        <f t="shared" si="126"/>
        <v>0</v>
      </c>
      <c r="T688" s="272">
        <f t="shared" si="126"/>
        <v>0</v>
      </c>
      <c r="U688" s="272">
        <f t="shared" si="126"/>
        <v>0</v>
      </c>
      <c r="V688" s="272">
        <f t="shared" si="126"/>
        <v>0</v>
      </c>
      <c r="W688" s="100">
        <f t="shared" si="124"/>
        <v>0</v>
      </c>
      <c r="X688" s="100">
        <f>IF(C688=A_Stammdaten!$B$11,E_SAV!$M688-E_SAV!$Y688,HLOOKUP(A_Stammdaten!$B$11-1,$Z$4:$AF$1005,ROW(C688)-3,FALSE)-$Y688)</f>
        <v>0</v>
      </c>
      <c r="Y688" s="100">
        <f>HLOOKUP(A_Stammdaten!$B$11,$Z$4:$AF$1005,ROW(C688)-3,FALSE)</f>
        <v>0</v>
      </c>
      <c r="Z688" s="100">
        <f t="shared" si="117"/>
        <v>0</v>
      </c>
      <c r="AA688" s="100">
        <f t="shared" si="118"/>
        <v>0</v>
      </c>
      <c r="AB688" s="100">
        <f t="shared" si="119"/>
        <v>0</v>
      </c>
      <c r="AC688" s="100">
        <f t="shared" si="120"/>
        <v>0</v>
      </c>
      <c r="AD688" s="100">
        <f t="shared" si="121"/>
        <v>0</v>
      </c>
      <c r="AE688" s="100">
        <f t="shared" si="122"/>
        <v>0</v>
      </c>
      <c r="AF688" s="100">
        <f t="shared" si="123"/>
        <v>0</v>
      </c>
    </row>
    <row r="689" spans="1:32" x14ac:dyDescent="0.25">
      <c r="A689" s="338"/>
      <c r="B689" s="338"/>
      <c r="C689" s="339"/>
      <c r="D689" s="338"/>
      <c r="E689" s="338"/>
      <c r="F689" s="338"/>
      <c r="G689" s="338"/>
      <c r="H689" s="338"/>
      <c r="I689" s="270">
        <f>IF(C689&gt;A_Stammdaten!$B$11,0,SUM(D689,E689,-G689))</f>
        <v>0</v>
      </c>
      <c r="J689" s="338"/>
      <c r="K689" s="338"/>
      <c r="L689" s="338"/>
      <c r="M689" s="99">
        <f t="shared" si="116"/>
        <v>0</v>
      </c>
      <c r="N689" s="271">
        <f>IF(ISBLANK($B689),0,VLOOKUP($B689,Listen!$A$2:$C$45,2,FALSE))</f>
        <v>0</v>
      </c>
      <c r="O689" s="271">
        <f>IF(ISBLANK($B689),0,VLOOKUP($B689,Listen!$A$2:$C$45,3,FALSE))</f>
        <v>0</v>
      </c>
      <c r="P689" s="272">
        <f t="shared" si="125"/>
        <v>0</v>
      </c>
      <c r="Q689" s="272">
        <f t="shared" si="126"/>
        <v>0</v>
      </c>
      <c r="R689" s="272">
        <f t="shared" si="126"/>
        <v>0</v>
      </c>
      <c r="S689" s="272">
        <f t="shared" si="126"/>
        <v>0</v>
      </c>
      <c r="T689" s="272">
        <f t="shared" si="126"/>
        <v>0</v>
      </c>
      <c r="U689" s="272">
        <f t="shared" si="126"/>
        <v>0</v>
      </c>
      <c r="V689" s="272">
        <f t="shared" si="126"/>
        <v>0</v>
      </c>
      <c r="W689" s="100">
        <f t="shared" si="124"/>
        <v>0</v>
      </c>
      <c r="X689" s="100">
        <f>IF(C689=A_Stammdaten!$B$11,E_SAV!$M689-E_SAV!$Y689,HLOOKUP(A_Stammdaten!$B$11-1,$Z$4:$AF$1005,ROW(C689)-3,FALSE)-$Y689)</f>
        <v>0</v>
      </c>
      <c r="Y689" s="100">
        <f>HLOOKUP(A_Stammdaten!$B$11,$Z$4:$AF$1005,ROW(C689)-3,FALSE)</f>
        <v>0</v>
      </c>
      <c r="Z689" s="100">
        <f t="shared" si="117"/>
        <v>0</v>
      </c>
      <c r="AA689" s="100">
        <f t="shared" si="118"/>
        <v>0</v>
      </c>
      <c r="AB689" s="100">
        <f t="shared" si="119"/>
        <v>0</v>
      </c>
      <c r="AC689" s="100">
        <f t="shared" si="120"/>
        <v>0</v>
      </c>
      <c r="AD689" s="100">
        <f t="shared" si="121"/>
        <v>0</v>
      </c>
      <c r="AE689" s="100">
        <f t="shared" si="122"/>
        <v>0</v>
      </c>
      <c r="AF689" s="100">
        <f t="shared" si="123"/>
        <v>0</v>
      </c>
    </row>
    <row r="690" spans="1:32" x14ac:dyDescent="0.25">
      <c r="A690" s="338"/>
      <c r="B690" s="338"/>
      <c r="C690" s="339"/>
      <c r="D690" s="338"/>
      <c r="E690" s="338"/>
      <c r="F690" s="338"/>
      <c r="G690" s="338"/>
      <c r="H690" s="338"/>
      <c r="I690" s="270">
        <f>IF(C690&gt;A_Stammdaten!$B$11,0,SUM(D690,E690,-G690))</f>
        <v>0</v>
      </c>
      <c r="J690" s="338"/>
      <c r="K690" s="338"/>
      <c r="L690" s="338"/>
      <c r="M690" s="99">
        <f t="shared" si="116"/>
        <v>0</v>
      </c>
      <c r="N690" s="271">
        <f>IF(ISBLANK($B690),0,VLOOKUP($B690,Listen!$A$2:$C$45,2,FALSE))</f>
        <v>0</v>
      </c>
      <c r="O690" s="271">
        <f>IF(ISBLANK($B690),0,VLOOKUP($B690,Listen!$A$2:$C$45,3,FALSE))</f>
        <v>0</v>
      </c>
      <c r="P690" s="272">
        <f t="shared" si="125"/>
        <v>0</v>
      </c>
      <c r="Q690" s="272">
        <f t="shared" si="126"/>
        <v>0</v>
      </c>
      <c r="R690" s="272">
        <f t="shared" si="126"/>
        <v>0</v>
      </c>
      <c r="S690" s="272">
        <f t="shared" si="126"/>
        <v>0</v>
      </c>
      <c r="T690" s="272">
        <f t="shared" si="126"/>
        <v>0</v>
      </c>
      <c r="U690" s="272">
        <f t="shared" si="126"/>
        <v>0</v>
      </c>
      <c r="V690" s="272">
        <f t="shared" si="126"/>
        <v>0</v>
      </c>
      <c r="W690" s="100">
        <f t="shared" si="124"/>
        <v>0</v>
      </c>
      <c r="X690" s="100">
        <f>IF(C690=A_Stammdaten!$B$11,E_SAV!$M690-E_SAV!$Y690,HLOOKUP(A_Stammdaten!$B$11-1,$Z$4:$AF$1005,ROW(C690)-3,FALSE)-$Y690)</f>
        <v>0</v>
      </c>
      <c r="Y690" s="100">
        <f>HLOOKUP(A_Stammdaten!$B$11,$Z$4:$AF$1005,ROW(C690)-3,FALSE)</f>
        <v>0</v>
      </c>
      <c r="Z690" s="100">
        <f t="shared" si="117"/>
        <v>0</v>
      </c>
      <c r="AA690" s="100">
        <f t="shared" si="118"/>
        <v>0</v>
      </c>
      <c r="AB690" s="100">
        <f t="shared" si="119"/>
        <v>0</v>
      </c>
      <c r="AC690" s="100">
        <f t="shared" si="120"/>
        <v>0</v>
      </c>
      <c r="AD690" s="100">
        <f t="shared" si="121"/>
        <v>0</v>
      </c>
      <c r="AE690" s="100">
        <f t="shared" si="122"/>
        <v>0</v>
      </c>
      <c r="AF690" s="100">
        <f t="shared" si="123"/>
        <v>0</v>
      </c>
    </row>
    <row r="691" spans="1:32" x14ac:dyDescent="0.25">
      <c r="A691" s="338"/>
      <c r="B691" s="338"/>
      <c r="C691" s="339"/>
      <c r="D691" s="338"/>
      <c r="E691" s="338"/>
      <c r="F691" s="338"/>
      <c r="G691" s="338"/>
      <c r="H691" s="338"/>
      <c r="I691" s="270">
        <f>IF(C691&gt;A_Stammdaten!$B$11,0,SUM(D691,E691,-G691))</f>
        <v>0</v>
      </c>
      <c r="J691" s="338"/>
      <c r="K691" s="338"/>
      <c r="L691" s="338"/>
      <c r="M691" s="99">
        <f t="shared" si="116"/>
        <v>0</v>
      </c>
      <c r="N691" s="271">
        <f>IF(ISBLANK($B691),0,VLOOKUP($B691,Listen!$A$2:$C$45,2,FALSE))</f>
        <v>0</v>
      </c>
      <c r="O691" s="271">
        <f>IF(ISBLANK($B691),0,VLOOKUP($B691,Listen!$A$2:$C$45,3,FALSE))</f>
        <v>0</v>
      </c>
      <c r="P691" s="272">
        <f t="shared" si="125"/>
        <v>0</v>
      </c>
      <c r="Q691" s="272">
        <f t="shared" si="126"/>
        <v>0</v>
      </c>
      <c r="R691" s="272">
        <f t="shared" si="126"/>
        <v>0</v>
      </c>
      <c r="S691" s="272">
        <f t="shared" si="126"/>
        <v>0</v>
      </c>
      <c r="T691" s="272">
        <f t="shared" si="126"/>
        <v>0</v>
      </c>
      <c r="U691" s="272">
        <f t="shared" si="126"/>
        <v>0</v>
      </c>
      <c r="V691" s="272">
        <f t="shared" si="126"/>
        <v>0</v>
      </c>
      <c r="W691" s="100">
        <f t="shared" si="124"/>
        <v>0</v>
      </c>
      <c r="X691" s="100">
        <f>IF(C691=A_Stammdaten!$B$11,E_SAV!$M691-E_SAV!$Y691,HLOOKUP(A_Stammdaten!$B$11-1,$Z$4:$AF$1005,ROW(C691)-3,FALSE)-$Y691)</f>
        <v>0</v>
      </c>
      <c r="Y691" s="100">
        <f>HLOOKUP(A_Stammdaten!$B$11,$Z$4:$AF$1005,ROW(C691)-3,FALSE)</f>
        <v>0</v>
      </c>
      <c r="Z691" s="100">
        <f t="shared" si="117"/>
        <v>0</v>
      </c>
      <c r="AA691" s="100">
        <f t="shared" si="118"/>
        <v>0</v>
      </c>
      <c r="AB691" s="100">
        <f t="shared" si="119"/>
        <v>0</v>
      </c>
      <c r="AC691" s="100">
        <f t="shared" si="120"/>
        <v>0</v>
      </c>
      <c r="AD691" s="100">
        <f t="shared" si="121"/>
        <v>0</v>
      </c>
      <c r="AE691" s="100">
        <f t="shared" si="122"/>
        <v>0</v>
      </c>
      <c r="AF691" s="100">
        <f t="shared" si="123"/>
        <v>0</v>
      </c>
    </row>
    <row r="692" spans="1:32" x14ac:dyDescent="0.25">
      <c r="A692" s="338"/>
      <c r="B692" s="338"/>
      <c r="C692" s="339"/>
      <c r="D692" s="338"/>
      <c r="E692" s="338"/>
      <c r="F692" s="338"/>
      <c r="G692" s="338"/>
      <c r="H692" s="338"/>
      <c r="I692" s="270">
        <f>IF(C692&gt;A_Stammdaten!$B$11,0,SUM(D692,E692,-G692))</f>
        <v>0</v>
      </c>
      <c r="J692" s="338"/>
      <c r="K692" s="338"/>
      <c r="L692" s="338"/>
      <c r="M692" s="99">
        <f t="shared" si="116"/>
        <v>0</v>
      </c>
      <c r="N692" s="271">
        <f>IF(ISBLANK($B692),0,VLOOKUP($B692,Listen!$A$2:$C$45,2,FALSE))</f>
        <v>0</v>
      </c>
      <c r="O692" s="271">
        <f>IF(ISBLANK($B692),0,VLOOKUP($B692,Listen!$A$2:$C$45,3,FALSE))</f>
        <v>0</v>
      </c>
      <c r="P692" s="272">
        <f t="shared" si="125"/>
        <v>0</v>
      </c>
      <c r="Q692" s="272">
        <f t="shared" si="126"/>
        <v>0</v>
      </c>
      <c r="R692" s="272">
        <f t="shared" si="126"/>
        <v>0</v>
      </c>
      <c r="S692" s="272">
        <f t="shared" si="126"/>
        <v>0</v>
      </c>
      <c r="T692" s="272">
        <f t="shared" si="126"/>
        <v>0</v>
      </c>
      <c r="U692" s="272">
        <f t="shared" si="126"/>
        <v>0</v>
      </c>
      <c r="V692" s="272">
        <f t="shared" si="126"/>
        <v>0</v>
      </c>
      <c r="W692" s="100">
        <f t="shared" si="124"/>
        <v>0</v>
      </c>
      <c r="X692" s="100">
        <f>IF(C692=A_Stammdaten!$B$11,E_SAV!$M692-E_SAV!$Y692,HLOOKUP(A_Stammdaten!$B$11-1,$Z$4:$AF$1005,ROW(C692)-3,FALSE)-$Y692)</f>
        <v>0</v>
      </c>
      <c r="Y692" s="100">
        <f>HLOOKUP(A_Stammdaten!$B$11,$Z$4:$AF$1005,ROW(C692)-3,FALSE)</f>
        <v>0</v>
      </c>
      <c r="Z692" s="100">
        <f t="shared" si="117"/>
        <v>0</v>
      </c>
      <c r="AA692" s="100">
        <f t="shared" si="118"/>
        <v>0</v>
      </c>
      <c r="AB692" s="100">
        <f t="shared" si="119"/>
        <v>0</v>
      </c>
      <c r="AC692" s="100">
        <f t="shared" si="120"/>
        <v>0</v>
      </c>
      <c r="AD692" s="100">
        <f t="shared" si="121"/>
        <v>0</v>
      </c>
      <c r="AE692" s="100">
        <f t="shared" si="122"/>
        <v>0</v>
      </c>
      <c r="AF692" s="100">
        <f t="shared" si="123"/>
        <v>0</v>
      </c>
    </row>
    <row r="693" spans="1:32" x14ac:dyDescent="0.25">
      <c r="A693" s="338"/>
      <c r="B693" s="338"/>
      <c r="C693" s="339"/>
      <c r="D693" s="338"/>
      <c r="E693" s="338"/>
      <c r="F693" s="338"/>
      <c r="G693" s="338"/>
      <c r="H693" s="338"/>
      <c r="I693" s="270">
        <f>IF(C693&gt;A_Stammdaten!$B$11,0,SUM(D693,E693,-G693))</f>
        <v>0</v>
      </c>
      <c r="J693" s="338"/>
      <c r="K693" s="338"/>
      <c r="L693" s="338"/>
      <c r="M693" s="99">
        <f t="shared" si="116"/>
        <v>0</v>
      </c>
      <c r="N693" s="271">
        <f>IF(ISBLANK($B693),0,VLOOKUP($B693,Listen!$A$2:$C$45,2,FALSE))</f>
        <v>0</v>
      </c>
      <c r="O693" s="271">
        <f>IF(ISBLANK($B693),0,VLOOKUP($B693,Listen!$A$2:$C$45,3,FALSE))</f>
        <v>0</v>
      </c>
      <c r="P693" s="272">
        <f t="shared" si="125"/>
        <v>0</v>
      </c>
      <c r="Q693" s="272">
        <f t="shared" si="126"/>
        <v>0</v>
      </c>
      <c r="R693" s="272">
        <f t="shared" si="126"/>
        <v>0</v>
      </c>
      <c r="S693" s="272">
        <f t="shared" si="126"/>
        <v>0</v>
      </c>
      <c r="T693" s="272">
        <f t="shared" si="126"/>
        <v>0</v>
      </c>
      <c r="U693" s="272">
        <f t="shared" si="126"/>
        <v>0</v>
      </c>
      <c r="V693" s="272">
        <f t="shared" si="126"/>
        <v>0</v>
      </c>
      <c r="W693" s="100">
        <f t="shared" si="124"/>
        <v>0</v>
      </c>
      <c r="X693" s="100">
        <f>IF(C693=A_Stammdaten!$B$11,E_SAV!$M693-E_SAV!$Y693,HLOOKUP(A_Stammdaten!$B$11-1,$Z$4:$AF$1005,ROW(C693)-3,FALSE)-$Y693)</f>
        <v>0</v>
      </c>
      <c r="Y693" s="100">
        <f>HLOOKUP(A_Stammdaten!$B$11,$Z$4:$AF$1005,ROW(C693)-3,FALSE)</f>
        <v>0</v>
      </c>
      <c r="Z693" s="100">
        <f t="shared" si="117"/>
        <v>0</v>
      </c>
      <c r="AA693" s="100">
        <f t="shared" si="118"/>
        <v>0</v>
      </c>
      <c r="AB693" s="100">
        <f t="shared" si="119"/>
        <v>0</v>
      </c>
      <c r="AC693" s="100">
        <f t="shared" si="120"/>
        <v>0</v>
      </c>
      <c r="AD693" s="100">
        <f t="shared" si="121"/>
        <v>0</v>
      </c>
      <c r="AE693" s="100">
        <f t="shared" si="122"/>
        <v>0</v>
      </c>
      <c r="AF693" s="100">
        <f t="shared" si="123"/>
        <v>0</v>
      </c>
    </row>
    <row r="694" spans="1:32" x14ac:dyDescent="0.25">
      <c r="A694" s="338"/>
      <c r="B694" s="338"/>
      <c r="C694" s="339"/>
      <c r="D694" s="338"/>
      <c r="E694" s="338"/>
      <c r="F694" s="338"/>
      <c r="G694" s="338"/>
      <c r="H694" s="338"/>
      <c r="I694" s="270">
        <f>IF(C694&gt;A_Stammdaten!$B$11,0,SUM(D694,E694,-G694))</f>
        <v>0</v>
      </c>
      <c r="J694" s="338"/>
      <c r="K694" s="338"/>
      <c r="L694" s="338"/>
      <c r="M694" s="99">
        <f t="shared" si="116"/>
        <v>0</v>
      </c>
      <c r="N694" s="271">
        <f>IF(ISBLANK($B694),0,VLOOKUP($B694,Listen!$A$2:$C$45,2,FALSE))</f>
        <v>0</v>
      </c>
      <c r="O694" s="271">
        <f>IF(ISBLANK($B694),0,VLOOKUP($B694,Listen!$A$2:$C$45,3,FALSE))</f>
        <v>0</v>
      </c>
      <c r="P694" s="272">
        <f t="shared" si="125"/>
        <v>0</v>
      </c>
      <c r="Q694" s="272">
        <f t="shared" si="126"/>
        <v>0</v>
      </c>
      <c r="R694" s="272">
        <f t="shared" si="126"/>
        <v>0</v>
      </c>
      <c r="S694" s="272">
        <f t="shared" si="126"/>
        <v>0</v>
      </c>
      <c r="T694" s="272">
        <f t="shared" si="126"/>
        <v>0</v>
      </c>
      <c r="U694" s="272">
        <f t="shared" si="126"/>
        <v>0</v>
      </c>
      <c r="V694" s="272">
        <f t="shared" si="126"/>
        <v>0</v>
      </c>
      <c r="W694" s="100">
        <f t="shared" si="124"/>
        <v>0</v>
      </c>
      <c r="X694" s="100">
        <f>IF(C694=A_Stammdaten!$B$11,E_SAV!$M694-E_SAV!$Y694,HLOOKUP(A_Stammdaten!$B$11-1,$Z$4:$AF$1005,ROW(C694)-3,FALSE)-$Y694)</f>
        <v>0</v>
      </c>
      <c r="Y694" s="100">
        <f>HLOOKUP(A_Stammdaten!$B$11,$Z$4:$AF$1005,ROW(C694)-3,FALSE)</f>
        <v>0</v>
      </c>
      <c r="Z694" s="100">
        <f t="shared" si="117"/>
        <v>0</v>
      </c>
      <c r="AA694" s="100">
        <f t="shared" si="118"/>
        <v>0</v>
      </c>
      <c r="AB694" s="100">
        <f t="shared" si="119"/>
        <v>0</v>
      </c>
      <c r="AC694" s="100">
        <f t="shared" si="120"/>
        <v>0</v>
      </c>
      <c r="AD694" s="100">
        <f t="shared" si="121"/>
        <v>0</v>
      </c>
      <c r="AE694" s="100">
        <f t="shared" si="122"/>
        <v>0</v>
      </c>
      <c r="AF694" s="100">
        <f t="shared" si="123"/>
        <v>0</v>
      </c>
    </row>
    <row r="695" spans="1:32" x14ac:dyDescent="0.25">
      <c r="A695" s="338"/>
      <c r="B695" s="338"/>
      <c r="C695" s="339"/>
      <c r="D695" s="338"/>
      <c r="E695" s="338"/>
      <c r="F695" s="338"/>
      <c r="G695" s="338"/>
      <c r="H695" s="338"/>
      <c r="I695" s="270">
        <f>IF(C695&gt;A_Stammdaten!$B$11,0,SUM(D695,E695,-G695))</f>
        <v>0</v>
      </c>
      <c r="J695" s="338"/>
      <c r="K695" s="338"/>
      <c r="L695" s="338"/>
      <c r="M695" s="99">
        <f t="shared" si="116"/>
        <v>0</v>
      </c>
      <c r="N695" s="271">
        <f>IF(ISBLANK($B695),0,VLOOKUP($B695,Listen!$A$2:$C$45,2,FALSE))</f>
        <v>0</v>
      </c>
      <c r="O695" s="271">
        <f>IF(ISBLANK($B695),0,VLOOKUP($B695,Listen!$A$2:$C$45,3,FALSE))</f>
        <v>0</v>
      </c>
      <c r="P695" s="272">
        <f t="shared" si="125"/>
        <v>0</v>
      </c>
      <c r="Q695" s="272">
        <f t="shared" si="126"/>
        <v>0</v>
      </c>
      <c r="R695" s="272">
        <f t="shared" si="126"/>
        <v>0</v>
      </c>
      <c r="S695" s="272">
        <f t="shared" si="126"/>
        <v>0</v>
      </c>
      <c r="T695" s="272">
        <f t="shared" si="126"/>
        <v>0</v>
      </c>
      <c r="U695" s="272">
        <f t="shared" si="126"/>
        <v>0</v>
      </c>
      <c r="V695" s="272">
        <f t="shared" si="126"/>
        <v>0</v>
      </c>
      <c r="W695" s="100">
        <f t="shared" si="124"/>
        <v>0</v>
      </c>
      <c r="X695" s="100">
        <f>IF(C695=A_Stammdaten!$B$11,E_SAV!$M695-E_SAV!$Y695,HLOOKUP(A_Stammdaten!$B$11-1,$Z$4:$AF$1005,ROW(C695)-3,FALSE)-$Y695)</f>
        <v>0</v>
      </c>
      <c r="Y695" s="100">
        <f>HLOOKUP(A_Stammdaten!$B$11,$Z$4:$AF$1005,ROW(C695)-3,FALSE)</f>
        <v>0</v>
      </c>
      <c r="Z695" s="100">
        <f t="shared" si="117"/>
        <v>0</v>
      </c>
      <c r="AA695" s="100">
        <f t="shared" si="118"/>
        <v>0</v>
      </c>
      <c r="AB695" s="100">
        <f t="shared" si="119"/>
        <v>0</v>
      </c>
      <c r="AC695" s="100">
        <f t="shared" si="120"/>
        <v>0</v>
      </c>
      <c r="AD695" s="100">
        <f t="shared" si="121"/>
        <v>0</v>
      </c>
      <c r="AE695" s="100">
        <f t="shared" si="122"/>
        <v>0</v>
      </c>
      <c r="AF695" s="100">
        <f t="shared" si="123"/>
        <v>0</v>
      </c>
    </row>
    <row r="696" spans="1:32" x14ac:dyDescent="0.25">
      <c r="A696" s="338"/>
      <c r="B696" s="338"/>
      <c r="C696" s="339"/>
      <c r="D696" s="338"/>
      <c r="E696" s="338"/>
      <c r="F696" s="338"/>
      <c r="G696" s="338"/>
      <c r="H696" s="338"/>
      <c r="I696" s="270">
        <f>IF(C696&gt;A_Stammdaten!$B$11,0,SUM(D696,E696,-G696))</f>
        <v>0</v>
      </c>
      <c r="J696" s="338"/>
      <c r="K696" s="338"/>
      <c r="L696" s="338"/>
      <c r="M696" s="99">
        <f t="shared" si="116"/>
        <v>0</v>
      </c>
      <c r="N696" s="271">
        <f>IF(ISBLANK($B696),0,VLOOKUP($B696,Listen!$A$2:$C$45,2,FALSE))</f>
        <v>0</v>
      </c>
      <c r="O696" s="271">
        <f>IF(ISBLANK($B696),0,VLOOKUP($B696,Listen!$A$2:$C$45,3,FALSE))</f>
        <v>0</v>
      </c>
      <c r="P696" s="272">
        <f t="shared" si="125"/>
        <v>0</v>
      </c>
      <c r="Q696" s="272">
        <f t="shared" si="126"/>
        <v>0</v>
      </c>
      <c r="R696" s="272">
        <f t="shared" si="126"/>
        <v>0</v>
      </c>
      <c r="S696" s="272">
        <f t="shared" si="126"/>
        <v>0</v>
      </c>
      <c r="T696" s="272">
        <f t="shared" si="126"/>
        <v>0</v>
      </c>
      <c r="U696" s="272">
        <f t="shared" si="126"/>
        <v>0</v>
      </c>
      <c r="V696" s="272">
        <f t="shared" si="126"/>
        <v>0</v>
      </c>
      <c r="W696" s="100">
        <f t="shared" si="124"/>
        <v>0</v>
      </c>
      <c r="X696" s="100">
        <f>IF(C696=A_Stammdaten!$B$11,E_SAV!$M696-E_SAV!$Y696,HLOOKUP(A_Stammdaten!$B$11-1,$Z$4:$AF$1005,ROW(C696)-3,FALSE)-$Y696)</f>
        <v>0</v>
      </c>
      <c r="Y696" s="100">
        <f>HLOOKUP(A_Stammdaten!$B$11,$Z$4:$AF$1005,ROW(C696)-3,FALSE)</f>
        <v>0</v>
      </c>
      <c r="Z696" s="100">
        <f t="shared" si="117"/>
        <v>0</v>
      </c>
      <c r="AA696" s="100">
        <f t="shared" si="118"/>
        <v>0</v>
      </c>
      <c r="AB696" s="100">
        <f t="shared" si="119"/>
        <v>0</v>
      </c>
      <c r="AC696" s="100">
        <f t="shared" si="120"/>
        <v>0</v>
      </c>
      <c r="AD696" s="100">
        <f t="shared" si="121"/>
        <v>0</v>
      </c>
      <c r="AE696" s="100">
        <f t="shared" si="122"/>
        <v>0</v>
      </c>
      <c r="AF696" s="100">
        <f t="shared" si="123"/>
        <v>0</v>
      </c>
    </row>
    <row r="697" spans="1:32" x14ac:dyDescent="0.25">
      <c r="A697" s="338"/>
      <c r="B697" s="338"/>
      <c r="C697" s="339"/>
      <c r="D697" s="338"/>
      <c r="E697" s="338"/>
      <c r="F697" s="338"/>
      <c r="G697" s="338"/>
      <c r="H697" s="338"/>
      <c r="I697" s="270">
        <f>IF(C697&gt;A_Stammdaten!$B$11,0,SUM(D697,E697,-G697))</f>
        <v>0</v>
      </c>
      <c r="J697" s="338"/>
      <c r="K697" s="338"/>
      <c r="L697" s="338"/>
      <c r="M697" s="99">
        <f t="shared" si="116"/>
        <v>0</v>
      </c>
      <c r="N697" s="271">
        <f>IF(ISBLANK($B697),0,VLOOKUP($B697,Listen!$A$2:$C$45,2,FALSE))</f>
        <v>0</v>
      </c>
      <c r="O697" s="271">
        <f>IF(ISBLANK($B697),0,VLOOKUP($B697,Listen!$A$2:$C$45,3,FALSE))</f>
        <v>0</v>
      </c>
      <c r="P697" s="272">
        <f t="shared" si="125"/>
        <v>0</v>
      </c>
      <c r="Q697" s="272">
        <f t="shared" si="126"/>
        <v>0</v>
      </c>
      <c r="R697" s="272">
        <f t="shared" si="126"/>
        <v>0</v>
      </c>
      <c r="S697" s="272">
        <f t="shared" si="126"/>
        <v>0</v>
      </c>
      <c r="T697" s="272">
        <f t="shared" si="126"/>
        <v>0</v>
      </c>
      <c r="U697" s="272">
        <f t="shared" si="126"/>
        <v>0</v>
      </c>
      <c r="V697" s="272">
        <f t="shared" si="126"/>
        <v>0</v>
      </c>
      <c r="W697" s="100">
        <f t="shared" si="124"/>
        <v>0</v>
      </c>
      <c r="X697" s="100">
        <f>IF(C697=A_Stammdaten!$B$11,E_SAV!$M697-E_SAV!$Y697,HLOOKUP(A_Stammdaten!$B$11-1,$Z$4:$AF$1005,ROW(C697)-3,FALSE)-$Y697)</f>
        <v>0</v>
      </c>
      <c r="Y697" s="100">
        <f>HLOOKUP(A_Stammdaten!$B$11,$Z$4:$AF$1005,ROW(C697)-3,FALSE)</f>
        <v>0</v>
      </c>
      <c r="Z697" s="100">
        <f t="shared" si="117"/>
        <v>0</v>
      </c>
      <c r="AA697" s="100">
        <f t="shared" si="118"/>
        <v>0</v>
      </c>
      <c r="AB697" s="100">
        <f t="shared" si="119"/>
        <v>0</v>
      </c>
      <c r="AC697" s="100">
        <f t="shared" si="120"/>
        <v>0</v>
      </c>
      <c r="AD697" s="100">
        <f t="shared" si="121"/>
        <v>0</v>
      </c>
      <c r="AE697" s="100">
        <f t="shared" si="122"/>
        <v>0</v>
      </c>
      <c r="AF697" s="100">
        <f t="shared" si="123"/>
        <v>0</v>
      </c>
    </row>
    <row r="698" spans="1:32" x14ac:dyDescent="0.25">
      <c r="A698" s="338"/>
      <c r="B698" s="338"/>
      <c r="C698" s="339"/>
      <c r="D698" s="338"/>
      <c r="E698" s="338"/>
      <c r="F698" s="338"/>
      <c r="G698" s="338"/>
      <c r="H698" s="338"/>
      <c r="I698" s="270">
        <f>IF(C698&gt;A_Stammdaten!$B$11,0,SUM(D698,E698,-G698))</f>
        <v>0</v>
      </c>
      <c r="J698" s="338"/>
      <c r="K698" s="338"/>
      <c r="L698" s="338"/>
      <c r="M698" s="99">
        <f t="shared" si="116"/>
        <v>0</v>
      </c>
      <c r="N698" s="271">
        <f>IF(ISBLANK($B698),0,VLOOKUP($B698,Listen!$A$2:$C$45,2,FALSE))</f>
        <v>0</v>
      </c>
      <c r="O698" s="271">
        <f>IF(ISBLANK($B698),0,VLOOKUP($B698,Listen!$A$2:$C$45,3,FALSE))</f>
        <v>0</v>
      </c>
      <c r="P698" s="272">
        <f t="shared" si="125"/>
        <v>0</v>
      </c>
      <c r="Q698" s="272">
        <f t="shared" si="126"/>
        <v>0</v>
      </c>
      <c r="R698" s="272">
        <f t="shared" si="126"/>
        <v>0</v>
      </c>
      <c r="S698" s="272">
        <f t="shared" si="126"/>
        <v>0</v>
      </c>
      <c r="T698" s="272">
        <f t="shared" si="126"/>
        <v>0</v>
      </c>
      <c r="U698" s="272">
        <f t="shared" si="126"/>
        <v>0</v>
      </c>
      <c r="V698" s="272">
        <f t="shared" si="126"/>
        <v>0</v>
      </c>
      <c r="W698" s="100">
        <f t="shared" si="124"/>
        <v>0</v>
      </c>
      <c r="X698" s="100">
        <f>IF(C698=A_Stammdaten!$B$11,E_SAV!$M698-E_SAV!$Y698,HLOOKUP(A_Stammdaten!$B$11-1,$Z$4:$AF$1005,ROW(C698)-3,FALSE)-$Y698)</f>
        <v>0</v>
      </c>
      <c r="Y698" s="100">
        <f>HLOOKUP(A_Stammdaten!$B$11,$Z$4:$AF$1005,ROW(C698)-3,FALSE)</f>
        <v>0</v>
      </c>
      <c r="Z698" s="100">
        <f t="shared" si="117"/>
        <v>0</v>
      </c>
      <c r="AA698" s="100">
        <f t="shared" si="118"/>
        <v>0</v>
      </c>
      <c r="AB698" s="100">
        <f t="shared" si="119"/>
        <v>0</v>
      </c>
      <c r="AC698" s="100">
        <f t="shared" si="120"/>
        <v>0</v>
      </c>
      <c r="AD698" s="100">
        <f t="shared" si="121"/>
        <v>0</v>
      </c>
      <c r="AE698" s="100">
        <f t="shared" si="122"/>
        <v>0</v>
      </c>
      <c r="AF698" s="100">
        <f t="shared" si="123"/>
        <v>0</v>
      </c>
    </row>
    <row r="699" spans="1:32" x14ac:dyDescent="0.25">
      <c r="A699" s="338"/>
      <c r="B699" s="338"/>
      <c r="C699" s="339"/>
      <c r="D699" s="338"/>
      <c r="E699" s="338"/>
      <c r="F699" s="338"/>
      <c r="G699" s="338"/>
      <c r="H699" s="338"/>
      <c r="I699" s="270">
        <f>IF(C699&gt;A_Stammdaten!$B$11,0,SUM(D699,E699,-G699))</f>
        <v>0</v>
      </c>
      <c r="J699" s="338"/>
      <c r="K699" s="338"/>
      <c r="L699" s="338"/>
      <c r="M699" s="99">
        <f t="shared" si="116"/>
        <v>0</v>
      </c>
      <c r="N699" s="271">
        <f>IF(ISBLANK($B699),0,VLOOKUP($B699,Listen!$A$2:$C$45,2,FALSE))</f>
        <v>0</v>
      </c>
      <c r="O699" s="271">
        <f>IF(ISBLANK($B699),0,VLOOKUP($B699,Listen!$A$2:$C$45,3,FALSE))</f>
        <v>0</v>
      </c>
      <c r="P699" s="272">
        <f t="shared" si="125"/>
        <v>0</v>
      </c>
      <c r="Q699" s="272">
        <f t="shared" si="126"/>
        <v>0</v>
      </c>
      <c r="R699" s="272">
        <f t="shared" si="126"/>
        <v>0</v>
      </c>
      <c r="S699" s="272">
        <f t="shared" si="126"/>
        <v>0</v>
      </c>
      <c r="T699" s="272">
        <f t="shared" si="126"/>
        <v>0</v>
      </c>
      <c r="U699" s="272">
        <f t="shared" si="126"/>
        <v>0</v>
      </c>
      <c r="V699" s="272">
        <f t="shared" si="126"/>
        <v>0</v>
      </c>
      <c r="W699" s="100">
        <f t="shared" si="124"/>
        <v>0</v>
      </c>
      <c r="X699" s="100">
        <f>IF(C699=A_Stammdaten!$B$11,E_SAV!$M699-E_SAV!$Y699,HLOOKUP(A_Stammdaten!$B$11-1,$Z$4:$AF$1005,ROW(C699)-3,FALSE)-$Y699)</f>
        <v>0</v>
      </c>
      <c r="Y699" s="100">
        <f>HLOOKUP(A_Stammdaten!$B$11,$Z$4:$AF$1005,ROW(C699)-3,FALSE)</f>
        <v>0</v>
      </c>
      <c r="Z699" s="100">
        <f t="shared" si="117"/>
        <v>0</v>
      </c>
      <c r="AA699" s="100">
        <f t="shared" si="118"/>
        <v>0</v>
      </c>
      <c r="AB699" s="100">
        <f t="shared" si="119"/>
        <v>0</v>
      </c>
      <c r="AC699" s="100">
        <f t="shared" si="120"/>
        <v>0</v>
      </c>
      <c r="AD699" s="100">
        <f t="shared" si="121"/>
        <v>0</v>
      </c>
      <c r="AE699" s="100">
        <f t="shared" si="122"/>
        <v>0</v>
      </c>
      <c r="AF699" s="100">
        <f t="shared" si="123"/>
        <v>0</v>
      </c>
    </row>
    <row r="700" spans="1:32" x14ac:dyDescent="0.25">
      <c r="A700" s="338"/>
      <c r="B700" s="338"/>
      <c r="C700" s="339"/>
      <c r="D700" s="338"/>
      <c r="E700" s="338"/>
      <c r="F700" s="338"/>
      <c r="G700" s="338"/>
      <c r="H700" s="338"/>
      <c r="I700" s="270">
        <f>IF(C700&gt;A_Stammdaten!$B$11,0,SUM(D700,E700,-G700))</f>
        <v>0</v>
      </c>
      <c r="J700" s="338"/>
      <c r="K700" s="338"/>
      <c r="L700" s="338"/>
      <c r="M700" s="99">
        <f t="shared" si="116"/>
        <v>0</v>
      </c>
      <c r="N700" s="271">
        <f>IF(ISBLANK($B700),0,VLOOKUP($B700,Listen!$A$2:$C$45,2,FALSE))</f>
        <v>0</v>
      </c>
      <c r="O700" s="271">
        <f>IF(ISBLANK($B700),0,VLOOKUP($B700,Listen!$A$2:$C$45,3,FALSE))</f>
        <v>0</v>
      </c>
      <c r="P700" s="272">
        <f t="shared" si="125"/>
        <v>0</v>
      </c>
      <c r="Q700" s="272">
        <f t="shared" si="126"/>
        <v>0</v>
      </c>
      <c r="R700" s="272">
        <f t="shared" si="126"/>
        <v>0</v>
      </c>
      <c r="S700" s="272">
        <f t="shared" si="126"/>
        <v>0</v>
      </c>
      <c r="T700" s="272">
        <f t="shared" si="126"/>
        <v>0</v>
      </c>
      <c r="U700" s="272">
        <f t="shared" si="126"/>
        <v>0</v>
      </c>
      <c r="V700" s="272">
        <f t="shared" si="126"/>
        <v>0</v>
      </c>
      <c r="W700" s="100">
        <f t="shared" si="124"/>
        <v>0</v>
      </c>
      <c r="X700" s="100">
        <f>IF(C700=A_Stammdaten!$B$11,E_SAV!$M700-E_SAV!$Y700,HLOOKUP(A_Stammdaten!$B$11-1,$Z$4:$AF$1005,ROW(C700)-3,FALSE)-$Y700)</f>
        <v>0</v>
      </c>
      <c r="Y700" s="100">
        <f>HLOOKUP(A_Stammdaten!$B$11,$Z$4:$AF$1005,ROW(C700)-3,FALSE)</f>
        <v>0</v>
      </c>
      <c r="Z700" s="100">
        <f t="shared" si="117"/>
        <v>0</v>
      </c>
      <c r="AA700" s="100">
        <f t="shared" si="118"/>
        <v>0</v>
      </c>
      <c r="AB700" s="100">
        <f t="shared" si="119"/>
        <v>0</v>
      </c>
      <c r="AC700" s="100">
        <f t="shared" si="120"/>
        <v>0</v>
      </c>
      <c r="AD700" s="100">
        <f t="shared" si="121"/>
        <v>0</v>
      </c>
      <c r="AE700" s="100">
        <f t="shared" si="122"/>
        <v>0</v>
      </c>
      <c r="AF700" s="100">
        <f t="shared" si="123"/>
        <v>0</v>
      </c>
    </row>
    <row r="701" spans="1:32" x14ac:dyDescent="0.25">
      <c r="A701" s="338"/>
      <c r="B701" s="338"/>
      <c r="C701" s="339"/>
      <c r="D701" s="338"/>
      <c r="E701" s="338"/>
      <c r="F701" s="338"/>
      <c r="G701" s="338"/>
      <c r="H701" s="338"/>
      <c r="I701" s="270">
        <f>IF(C701&gt;A_Stammdaten!$B$11,0,SUM(D701,E701,-G701))</f>
        <v>0</v>
      </c>
      <c r="J701" s="338"/>
      <c r="K701" s="338"/>
      <c r="L701" s="338"/>
      <c r="M701" s="99">
        <f t="shared" si="116"/>
        <v>0</v>
      </c>
      <c r="N701" s="271">
        <f>IF(ISBLANK($B701),0,VLOOKUP($B701,Listen!$A$2:$C$45,2,FALSE))</f>
        <v>0</v>
      </c>
      <c r="O701" s="271">
        <f>IF(ISBLANK($B701),0,VLOOKUP($B701,Listen!$A$2:$C$45,3,FALSE))</f>
        <v>0</v>
      </c>
      <c r="P701" s="272">
        <f t="shared" si="125"/>
        <v>0</v>
      </c>
      <c r="Q701" s="272">
        <f t="shared" si="126"/>
        <v>0</v>
      </c>
      <c r="R701" s="272">
        <f t="shared" si="126"/>
        <v>0</v>
      </c>
      <c r="S701" s="272">
        <f t="shared" si="126"/>
        <v>0</v>
      </c>
      <c r="T701" s="272">
        <f t="shared" si="126"/>
        <v>0</v>
      </c>
      <c r="U701" s="272">
        <f t="shared" si="126"/>
        <v>0</v>
      </c>
      <c r="V701" s="272">
        <f t="shared" si="126"/>
        <v>0</v>
      </c>
      <c r="W701" s="100">
        <f t="shared" si="124"/>
        <v>0</v>
      </c>
      <c r="X701" s="100">
        <f>IF(C701=A_Stammdaten!$B$11,E_SAV!$M701-E_SAV!$Y701,HLOOKUP(A_Stammdaten!$B$11-1,$Z$4:$AF$1005,ROW(C701)-3,FALSE)-$Y701)</f>
        <v>0</v>
      </c>
      <c r="Y701" s="100">
        <f>HLOOKUP(A_Stammdaten!$B$11,$Z$4:$AF$1005,ROW(C701)-3,FALSE)</f>
        <v>0</v>
      </c>
      <c r="Z701" s="100">
        <f t="shared" si="117"/>
        <v>0</v>
      </c>
      <c r="AA701" s="100">
        <f t="shared" si="118"/>
        <v>0</v>
      </c>
      <c r="AB701" s="100">
        <f t="shared" si="119"/>
        <v>0</v>
      </c>
      <c r="AC701" s="100">
        <f t="shared" si="120"/>
        <v>0</v>
      </c>
      <c r="AD701" s="100">
        <f t="shared" si="121"/>
        <v>0</v>
      </c>
      <c r="AE701" s="100">
        <f t="shared" si="122"/>
        <v>0</v>
      </c>
      <c r="AF701" s="100">
        <f t="shared" si="123"/>
        <v>0</v>
      </c>
    </row>
    <row r="702" spans="1:32" x14ac:dyDescent="0.25">
      <c r="A702" s="338"/>
      <c r="B702" s="338"/>
      <c r="C702" s="339"/>
      <c r="D702" s="338"/>
      <c r="E702" s="338"/>
      <c r="F702" s="338"/>
      <c r="G702" s="338"/>
      <c r="H702" s="338"/>
      <c r="I702" s="270">
        <f>IF(C702&gt;A_Stammdaten!$B$11,0,SUM(D702,E702,-G702))</f>
        <v>0</v>
      </c>
      <c r="J702" s="338"/>
      <c r="K702" s="338"/>
      <c r="L702" s="338"/>
      <c r="M702" s="99">
        <f t="shared" si="116"/>
        <v>0</v>
      </c>
      <c r="N702" s="271">
        <f>IF(ISBLANK($B702),0,VLOOKUP($B702,Listen!$A$2:$C$45,2,FALSE))</f>
        <v>0</v>
      </c>
      <c r="O702" s="271">
        <f>IF(ISBLANK($B702),0,VLOOKUP($B702,Listen!$A$2:$C$45,3,FALSE))</f>
        <v>0</v>
      </c>
      <c r="P702" s="272">
        <f t="shared" si="125"/>
        <v>0</v>
      </c>
      <c r="Q702" s="272">
        <f t="shared" si="126"/>
        <v>0</v>
      </c>
      <c r="R702" s="272">
        <f t="shared" si="126"/>
        <v>0</v>
      </c>
      <c r="S702" s="272">
        <f t="shared" si="126"/>
        <v>0</v>
      </c>
      <c r="T702" s="272">
        <f t="shared" si="126"/>
        <v>0</v>
      </c>
      <c r="U702" s="272">
        <f t="shared" si="126"/>
        <v>0</v>
      </c>
      <c r="V702" s="272">
        <f t="shared" si="126"/>
        <v>0</v>
      </c>
      <c r="W702" s="100">
        <f t="shared" si="124"/>
        <v>0</v>
      </c>
      <c r="X702" s="100">
        <f>IF(C702=A_Stammdaten!$B$11,E_SAV!$M702-E_SAV!$Y702,HLOOKUP(A_Stammdaten!$B$11-1,$Z$4:$AF$1005,ROW(C702)-3,FALSE)-$Y702)</f>
        <v>0</v>
      </c>
      <c r="Y702" s="100">
        <f>HLOOKUP(A_Stammdaten!$B$11,$Z$4:$AF$1005,ROW(C702)-3,FALSE)</f>
        <v>0</v>
      </c>
      <c r="Z702" s="100">
        <f t="shared" si="117"/>
        <v>0</v>
      </c>
      <c r="AA702" s="100">
        <f t="shared" si="118"/>
        <v>0</v>
      </c>
      <c r="AB702" s="100">
        <f t="shared" si="119"/>
        <v>0</v>
      </c>
      <c r="AC702" s="100">
        <f t="shared" si="120"/>
        <v>0</v>
      </c>
      <c r="AD702" s="100">
        <f t="shared" si="121"/>
        <v>0</v>
      </c>
      <c r="AE702" s="100">
        <f t="shared" si="122"/>
        <v>0</v>
      </c>
      <c r="AF702" s="100">
        <f t="shared" si="123"/>
        <v>0</v>
      </c>
    </row>
    <row r="703" spans="1:32" x14ac:dyDescent="0.25">
      <c r="A703" s="338"/>
      <c r="B703" s="338"/>
      <c r="C703" s="339"/>
      <c r="D703" s="338"/>
      <c r="E703" s="338"/>
      <c r="F703" s="338"/>
      <c r="G703" s="338"/>
      <c r="H703" s="338"/>
      <c r="I703" s="270">
        <f>IF(C703&gt;A_Stammdaten!$B$11,0,SUM(D703,E703,-G703))</f>
        <v>0</v>
      </c>
      <c r="J703" s="338"/>
      <c r="K703" s="338"/>
      <c r="L703" s="338"/>
      <c r="M703" s="99">
        <f t="shared" si="116"/>
        <v>0</v>
      </c>
      <c r="N703" s="271">
        <f>IF(ISBLANK($B703),0,VLOOKUP($B703,Listen!$A$2:$C$45,2,FALSE))</f>
        <v>0</v>
      </c>
      <c r="O703" s="271">
        <f>IF(ISBLANK($B703),0,VLOOKUP($B703,Listen!$A$2:$C$45,3,FALSE))</f>
        <v>0</v>
      </c>
      <c r="P703" s="272">
        <f t="shared" si="125"/>
        <v>0</v>
      </c>
      <c r="Q703" s="272">
        <f t="shared" si="126"/>
        <v>0</v>
      </c>
      <c r="R703" s="272">
        <f t="shared" si="126"/>
        <v>0</v>
      </c>
      <c r="S703" s="272">
        <f t="shared" si="126"/>
        <v>0</v>
      </c>
      <c r="T703" s="272">
        <f t="shared" si="126"/>
        <v>0</v>
      </c>
      <c r="U703" s="272">
        <f t="shared" si="126"/>
        <v>0</v>
      </c>
      <c r="V703" s="272">
        <f t="shared" si="126"/>
        <v>0</v>
      </c>
      <c r="W703" s="100">
        <f t="shared" si="124"/>
        <v>0</v>
      </c>
      <c r="X703" s="100">
        <f>IF(C703=A_Stammdaten!$B$11,E_SAV!$M703-E_SAV!$Y703,HLOOKUP(A_Stammdaten!$B$11-1,$Z$4:$AF$1005,ROW(C703)-3,FALSE)-$Y703)</f>
        <v>0</v>
      </c>
      <c r="Y703" s="100">
        <f>HLOOKUP(A_Stammdaten!$B$11,$Z$4:$AF$1005,ROW(C703)-3,FALSE)</f>
        <v>0</v>
      </c>
      <c r="Z703" s="100">
        <f t="shared" si="117"/>
        <v>0</v>
      </c>
      <c r="AA703" s="100">
        <f t="shared" si="118"/>
        <v>0</v>
      </c>
      <c r="AB703" s="100">
        <f t="shared" si="119"/>
        <v>0</v>
      </c>
      <c r="AC703" s="100">
        <f t="shared" si="120"/>
        <v>0</v>
      </c>
      <c r="AD703" s="100">
        <f t="shared" si="121"/>
        <v>0</v>
      </c>
      <c r="AE703" s="100">
        <f t="shared" si="122"/>
        <v>0</v>
      </c>
      <c r="AF703" s="100">
        <f t="shared" si="123"/>
        <v>0</v>
      </c>
    </row>
    <row r="704" spans="1:32" x14ac:dyDescent="0.25">
      <c r="A704" s="338"/>
      <c r="B704" s="338"/>
      <c r="C704" s="339"/>
      <c r="D704" s="338"/>
      <c r="E704" s="338"/>
      <c r="F704" s="338"/>
      <c r="G704" s="338"/>
      <c r="H704" s="338"/>
      <c r="I704" s="270">
        <f>IF(C704&gt;A_Stammdaten!$B$11,0,SUM(D704,E704,-G704))</f>
        <v>0</v>
      </c>
      <c r="J704" s="338"/>
      <c r="K704" s="338"/>
      <c r="L704" s="338"/>
      <c r="M704" s="99">
        <f t="shared" si="116"/>
        <v>0</v>
      </c>
      <c r="N704" s="271">
        <f>IF(ISBLANK($B704),0,VLOOKUP($B704,Listen!$A$2:$C$45,2,FALSE))</f>
        <v>0</v>
      </c>
      <c r="O704" s="271">
        <f>IF(ISBLANK($B704),0,VLOOKUP($B704,Listen!$A$2:$C$45,3,FALSE))</f>
        <v>0</v>
      </c>
      <c r="P704" s="272">
        <f t="shared" si="125"/>
        <v>0</v>
      </c>
      <c r="Q704" s="272">
        <f t="shared" si="126"/>
        <v>0</v>
      </c>
      <c r="R704" s="272">
        <f t="shared" si="126"/>
        <v>0</v>
      </c>
      <c r="S704" s="272">
        <f t="shared" si="126"/>
        <v>0</v>
      </c>
      <c r="T704" s="272">
        <f t="shared" si="126"/>
        <v>0</v>
      </c>
      <c r="U704" s="272">
        <f t="shared" si="126"/>
        <v>0</v>
      </c>
      <c r="V704" s="272">
        <f t="shared" si="126"/>
        <v>0</v>
      </c>
      <c r="W704" s="100">
        <f t="shared" si="124"/>
        <v>0</v>
      </c>
      <c r="X704" s="100">
        <f>IF(C704=A_Stammdaten!$B$11,E_SAV!$M704-E_SAV!$Y704,HLOOKUP(A_Stammdaten!$B$11-1,$Z$4:$AF$1005,ROW(C704)-3,FALSE)-$Y704)</f>
        <v>0</v>
      </c>
      <c r="Y704" s="100">
        <f>HLOOKUP(A_Stammdaten!$B$11,$Z$4:$AF$1005,ROW(C704)-3,FALSE)</f>
        <v>0</v>
      </c>
      <c r="Z704" s="100">
        <f t="shared" si="117"/>
        <v>0</v>
      </c>
      <c r="AA704" s="100">
        <f t="shared" si="118"/>
        <v>0</v>
      </c>
      <c r="AB704" s="100">
        <f t="shared" si="119"/>
        <v>0</v>
      </c>
      <c r="AC704" s="100">
        <f t="shared" si="120"/>
        <v>0</v>
      </c>
      <c r="AD704" s="100">
        <f t="shared" si="121"/>
        <v>0</v>
      </c>
      <c r="AE704" s="100">
        <f t="shared" si="122"/>
        <v>0</v>
      </c>
      <c r="AF704" s="100">
        <f t="shared" si="123"/>
        <v>0</v>
      </c>
    </row>
    <row r="705" spans="1:32" x14ac:dyDescent="0.25">
      <c r="A705" s="338"/>
      <c r="B705" s="338"/>
      <c r="C705" s="339"/>
      <c r="D705" s="338"/>
      <c r="E705" s="338"/>
      <c r="F705" s="338"/>
      <c r="G705" s="338"/>
      <c r="H705" s="338"/>
      <c r="I705" s="270">
        <f>IF(C705&gt;A_Stammdaten!$B$11,0,SUM(D705,E705,-G705))</f>
        <v>0</v>
      </c>
      <c r="J705" s="338"/>
      <c r="K705" s="338"/>
      <c r="L705" s="338"/>
      <c r="M705" s="99">
        <f t="shared" si="116"/>
        <v>0</v>
      </c>
      <c r="N705" s="271">
        <f>IF(ISBLANK($B705),0,VLOOKUP($B705,Listen!$A$2:$C$45,2,FALSE))</f>
        <v>0</v>
      </c>
      <c r="O705" s="271">
        <f>IF(ISBLANK($B705),0,VLOOKUP($B705,Listen!$A$2:$C$45,3,FALSE))</f>
        <v>0</v>
      </c>
      <c r="P705" s="272">
        <f t="shared" si="125"/>
        <v>0</v>
      </c>
      <c r="Q705" s="272">
        <f t="shared" si="126"/>
        <v>0</v>
      </c>
      <c r="R705" s="272">
        <f t="shared" si="126"/>
        <v>0</v>
      </c>
      <c r="S705" s="272">
        <f t="shared" si="126"/>
        <v>0</v>
      </c>
      <c r="T705" s="272">
        <f t="shared" si="126"/>
        <v>0</v>
      </c>
      <c r="U705" s="272">
        <f t="shared" si="126"/>
        <v>0</v>
      </c>
      <c r="V705" s="272">
        <f t="shared" si="126"/>
        <v>0</v>
      </c>
      <c r="W705" s="100">
        <f t="shared" si="124"/>
        <v>0</v>
      </c>
      <c r="X705" s="100">
        <f>IF(C705=A_Stammdaten!$B$11,E_SAV!$M705-E_SAV!$Y705,HLOOKUP(A_Stammdaten!$B$11-1,$Z$4:$AF$1005,ROW(C705)-3,FALSE)-$Y705)</f>
        <v>0</v>
      </c>
      <c r="Y705" s="100">
        <f>HLOOKUP(A_Stammdaten!$B$11,$Z$4:$AF$1005,ROW(C705)-3,FALSE)</f>
        <v>0</v>
      </c>
      <c r="Z705" s="100">
        <f t="shared" si="117"/>
        <v>0</v>
      </c>
      <c r="AA705" s="100">
        <f t="shared" si="118"/>
        <v>0</v>
      </c>
      <c r="AB705" s="100">
        <f t="shared" si="119"/>
        <v>0</v>
      </c>
      <c r="AC705" s="100">
        <f t="shared" si="120"/>
        <v>0</v>
      </c>
      <c r="AD705" s="100">
        <f t="shared" si="121"/>
        <v>0</v>
      </c>
      <c r="AE705" s="100">
        <f t="shared" si="122"/>
        <v>0</v>
      </c>
      <c r="AF705" s="100">
        <f t="shared" si="123"/>
        <v>0</v>
      </c>
    </row>
    <row r="706" spans="1:32" x14ac:dyDescent="0.25">
      <c r="A706" s="338"/>
      <c r="B706" s="338"/>
      <c r="C706" s="339"/>
      <c r="D706" s="338"/>
      <c r="E706" s="338"/>
      <c r="F706" s="338"/>
      <c r="G706" s="338"/>
      <c r="H706" s="338"/>
      <c r="I706" s="270">
        <f>IF(C706&gt;A_Stammdaten!$B$11,0,SUM(D706,E706,-G706))</f>
        <v>0</v>
      </c>
      <c r="J706" s="338"/>
      <c r="K706" s="338"/>
      <c r="L706" s="338"/>
      <c r="M706" s="99">
        <f t="shared" si="116"/>
        <v>0</v>
      </c>
      <c r="N706" s="271">
        <f>IF(ISBLANK($B706),0,VLOOKUP($B706,Listen!$A$2:$C$45,2,FALSE))</f>
        <v>0</v>
      </c>
      <c r="O706" s="271">
        <f>IF(ISBLANK($B706),0,VLOOKUP($B706,Listen!$A$2:$C$45,3,FALSE))</f>
        <v>0</v>
      </c>
      <c r="P706" s="272">
        <f t="shared" si="125"/>
        <v>0</v>
      </c>
      <c r="Q706" s="272">
        <f t="shared" si="126"/>
        <v>0</v>
      </c>
      <c r="R706" s="272">
        <f t="shared" si="126"/>
        <v>0</v>
      </c>
      <c r="S706" s="272">
        <f t="shared" si="126"/>
        <v>0</v>
      </c>
      <c r="T706" s="272">
        <f t="shared" si="126"/>
        <v>0</v>
      </c>
      <c r="U706" s="272">
        <f t="shared" si="126"/>
        <v>0</v>
      </c>
      <c r="V706" s="272">
        <f t="shared" si="126"/>
        <v>0</v>
      </c>
      <c r="W706" s="100">
        <f t="shared" si="124"/>
        <v>0</v>
      </c>
      <c r="X706" s="100">
        <f>IF(C706=A_Stammdaten!$B$11,E_SAV!$M706-E_SAV!$Y706,HLOOKUP(A_Stammdaten!$B$11-1,$Z$4:$AF$1005,ROW(C706)-3,FALSE)-$Y706)</f>
        <v>0</v>
      </c>
      <c r="Y706" s="100">
        <f>HLOOKUP(A_Stammdaten!$B$11,$Z$4:$AF$1005,ROW(C706)-3,FALSE)</f>
        <v>0</v>
      </c>
      <c r="Z706" s="100">
        <f t="shared" si="117"/>
        <v>0</v>
      </c>
      <c r="AA706" s="100">
        <f t="shared" si="118"/>
        <v>0</v>
      </c>
      <c r="AB706" s="100">
        <f t="shared" si="119"/>
        <v>0</v>
      </c>
      <c r="AC706" s="100">
        <f t="shared" si="120"/>
        <v>0</v>
      </c>
      <c r="AD706" s="100">
        <f t="shared" si="121"/>
        <v>0</v>
      </c>
      <c r="AE706" s="100">
        <f t="shared" si="122"/>
        <v>0</v>
      </c>
      <c r="AF706" s="100">
        <f t="shared" si="123"/>
        <v>0</v>
      </c>
    </row>
    <row r="707" spans="1:32" x14ac:dyDescent="0.25">
      <c r="A707" s="338"/>
      <c r="B707" s="338"/>
      <c r="C707" s="339"/>
      <c r="D707" s="338"/>
      <c r="E707" s="338"/>
      <c r="F707" s="338"/>
      <c r="G707" s="338"/>
      <c r="H707" s="338"/>
      <c r="I707" s="270">
        <f>IF(C707&gt;A_Stammdaten!$B$11,0,SUM(D707,E707,-G707))</f>
        <v>0</v>
      </c>
      <c r="J707" s="338"/>
      <c r="K707" s="338"/>
      <c r="L707" s="338"/>
      <c r="M707" s="99">
        <f t="shared" si="116"/>
        <v>0</v>
      </c>
      <c r="N707" s="271">
        <f>IF(ISBLANK($B707),0,VLOOKUP($B707,Listen!$A$2:$C$45,2,FALSE))</f>
        <v>0</v>
      </c>
      <c r="O707" s="271">
        <f>IF(ISBLANK($B707),0,VLOOKUP($B707,Listen!$A$2:$C$45,3,FALSE))</f>
        <v>0</v>
      </c>
      <c r="P707" s="272">
        <f t="shared" si="125"/>
        <v>0</v>
      </c>
      <c r="Q707" s="272">
        <f t="shared" si="126"/>
        <v>0</v>
      </c>
      <c r="R707" s="272">
        <f t="shared" si="126"/>
        <v>0</v>
      </c>
      <c r="S707" s="272">
        <f t="shared" si="126"/>
        <v>0</v>
      </c>
      <c r="T707" s="272">
        <f t="shared" si="126"/>
        <v>0</v>
      </c>
      <c r="U707" s="272">
        <f t="shared" si="126"/>
        <v>0</v>
      </c>
      <c r="V707" s="272">
        <f t="shared" si="126"/>
        <v>0</v>
      </c>
      <c r="W707" s="100">
        <f t="shared" si="124"/>
        <v>0</v>
      </c>
      <c r="X707" s="100">
        <f>IF(C707=A_Stammdaten!$B$11,E_SAV!$M707-E_SAV!$Y707,HLOOKUP(A_Stammdaten!$B$11-1,$Z$4:$AF$1005,ROW(C707)-3,FALSE)-$Y707)</f>
        <v>0</v>
      </c>
      <c r="Y707" s="100">
        <f>HLOOKUP(A_Stammdaten!$B$11,$Z$4:$AF$1005,ROW(C707)-3,FALSE)</f>
        <v>0</v>
      </c>
      <c r="Z707" s="100">
        <f t="shared" si="117"/>
        <v>0</v>
      </c>
      <c r="AA707" s="100">
        <f t="shared" si="118"/>
        <v>0</v>
      </c>
      <c r="AB707" s="100">
        <f t="shared" si="119"/>
        <v>0</v>
      </c>
      <c r="AC707" s="100">
        <f t="shared" si="120"/>
        <v>0</v>
      </c>
      <c r="AD707" s="100">
        <f t="shared" si="121"/>
        <v>0</v>
      </c>
      <c r="AE707" s="100">
        <f t="shared" si="122"/>
        <v>0</v>
      </c>
      <c r="AF707" s="100">
        <f t="shared" si="123"/>
        <v>0</v>
      </c>
    </row>
    <row r="708" spans="1:32" x14ac:dyDescent="0.25">
      <c r="A708" s="338"/>
      <c r="B708" s="338"/>
      <c r="C708" s="339"/>
      <c r="D708" s="338"/>
      <c r="E708" s="338"/>
      <c r="F708" s="338"/>
      <c r="G708" s="338"/>
      <c r="H708" s="338"/>
      <c r="I708" s="270">
        <f>IF(C708&gt;A_Stammdaten!$B$11,0,SUM(D708,E708,-G708))</f>
        <v>0</v>
      </c>
      <c r="J708" s="338"/>
      <c r="K708" s="338"/>
      <c r="L708" s="338"/>
      <c r="M708" s="99">
        <f t="shared" si="116"/>
        <v>0</v>
      </c>
      <c r="N708" s="271">
        <f>IF(ISBLANK($B708),0,VLOOKUP($B708,Listen!$A$2:$C$45,2,FALSE))</f>
        <v>0</v>
      </c>
      <c r="O708" s="271">
        <f>IF(ISBLANK($B708),0,VLOOKUP($B708,Listen!$A$2:$C$45,3,FALSE))</f>
        <v>0</v>
      </c>
      <c r="P708" s="272">
        <f t="shared" si="125"/>
        <v>0</v>
      </c>
      <c r="Q708" s="272">
        <f t="shared" si="126"/>
        <v>0</v>
      </c>
      <c r="R708" s="272">
        <f t="shared" si="126"/>
        <v>0</v>
      </c>
      <c r="S708" s="272">
        <f t="shared" si="126"/>
        <v>0</v>
      </c>
      <c r="T708" s="272">
        <f t="shared" si="126"/>
        <v>0</v>
      </c>
      <c r="U708" s="272">
        <f t="shared" si="126"/>
        <v>0</v>
      </c>
      <c r="V708" s="272">
        <f t="shared" si="126"/>
        <v>0</v>
      </c>
      <c r="W708" s="100">
        <f t="shared" si="124"/>
        <v>0</v>
      </c>
      <c r="X708" s="100">
        <f>IF(C708=A_Stammdaten!$B$11,E_SAV!$M708-E_SAV!$Y708,HLOOKUP(A_Stammdaten!$B$11-1,$Z$4:$AF$1005,ROW(C708)-3,FALSE)-$Y708)</f>
        <v>0</v>
      </c>
      <c r="Y708" s="100">
        <f>HLOOKUP(A_Stammdaten!$B$11,$Z$4:$AF$1005,ROW(C708)-3,FALSE)</f>
        <v>0</v>
      </c>
      <c r="Z708" s="100">
        <f t="shared" si="117"/>
        <v>0</v>
      </c>
      <c r="AA708" s="100">
        <f t="shared" si="118"/>
        <v>0</v>
      </c>
      <c r="AB708" s="100">
        <f t="shared" si="119"/>
        <v>0</v>
      </c>
      <c r="AC708" s="100">
        <f t="shared" si="120"/>
        <v>0</v>
      </c>
      <c r="AD708" s="100">
        <f t="shared" si="121"/>
        <v>0</v>
      </c>
      <c r="AE708" s="100">
        <f t="shared" si="122"/>
        <v>0</v>
      </c>
      <c r="AF708" s="100">
        <f t="shared" si="123"/>
        <v>0</v>
      </c>
    </row>
    <row r="709" spans="1:32" x14ac:dyDescent="0.25">
      <c r="A709" s="338"/>
      <c r="B709" s="338"/>
      <c r="C709" s="339"/>
      <c r="D709" s="338"/>
      <c r="E709" s="338"/>
      <c r="F709" s="338"/>
      <c r="G709" s="338"/>
      <c r="H709" s="338"/>
      <c r="I709" s="270">
        <f>IF(C709&gt;A_Stammdaten!$B$11,0,SUM(D709,E709,-G709))</f>
        <v>0</v>
      </c>
      <c r="J709" s="338"/>
      <c r="K709" s="338"/>
      <c r="L709" s="338"/>
      <c r="M709" s="99">
        <f t="shared" ref="M709:M772" si="127">I709-SUM(J709:L709)</f>
        <v>0</v>
      </c>
      <c r="N709" s="271">
        <f>IF(ISBLANK($B709),0,VLOOKUP($B709,Listen!$A$2:$C$45,2,FALSE))</f>
        <v>0</v>
      </c>
      <c r="O709" s="271">
        <f>IF(ISBLANK($B709),0,VLOOKUP($B709,Listen!$A$2:$C$45,3,FALSE))</f>
        <v>0</v>
      </c>
      <c r="P709" s="272">
        <f t="shared" si="125"/>
        <v>0</v>
      </c>
      <c r="Q709" s="272">
        <f t="shared" si="126"/>
        <v>0</v>
      </c>
      <c r="R709" s="272">
        <f t="shared" si="126"/>
        <v>0</v>
      </c>
      <c r="S709" s="272">
        <f t="shared" si="126"/>
        <v>0</v>
      </c>
      <c r="T709" s="272">
        <f t="shared" si="126"/>
        <v>0</v>
      </c>
      <c r="U709" s="272">
        <f t="shared" si="126"/>
        <v>0</v>
      </c>
      <c r="V709" s="272">
        <f t="shared" si="126"/>
        <v>0</v>
      </c>
      <c r="W709" s="100">
        <f t="shared" si="124"/>
        <v>0</v>
      </c>
      <c r="X709" s="100">
        <f>IF(C709=A_Stammdaten!$B$11,E_SAV!$M709-E_SAV!$Y709,HLOOKUP(A_Stammdaten!$B$11-1,$Z$4:$AF$1005,ROW(C709)-3,FALSE)-$Y709)</f>
        <v>0</v>
      </c>
      <c r="Y709" s="100">
        <f>HLOOKUP(A_Stammdaten!$B$11,$Z$4:$AF$1005,ROW(C709)-3,FALSE)</f>
        <v>0</v>
      </c>
      <c r="Z709" s="100">
        <f t="shared" ref="Z709:Z772" si="128">IF(OR($C709=0,$M709=0),0,IF($C709&lt;=Z$4,$M709-$M709/P709*(Z$4-$C709+1),0))</f>
        <v>0</v>
      </c>
      <c r="AA709" s="100">
        <f t="shared" ref="AA709:AA772" si="129">IF(OR($C709=0,$M709=0,Q709-(AA$4-$C709)=0),0,IF($C709&lt;AA$4,Z709-Z709/(Q709-(AA$4-$C709)),IF($C709=AA$4,$M709-$M709/Q709,0)))</f>
        <v>0</v>
      </c>
      <c r="AB709" s="100">
        <f t="shared" ref="AB709:AB772" si="130">IF(OR($C709=0,$M709=0,R709-(AB$4-$C709)=0),0,IF($C709&lt;AB$4,AA709-AA709/(R709-(AB$4-$C709)),IF($C709=AB$4,$M709-$M709/R709,0)))</f>
        <v>0</v>
      </c>
      <c r="AC709" s="100">
        <f t="shared" ref="AC709:AC772" si="131">IF(OR($C709=0,$M709=0,S709-(AC$4-$C709)=0),0,IF($C709&lt;AC$4,AB709-AB709/(S709-(AC$4-$C709)),IF($C709=AC$4,$M709-$M709/S709,0)))</f>
        <v>0</v>
      </c>
      <c r="AD709" s="100">
        <f t="shared" ref="AD709:AD772" si="132">IF(OR($C709=0,$M709=0,T709-(AD$4-$C709)=0),0,IF($C709&lt;AD$4,AC709-AC709/(T709-(AD$4-$C709)),IF($C709=AD$4,$M709-$M709/T709,0)))</f>
        <v>0</v>
      </c>
      <c r="AE709" s="100">
        <f t="shared" ref="AE709:AE772" si="133">IF(OR($C709=0,$M709=0,U709-(AE$4-$C709)=0),0,IF($C709&lt;AE$4,AD709-AD709/(U709-(AE$4-$C709)),IF($C709=AE$4,$M709-$M709/U709,0)))</f>
        <v>0</v>
      </c>
      <c r="AF709" s="100">
        <f t="shared" ref="AF709:AF772" si="134">IF(OR($C709=0,$M709=0,V709-(AF$4-$C709)=0),0,IF($C709&lt;AF$4,AE709-AE709/(V709-(AF$4-$C709)),IF($C709=AF$4,$M709-$M709/V709,0)))</f>
        <v>0</v>
      </c>
    </row>
    <row r="710" spans="1:32" x14ac:dyDescent="0.25">
      <c r="A710" s="338"/>
      <c r="B710" s="338"/>
      <c r="C710" s="339"/>
      <c r="D710" s="338"/>
      <c r="E710" s="338"/>
      <c r="F710" s="338"/>
      <c r="G710" s="338"/>
      <c r="H710" s="338"/>
      <c r="I710" s="270">
        <f>IF(C710&gt;A_Stammdaten!$B$11,0,SUM(D710,E710,-G710))</f>
        <v>0</v>
      </c>
      <c r="J710" s="338"/>
      <c r="K710" s="338"/>
      <c r="L710" s="338"/>
      <c r="M710" s="99">
        <f t="shared" si="127"/>
        <v>0</v>
      </c>
      <c r="N710" s="271">
        <f>IF(ISBLANK($B710),0,VLOOKUP($B710,Listen!$A$2:$C$45,2,FALSE))</f>
        <v>0</v>
      </c>
      <c r="O710" s="271">
        <f>IF(ISBLANK($B710),0,VLOOKUP($B710,Listen!$A$2:$C$45,3,FALSE))</f>
        <v>0</v>
      </c>
      <c r="P710" s="272">
        <f t="shared" si="125"/>
        <v>0</v>
      </c>
      <c r="Q710" s="272">
        <f t="shared" si="126"/>
        <v>0</v>
      </c>
      <c r="R710" s="272">
        <f t="shared" si="126"/>
        <v>0</v>
      </c>
      <c r="S710" s="272">
        <f t="shared" si="126"/>
        <v>0</v>
      </c>
      <c r="T710" s="272">
        <f t="shared" si="126"/>
        <v>0</v>
      </c>
      <c r="U710" s="272">
        <f t="shared" si="126"/>
        <v>0</v>
      </c>
      <c r="V710" s="272">
        <f t="shared" si="126"/>
        <v>0</v>
      </c>
      <c r="W710" s="100">
        <f t="shared" ref="W710:W773" si="135">Y710+X710</f>
        <v>0</v>
      </c>
      <c r="X710" s="100">
        <f>IF(C710=A_Stammdaten!$B$11,E_SAV!$M710-E_SAV!$Y710,HLOOKUP(A_Stammdaten!$B$11-1,$Z$4:$AF$1005,ROW(C710)-3,FALSE)-$Y710)</f>
        <v>0</v>
      </c>
      <c r="Y710" s="100">
        <f>HLOOKUP(A_Stammdaten!$B$11,$Z$4:$AF$1005,ROW(C710)-3,FALSE)</f>
        <v>0</v>
      </c>
      <c r="Z710" s="100">
        <f t="shared" si="128"/>
        <v>0</v>
      </c>
      <c r="AA710" s="100">
        <f t="shared" si="129"/>
        <v>0</v>
      </c>
      <c r="AB710" s="100">
        <f t="shared" si="130"/>
        <v>0</v>
      </c>
      <c r="AC710" s="100">
        <f t="shared" si="131"/>
        <v>0</v>
      </c>
      <c r="AD710" s="100">
        <f t="shared" si="132"/>
        <v>0</v>
      </c>
      <c r="AE710" s="100">
        <f t="shared" si="133"/>
        <v>0</v>
      </c>
      <c r="AF710" s="100">
        <f t="shared" si="134"/>
        <v>0</v>
      </c>
    </row>
    <row r="711" spans="1:32" x14ac:dyDescent="0.25">
      <c r="A711" s="338"/>
      <c r="B711" s="338"/>
      <c r="C711" s="339"/>
      <c r="D711" s="338"/>
      <c r="E711" s="338"/>
      <c r="F711" s="338"/>
      <c r="G711" s="338"/>
      <c r="H711" s="338"/>
      <c r="I711" s="270">
        <f>IF(C711&gt;A_Stammdaten!$B$11,0,SUM(D711,E711,-G711))</f>
        <v>0</v>
      </c>
      <c r="J711" s="338"/>
      <c r="K711" s="338"/>
      <c r="L711" s="338"/>
      <c r="M711" s="99">
        <f t="shared" si="127"/>
        <v>0</v>
      </c>
      <c r="N711" s="271">
        <f>IF(ISBLANK($B711),0,VLOOKUP($B711,Listen!$A$2:$C$45,2,FALSE))</f>
        <v>0</v>
      </c>
      <c r="O711" s="271">
        <f>IF(ISBLANK($B711),0,VLOOKUP($B711,Listen!$A$2:$C$45,3,FALSE))</f>
        <v>0</v>
      </c>
      <c r="P711" s="272">
        <f t="shared" si="125"/>
        <v>0</v>
      </c>
      <c r="Q711" s="272">
        <f t="shared" si="126"/>
        <v>0</v>
      </c>
      <c r="R711" s="272">
        <f t="shared" si="126"/>
        <v>0</v>
      </c>
      <c r="S711" s="272">
        <f t="shared" si="126"/>
        <v>0</v>
      </c>
      <c r="T711" s="272">
        <f t="shared" si="126"/>
        <v>0</v>
      </c>
      <c r="U711" s="272">
        <f t="shared" si="126"/>
        <v>0</v>
      </c>
      <c r="V711" s="272">
        <f t="shared" ref="Q711:V754" si="136">$N711</f>
        <v>0</v>
      </c>
      <c r="W711" s="100">
        <f t="shared" si="135"/>
        <v>0</v>
      </c>
      <c r="X711" s="100">
        <f>IF(C711=A_Stammdaten!$B$11,E_SAV!$M711-E_SAV!$Y711,HLOOKUP(A_Stammdaten!$B$11-1,$Z$4:$AF$1005,ROW(C711)-3,FALSE)-$Y711)</f>
        <v>0</v>
      </c>
      <c r="Y711" s="100">
        <f>HLOOKUP(A_Stammdaten!$B$11,$Z$4:$AF$1005,ROW(C711)-3,FALSE)</f>
        <v>0</v>
      </c>
      <c r="Z711" s="100">
        <f t="shared" si="128"/>
        <v>0</v>
      </c>
      <c r="AA711" s="100">
        <f t="shared" si="129"/>
        <v>0</v>
      </c>
      <c r="AB711" s="100">
        <f t="shared" si="130"/>
        <v>0</v>
      </c>
      <c r="AC711" s="100">
        <f t="shared" si="131"/>
        <v>0</v>
      </c>
      <c r="AD711" s="100">
        <f t="shared" si="132"/>
        <v>0</v>
      </c>
      <c r="AE711" s="100">
        <f t="shared" si="133"/>
        <v>0</v>
      </c>
      <c r="AF711" s="100">
        <f t="shared" si="134"/>
        <v>0</v>
      </c>
    </row>
    <row r="712" spans="1:32" x14ac:dyDescent="0.25">
      <c r="A712" s="338"/>
      <c r="B712" s="338"/>
      <c r="C712" s="339"/>
      <c r="D712" s="338"/>
      <c r="E712" s="338"/>
      <c r="F712" s="338"/>
      <c r="G712" s="338"/>
      <c r="H712" s="338"/>
      <c r="I712" s="270">
        <f>IF(C712&gt;A_Stammdaten!$B$11,0,SUM(D712,E712,-G712))</f>
        <v>0</v>
      </c>
      <c r="J712" s="338"/>
      <c r="K712" s="338"/>
      <c r="L712" s="338"/>
      <c r="M712" s="99">
        <f t="shared" si="127"/>
        <v>0</v>
      </c>
      <c r="N712" s="271">
        <f>IF(ISBLANK($B712),0,VLOOKUP($B712,Listen!$A$2:$C$45,2,FALSE))</f>
        <v>0</v>
      </c>
      <c r="O712" s="271">
        <f>IF(ISBLANK($B712),0,VLOOKUP($B712,Listen!$A$2:$C$45,3,FALSE))</f>
        <v>0</v>
      </c>
      <c r="P712" s="272">
        <f t="shared" si="125"/>
        <v>0</v>
      </c>
      <c r="Q712" s="272">
        <f t="shared" si="136"/>
        <v>0</v>
      </c>
      <c r="R712" s="272">
        <f t="shared" si="136"/>
        <v>0</v>
      </c>
      <c r="S712" s="272">
        <f t="shared" si="136"/>
        <v>0</v>
      </c>
      <c r="T712" s="272">
        <f t="shared" si="136"/>
        <v>0</v>
      </c>
      <c r="U712" s="272">
        <f t="shared" si="136"/>
        <v>0</v>
      </c>
      <c r="V712" s="272">
        <f t="shared" si="136"/>
        <v>0</v>
      </c>
      <c r="W712" s="100">
        <f t="shared" si="135"/>
        <v>0</v>
      </c>
      <c r="X712" s="100">
        <f>IF(C712=A_Stammdaten!$B$11,E_SAV!$M712-E_SAV!$Y712,HLOOKUP(A_Stammdaten!$B$11-1,$Z$4:$AF$1005,ROW(C712)-3,FALSE)-$Y712)</f>
        <v>0</v>
      </c>
      <c r="Y712" s="100">
        <f>HLOOKUP(A_Stammdaten!$B$11,$Z$4:$AF$1005,ROW(C712)-3,FALSE)</f>
        <v>0</v>
      </c>
      <c r="Z712" s="100">
        <f t="shared" si="128"/>
        <v>0</v>
      </c>
      <c r="AA712" s="100">
        <f t="shared" si="129"/>
        <v>0</v>
      </c>
      <c r="AB712" s="100">
        <f t="shared" si="130"/>
        <v>0</v>
      </c>
      <c r="AC712" s="100">
        <f t="shared" si="131"/>
        <v>0</v>
      </c>
      <c r="AD712" s="100">
        <f t="shared" si="132"/>
        <v>0</v>
      </c>
      <c r="AE712" s="100">
        <f t="shared" si="133"/>
        <v>0</v>
      </c>
      <c r="AF712" s="100">
        <f t="shared" si="134"/>
        <v>0</v>
      </c>
    </row>
    <row r="713" spans="1:32" x14ac:dyDescent="0.25">
      <c r="A713" s="338"/>
      <c r="B713" s="338"/>
      <c r="C713" s="339"/>
      <c r="D713" s="338"/>
      <c r="E713" s="338"/>
      <c r="F713" s="338"/>
      <c r="G713" s="338"/>
      <c r="H713" s="338"/>
      <c r="I713" s="270">
        <f>IF(C713&gt;A_Stammdaten!$B$11,0,SUM(D713,E713,-G713))</f>
        <v>0</v>
      </c>
      <c r="J713" s="338"/>
      <c r="K713" s="338"/>
      <c r="L713" s="338"/>
      <c r="M713" s="99">
        <f t="shared" si="127"/>
        <v>0</v>
      </c>
      <c r="N713" s="271">
        <f>IF(ISBLANK($B713),0,VLOOKUP($B713,Listen!$A$2:$C$45,2,FALSE))</f>
        <v>0</v>
      </c>
      <c r="O713" s="271">
        <f>IF(ISBLANK($B713),0,VLOOKUP($B713,Listen!$A$2:$C$45,3,FALSE))</f>
        <v>0</v>
      </c>
      <c r="P713" s="272">
        <f t="shared" si="125"/>
        <v>0</v>
      </c>
      <c r="Q713" s="272">
        <f t="shared" si="136"/>
        <v>0</v>
      </c>
      <c r="R713" s="272">
        <f t="shared" si="136"/>
        <v>0</v>
      </c>
      <c r="S713" s="272">
        <f t="shared" si="136"/>
        <v>0</v>
      </c>
      <c r="T713" s="272">
        <f t="shared" si="136"/>
        <v>0</v>
      </c>
      <c r="U713" s="272">
        <f t="shared" si="136"/>
        <v>0</v>
      </c>
      <c r="V713" s="272">
        <f t="shared" si="136"/>
        <v>0</v>
      </c>
      <c r="W713" s="100">
        <f t="shared" si="135"/>
        <v>0</v>
      </c>
      <c r="X713" s="100">
        <f>IF(C713=A_Stammdaten!$B$11,E_SAV!$M713-E_SAV!$Y713,HLOOKUP(A_Stammdaten!$B$11-1,$Z$4:$AF$1005,ROW(C713)-3,FALSE)-$Y713)</f>
        <v>0</v>
      </c>
      <c r="Y713" s="100">
        <f>HLOOKUP(A_Stammdaten!$B$11,$Z$4:$AF$1005,ROW(C713)-3,FALSE)</f>
        <v>0</v>
      </c>
      <c r="Z713" s="100">
        <f t="shared" si="128"/>
        <v>0</v>
      </c>
      <c r="AA713" s="100">
        <f t="shared" si="129"/>
        <v>0</v>
      </c>
      <c r="AB713" s="100">
        <f t="shared" si="130"/>
        <v>0</v>
      </c>
      <c r="AC713" s="100">
        <f t="shared" si="131"/>
        <v>0</v>
      </c>
      <c r="AD713" s="100">
        <f t="shared" si="132"/>
        <v>0</v>
      </c>
      <c r="AE713" s="100">
        <f t="shared" si="133"/>
        <v>0</v>
      </c>
      <c r="AF713" s="100">
        <f t="shared" si="134"/>
        <v>0</v>
      </c>
    </row>
    <row r="714" spans="1:32" x14ac:dyDescent="0.25">
      <c r="A714" s="338"/>
      <c r="B714" s="338"/>
      <c r="C714" s="339"/>
      <c r="D714" s="338"/>
      <c r="E714" s="338"/>
      <c r="F714" s="338"/>
      <c r="G714" s="338"/>
      <c r="H714" s="338"/>
      <c r="I714" s="270">
        <f>IF(C714&gt;A_Stammdaten!$B$11,0,SUM(D714,E714,-G714))</f>
        <v>0</v>
      </c>
      <c r="J714" s="338"/>
      <c r="K714" s="338"/>
      <c r="L714" s="338"/>
      <c r="M714" s="99">
        <f t="shared" si="127"/>
        <v>0</v>
      </c>
      <c r="N714" s="271">
        <f>IF(ISBLANK($B714),0,VLOOKUP($B714,Listen!$A$2:$C$45,2,FALSE))</f>
        <v>0</v>
      </c>
      <c r="O714" s="271">
        <f>IF(ISBLANK($B714),0,VLOOKUP($B714,Listen!$A$2:$C$45,3,FALSE))</f>
        <v>0</v>
      </c>
      <c r="P714" s="272">
        <f t="shared" si="125"/>
        <v>0</v>
      </c>
      <c r="Q714" s="272">
        <f t="shared" si="136"/>
        <v>0</v>
      </c>
      <c r="R714" s="272">
        <f t="shared" si="136"/>
        <v>0</v>
      </c>
      <c r="S714" s="272">
        <f t="shared" si="136"/>
        <v>0</v>
      </c>
      <c r="T714" s="272">
        <f t="shared" si="136"/>
        <v>0</v>
      </c>
      <c r="U714" s="272">
        <f t="shared" si="136"/>
        <v>0</v>
      </c>
      <c r="V714" s="272">
        <f t="shared" si="136"/>
        <v>0</v>
      </c>
      <c r="W714" s="100">
        <f t="shared" si="135"/>
        <v>0</v>
      </c>
      <c r="X714" s="100">
        <f>IF(C714=A_Stammdaten!$B$11,E_SAV!$M714-E_SAV!$Y714,HLOOKUP(A_Stammdaten!$B$11-1,$Z$4:$AF$1005,ROW(C714)-3,FALSE)-$Y714)</f>
        <v>0</v>
      </c>
      <c r="Y714" s="100">
        <f>HLOOKUP(A_Stammdaten!$B$11,$Z$4:$AF$1005,ROW(C714)-3,FALSE)</f>
        <v>0</v>
      </c>
      <c r="Z714" s="100">
        <f t="shared" si="128"/>
        <v>0</v>
      </c>
      <c r="AA714" s="100">
        <f t="shared" si="129"/>
        <v>0</v>
      </c>
      <c r="AB714" s="100">
        <f t="shared" si="130"/>
        <v>0</v>
      </c>
      <c r="AC714" s="100">
        <f t="shared" si="131"/>
        <v>0</v>
      </c>
      <c r="AD714" s="100">
        <f t="shared" si="132"/>
        <v>0</v>
      </c>
      <c r="AE714" s="100">
        <f t="shared" si="133"/>
        <v>0</v>
      </c>
      <c r="AF714" s="100">
        <f t="shared" si="134"/>
        <v>0</v>
      </c>
    </row>
    <row r="715" spans="1:32" x14ac:dyDescent="0.25">
      <c r="A715" s="338"/>
      <c r="B715" s="338"/>
      <c r="C715" s="339"/>
      <c r="D715" s="338"/>
      <c r="E715" s="338"/>
      <c r="F715" s="338"/>
      <c r="G715" s="338"/>
      <c r="H715" s="338"/>
      <c r="I715" s="270">
        <f>IF(C715&gt;A_Stammdaten!$B$11,0,SUM(D715,E715,-G715))</f>
        <v>0</v>
      </c>
      <c r="J715" s="338"/>
      <c r="K715" s="338"/>
      <c r="L715" s="338"/>
      <c r="M715" s="99">
        <f t="shared" si="127"/>
        <v>0</v>
      </c>
      <c r="N715" s="271">
        <f>IF(ISBLANK($B715),0,VLOOKUP($B715,Listen!$A$2:$C$45,2,FALSE))</f>
        <v>0</v>
      </c>
      <c r="O715" s="271">
        <f>IF(ISBLANK($B715),0,VLOOKUP($B715,Listen!$A$2:$C$45,3,FALSE))</f>
        <v>0</v>
      </c>
      <c r="P715" s="272">
        <f t="shared" ref="P715:P778" si="137">$N715</f>
        <v>0</v>
      </c>
      <c r="Q715" s="272">
        <f t="shared" si="136"/>
        <v>0</v>
      </c>
      <c r="R715" s="272">
        <f t="shared" si="136"/>
        <v>0</v>
      </c>
      <c r="S715" s="272">
        <f t="shared" si="136"/>
        <v>0</v>
      </c>
      <c r="T715" s="272">
        <f t="shared" si="136"/>
        <v>0</v>
      </c>
      <c r="U715" s="272">
        <f t="shared" si="136"/>
        <v>0</v>
      </c>
      <c r="V715" s="272">
        <f t="shared" si="136"/>
        <v>0</v>
      </c>
      <c r="W715" s="100">
        <f t="shared" si="135"/>
        <v>0</v>
      </c>
      <c r="X715" s="100">
        <f>IF(C715=A_Stammdaten!$B$11,E_SAV!$M715-E_SAV!$Y715,HLOOKUP(A_Stammdaten!$B$11-1,$Z$4:$AF$1005,ROW(C715)-3,FALSE)-$Y715)</f>
        <v>0</v>
      </c>
      <c r="Y715" s="100">
        <f>HLOOKUP(A_Stammdaten!$B$11,$Z$4:$AF$1005,ROW(C715)-3,FALSE)</f>
        <v>0</v>
      </c>
      <c r="Z715" s="100">
        <f t="shared" si="128"/>
        <v>0</v>
      </c>
      <c r="AA715" s="100">
        <f t="shared" si="129"/>
        <v>0</v>
      </c>
      <c r="AB715" s="100">
        <f t="shared" si="130"/>
        <v>0</v>
      </c>
      <c r="AC715" s="100">
        <f t="shared" si="131"/>
        <v>0</v>
      </c>
      <c r="AD715" s="100">
        <f t="shared" si="132"/>
        <v>0</v>
      </c>
      <c r="AE715" s="100">
        <f t="shared" si="133"/>
        <v>0</v>
      </c>
      <c r="AF715" s="100">
        <f t="shared" si="134"/>
        <v>0</v>
      </c>
    </row>
    <row r="716" spans="1:32" x14ac:dyDescent="0.25">
      <c r="A716" s="338"/>
      <c r="B716" s="338"/>
      <c r="C716" s="339"/>
      <c r="D716" s="338"/>
      <c r="E716" s="338"/>
      <c r="F716" s="338"/>
      <c r="G716" s="338"/>
      <c r="H716" s="338"/>
      <c r="I716" s="270">
        <f>IF(C716&gt;A_Stammdaten!$B$11,0,SUM(D716,E716,-G716))</f>
        <v>0</v>
      </c>
      <c r="J716" s="338"/>
      <c r="K716" s="338"/>
      <c r="L716" s="338"/>
      <c r="M716" s="99">
        <f t="shared" si="127"/>
        <v>0</v>
      </c>
      <c r="N716" s="271">
        <f>IF(ISBLANK($B716),0,VLOOKUP($B716,Listen!$A$2:$C$45,2,FALSE))</f>
        <v>0</v>
      </c>
      <c r="O716" s="271">
        <f>IF(ISBLANK($B716),0,VLOOKUP($B716,Listen!$A$2:$C$45,3,FALSE))</f>
        <v>0</v>
      </c>
      <c r="P716" s="272">
        <f t="shared" si="137"/>
        <v>0</v>
      </c>
      <c r="Q716" s="272">
        <f t="shared" si="136"/>
        <v>0</v>
      </c>
      <c r="R716" s="272">
        <f t="shared" si="136"/>
        <v>0</v>
      </c>
      <c r="S716" s="272">
        <f t="shared" si="136"/>
        <v>0</v>
      </c>
      <c r="T716" s="272">
        <f t="shared" si="136"/>
        <v>0</v>
      </c>
      <c r="U716" s="272">
        <f t="shared" si="136"/>
        <v>0</v>
      </c>
      <c r="V716" s="272">
        <f t="shared" si="136"/>
        <v>0</v>
      </c>
      <c r="W716" s="100">
        <f t="shared" si="135"/>
        <v>0</v>
      </c>
      <c r="X716" s="100">
        <f>IF(C716=A_Stammdaten!$B$11,E_SAV!$M716-E_SAV!$Y716,HLOOKUP(A_Stammdaten!$B$11-1,$Z$4:$AF$1005,ROW(C716)-3,FALSE)-$Y716)</f>
        <v>0</v>
      </c>
      <c r="Y716" s="100">
        <f>HLOOKUP(A_Stammdaten!$B$11,$Z$4:$AF$1005,ROW(C716)-3,FALSE)</f>
        <v>0</v>
      </c>
      <c r="Z716" s="100">
        <f t="shared" si="128"/>
        <v>0</v>
      </c>
      <c r="AA716" s="100">
        <f t="shared" si="129"/>
        <v>0</v>
      </c>
      <c r="AB716" s="100">
        <f t="shared" si="130"/>
        <v>0</v>
      </c>
      <c r="AC716" s="100">
        <f t="shared" si="131"/>
        <v>0</v>
      </c>
      <c r="AD716" s="100">
        <f t="shared" si="132"/>
        <v>0</v>
      </c>
      <c r="AE716" s="100">
        <f t="shared" si="133"/>
        <v>0</v>
      </c>
      <c r="AF716" s="100">
        <f t="shared" si="134"/>
        <v>0</v>
      </c>
    </row>
    <row r="717" spans="1:32" x14ac:dyDescent="0.25">
      <c r="A717" s="338"/>
      <c r="B717" s="338"/>
      <c r="C717" s="339"/>
      <c r="D717" s="338"/>
      <c r="E717" s="338"/>
      <c r="F717" s="338"/>
      <c r="G717" s="338"/>
      <c r="H717" s="338"/>
      <c r="I717" s="270">
        <f>IF(C717&gt;A_Stammdaten!$B$11,0,SUM(D717,E717,-G717))</f>
        <v>0</v>
      </c>
      <c r="J717" s="338"/>
      <c r="K717" s="338"/>
      <c r="L717" s="338"/>
      <c r="M717" s="99">
        <f t="shared" si="127"/>
        <v>0</v>
      </c>
      <c r="N717" s="271">
        <f>IF(ISBLANK($B717),0,VLOOKUP($B717,Listen!$A$2:$C$45,2,FALSE))</f>
        <v>0</v>
      </c>
      <c r="O717" s="271">
        <f>IF(ISBLANK($B717),0,VLOOKUP($B717,Listen!$A$2:$C$45,3,FALSE))</f>
        <v>0</v>
      </c>
      <c r="P717" s="272">
        <f t="shared" si="137"/>
        <v>0</v>
      </c>
      <c r="Q717" s="272">
        <f t="shared" si="136"/>
        <v>0</v>
      </c>
      <c r="R717" s="272">
        <f t="shared" si="136"/>
        <v>0</v>
      </c>
      <c r="S717" s="272">
        <f t="shared" si="136"/>
        <v>0</v>
      </c>
      <c r="T717" s="272">
        <f t="shared" si="136"/>
        <v>0</v>
      </c>
      <c r="U717" s="272">
        <f t="shared" si="136"/>
        <v>0</v>
      </c>
      <c r="V717" s="272">
        <f t="shared" si="136"/>
        <v>0</v>
      </c>
      <c r="W717" s="100">
        <f t="shared" si="135"/>
        <v>0</v>
      </c>
      <c r="X717" s="100">
        <f>IF(C717=A_Stammdaten!$B$11,E_SAV!$M717-E_SAV!$Y717,HLOOKUP(A_Stammdaten!$B$11-1,$Z$4:$AF$1005,ROW(C717)-3,FALSE)-$Y717)</f>
        <v>0</v>
      </c>
      <c r="Y717" s="100">
        <f>HLOOKUP(A_Stammdaten!$B$11,$Z$4:$AF$1005,ROW(C717)-3,FALSE)</f>
        <v>0</v>
      </c>
      <c r="Z717" s="100">
        <f t="shared" si="128"/>
        <v>0</v>
      </c>
      <c r="AA717" s="100">
        <f t="shared" si="129"/>
        <v>0</v>
      </c>
      <c r="AB717" s="100">
        <f t="shared" si="130"/>
        <v>0</v>
      </c>
      <c r="AC717" s="100">
        <f t="shared" si="131"/>
        <v>0</v>
      </c>
      <c r="AD717" s="100">
        <f t="shared" si="132"/>
        <v>0</v>
      </c>
      <c r="AE717" s="100">
        <f t="shared" si="133"/>
        <v>0</v>
      </c>
      <c r="AF717" s="100">
        <f t="shared" si="134"/>
        <v>0</v>
      </c>
    </row>
    <row r="718" spans="1:32" x14ac:dyDescent="0.25">
      <c r="A718" s="338"/>
      <c r="B718" s="338"/>
      <c r="C718" s="339"/>
      <c r="D718" s="338"/>
      <c r="E718" s="338"/>
      <c r="F718" s="338"/>
      <c r="G718" s="338"/>
      <c r="H718" s="338"/>
      <c r="I718" s="270">
        <f>IF(C718&gt;A_Stammdaten!$B$11,0,SUM(D718,E718,-G718))</f>
        <v>0</v>
      </c>
      <c r="J718" s="338"/>
      <c r="K718" s="338"/>
      <c r="L718" s="338"/>
      <c r="M718" s="99">
        <f t="shared" si="127"/>
        <v>0</v>
      </c>
      <c r="N718" s="271">
        <f>IF(ISBLANK($B718),0,VLOOKUP($B718,Listen!$A$2:$C$45,2,FALSE))</f>
        <v>0</v>
      </c>
      <c r="O718" s="271">
        <f>IF(ISBLANK($B718),0,VLOOKUP($B718,Listen!$A$2:$C$45,3,FALSE))</f>
        <v>0</v>
      </c>
      <c r="P718" s="272">
        <f t="shared" si="137"/>
        <v>0</v>
      </c>
      <c r="Q718" s="272">
        <f t="shared" si="136"/>
        <v>0</v>
      </c>
      <c r="R718" s="272">
        <f t="shared" si="136"/>
        <v>0</v>
      </c>
      <c r="S718" s="272">
        <f t="shared" si="136"/>
        <v>0</v>
      </c>
      <c r="T718" s="272">
        <f t="shared" si="136"/>
        <v>0</v>
      </c>
      <c r="U718" s="272">
        <f t="shared" si="136"/>
        <v>0</v>
      </c>
      <c r="V718" s="272">
        <f t="shared" si="136"/>
        <v>0</v>
      </c>
      <c r="W718" s="100">
        <f t="shared" si="135"/>
        <v>0</v>
      </c>
      <c r="X718" s="100">
        <f>IF(C718=A_Stammdaten!$B$11,E_SAV!$M718-E_SAV!$Y718,HLOOKUP(A_Stammdaten!$B$11-1,$Z$4:$AF$1005,ROW(C718)-3,FALSE)-$Y718)</f>
        <v>0</v>
      </c>
      <c r="Y718" s="100">
        <f>HLOOKUP(A_Stammdaten!$B$11,$Z$4:$AF$1005,ROW(C718)-3,FALSE)</f>
        <v>0</v>
      </c>
      <c r="Z718" s="100">
        <f t="shared" si="128"/>
        <v>0</v>
      </c>
      <c r="AA718" s="100">
        <f t="shared" si="129"/>
        <v>0</v>
      </c>
      <c r="AB718" s="100">
        <f t="shared" si="130"/>
        <v>0</v>
      </c>
      <c r="AC718" s="100">
        <f t="shared" si="131"/>
        <v>0</v>
      </c>
      <c r="AD718" s="100">
        <f t="shared" si="132"/>
        <v>0</v>
      </c>
      <c r="AE718" s="100">
        <f t="shared" si="133"/>
        <v>0</v>
      </c>
      <c r="AF718" s="100">
        <f t="shared" si="134"/>
        <v>0</v>
      </c>
    </row>
    <row r="719" spans="1:32" x14ac:dyDescent="0.25">
      <c r="A719" s="338"/>
      <c r="B719" s="338"/>
      <c r="C719" s="339"/>
      <c r="D719" s="338"/>
      <c r="E719" s="338"/>
      <c r="F719" s="338"/>
      <c r="G719" s="338"/>
      <c r="H719" s="338"/>
      <c r="I719" s="270">
        <f>IF(C719&gt;A_Stammdaten!$B$11,0,SUM(D719,E719,-G719))</f>
        <v>0</v>
      </c>
      <c r="J719" s="338"/>
      <c r="K719" s="338"/>
      <c r="L719" s="338"/>
      <c r="M719" s="99">
        <f t="shared" si="127"/>
        <v>0</v>
      </c>
      <c r="N719" s="271">
        <f>IF(ISBLANK($B719),0,VLOOKUP($B719,Listen!$A$2:$C$45,2,FALSE))</f>
        <v>0</v>
      </c>
      <c r="O719" s="271">
        <f>IF(ISBLANK($B719),0,VLOOKUP($B719,Listen!$A$2:$C$45,3,FALSE))</f>
        <v>0</v>
      </c>
      <c r="P719" s="272">
        <f t="shared" si="137"/>
        <v>0</v>
      </c>
      <c r="Q719" s="272">
        <f t="shared" si="136"/>
        <v>0</v>
      </c>
      <c r="R719" s="272">
        <f t="shared" si="136"/>
        <v>0</v>
      </c>
      <c r="S719" s="272">
        <f t="shared" si="136"/>
        <v>0</v>
      </c>
      <c r="T719" s="272">
        <f t="shared" si="136"/>
        <v>0</v>
      </c>
      <c r="U719" s="272">
        <f t="shared" si="136"/>
        <v>0</v>
      </c>
      <c r="V719" s="272">
        <f t="shared" si="136"/>
        <v>0</v>
      </c>
      <c r="W719" s="100">
        <f t="shared" si="135"/>
        <v>0</v>
      </c>
      <c r="X719" s="100">
        <f>IF(C719=A_Stammdaten!$B$11,E_SAV!$M719-E_SAV!$Y719,HLOOKUP(A_Stammdaten!$B$11-1,$Z$4:$AF$1005,ROW(C719)-3,FALSE)-$Y719)</f>
        <v>0</v>
      </c>
      <c r="Y719" s="100">
        <f>HLOOKUP(A_Stammdaten!$B$11,$Z$4:$AF$1005,ROW(C719)-3,FALSE)</f>
        <v>0</v>
      </c>
      <c r="Z719" s="100">
        <f t="shared" si="128"/>
        <v>0</v>
      </c>
      <c r="AA719" s="100">
        <f t="shared" si="129"/>
        <v>0</v>
      </c>
      <c r="AB719" s="100">
        <f t="shared" si="130"/>
        <v>0</v>
      </c>
      <c r="AC719" s="100">
        <f t="shared" si="131"/>
        <v>0</v>
      </c>
      <c r="AD719" s="100">
        <f t="shared" si="132"/>
        <v>0</v>
      </c>
      <c r="AE719" s="100">
        <f t="shared" si="133"/>
        <v>0</v>
      </c>
      <c r="AF719" s="100">
        <f t="shared" si="134"/>
        <v>0</v>
      </c>
    </row>
    <row r="720" spans="1:32" x14ac:dyDescent="0.25">
      <c r="A720" s="338"/>
      <c r="B720" s="338"/>
      <c r="C720" s="339"/>
      <c r="D720" s="338"/>
      <c r="E720" s="338"/>
      <c r="F720" s="338"/>
      <c r="G720" s="338"/>
      <c r="H720" s="338"/>
      <c r="I720" s="270">
        <f>IF(C720&gt;A_Stammdaten!$B$11,0,SUM(D720,E720,-G720))</f>
        <v>0</v>
      </c>
      <c r="J720" s="338"/>
      <c r="K720" s="338"/>
      <c r="L720" s="338"/>
      <c r="M720" s="99">
        <f t="shared" si="127"/>
        <v>0</v>
      </c>
      <c r="N720" s="271">
        <f>IF(ISBLANK($B720),0,VLOOKUP($B720,Listen!$A$2:$C$45,2,FALSE))</f>
        <v>0</v>
      </c>
      <c r="O720" s="271">
        <f>IF(ISBLANK($B720),0,VLOOKUP($B720,Listen!$A$2:$C$45,3,FALSE))</f>
        <v>0</v>
      </c>
      <c r="P720" s="272">
        <f t="shared" si="137"/>
        <v>0</v>
      </c>
      <c r="Q720" s="272">
        <f t="shared" si="136"/>
        <v>0</v>
      </c>
      <c r="R720" s="272">
        <f t="shared" si="136"/>
        <v>0</v>
      </c>
      <c r="S720" s="272">
        <f t="shared" si="136"/>
        <v>0</v>
      </c>
      <c r="T720" s="272">
        <f t="shared" si="136"/>
        <v>0</v>
      </c>
      <c r="U720" s="272">
        <f t="shared" si="136"/>
        <v>0</v>
      </c>
      <c r="V720" s="272">
        <f t="shared" si="136"/>
        <v>0</v>
      </c>
      <c r="W720" s="100">
        <f t="shared" si="135"/>
        <v>0</v>
      </c>
      <c r="X720" s="100">
        <f>IF(C720=A_Stammdaten!$B$11,E_SAV!$M720-E_SAV!$Y720,HLOOKUP(A_Stammdaten!$B$11-1,$Z$4:$AF$1005,ROW(C720)-3,FALSE)-$Y720)</f>
        <v>0</v>
      </c>
      <c r="Y720" s="100">
        <f>HLOOKUP(A_Stammdaten!$B$11,$Z$4:$AF$1005,ROW(C720)-3,FALSE)</f>
        <v>0</v>
      </c>
      <c r="Z720" s="100">
        <f t="shared" si="128"/>
        <v>0</v>
      </c>
      <c r="AA720" s="100">
        <f t="shared" si="129"/>
        <v>0</v>
      </c>
      <c r="AB720" s="100">
        <f t="shared" si="130"/>
        <v>0</v>
      </c>
      <c r="AC720" s="100">
        <f t="shared" si="131"/>
        <v>0</v>
      </c>
      <c r="AD720" s="100">
        <f t="shared" si="132"/>
        <v>0</v>
      </c>
      <c r="AE720" s="100">
        <f t="shared" si="133"/>
        <v>0</v>
      </c>
      <c r="AF720" s="100">
        <f t="shared" si="134"/>
        <v>0</v>
      </c>
    </row>
    <row r="721" spans="1:32" x14ac:dyDescent="0.25">
      <c r="A721" s="338"/>
      <c r="B721" s="338"/>
      <c r="C721" s="339"/>
      <c r="D721" s="338"/>
      <c r="E721" s="338"/>
      <c r="F721" s="338"/>
      <c r="G721" s="338"/>
      <c r="H721" s="338"/>
      <c r="I721" s="270">
        <f>IF(C721&gt;A_Stammdaten!$B$11,0,SUM(D721,E721,-G721))</f>
        <v>0</v>
      </c>
      <c r="J721" s="338"/>
      <c r="K721" s="338"/>
      <c r="L721" s="338"/>
      <c r="M721" s="99">
        <f t="shared" si="127"/>
        <v>0</v>
      </c>
      <c r="N721" s="271">
        <f>IF(ISBLANK($B721),0,VLOOKUP($B721,Listen!$A$2:$C$45,2,FALSE))</f>
        <v>0</v>
      </c>
      <c r="O721" s="271">
        <f>IF(ISBLANK($B721),0,VLOOKUP($B721,Listen!$A$2:$C$45,3,FALSE))</f>
        <v>0</v>
      </c>
      <c r="P721" s="272">
        <f t="shared" si="137"/>
        <v>0</v>
      </c>
      <c r="Q721" s="272">
        <f t="shared" si="136"/>
        <v>0</v>
      </c>
      <c r="R721" s="272">
        <f t="shared" si="136"/>
        <v>0</v>
      </c>
      <c r="S721" s="272">
        <f t="shared" si="136"/>
        <v>0</v>
      </c>
      <c r="T721" s="272">
        <f t="shared" si="136"/>
        <v>0</v>
      </c>
      <c r="U721" s="272">
        <f t="shared" si="136"/>
        <v>0</v>
      </c>
      <c r="V721" s="272">
        <f t="shared" si="136"/>
        <v>0</v>
      </c>
      <c r="W721" s="100">
        <f t="shared" si="135"/>
        <v>0</v>
      </c>
      <c r="X721" s="100">
        <f>IF(C721=A_Stammdaten!$B$11,E_SAV!$M721-E_SAV!$Y721,HLOOKUP(A_Stammdaten!$B$11-1,$Z$4:$AF$1005,ROW(C721)-3,FALSE)-$Y721)</f>
        <v>0</v>
      </c>
      <c r="Y721" s="100">
        <f>HLOOKUP(A_Stammdaten!$B$11,$Z$4:$AF$1005,ROW(C721)-3,FALSE)</f>
        <v>0</v>
      </c>
      <c r="Z721" s="100">
        <f t="shared" si="128"/>
        <v>0</v>
      </c>
      <c r="AA721" s="100">
        <f t="shared" si="129"/>
        <v>0</v>
      </c>
      <c r="AB721" s="100">
        <f t="shared" si="130"/>
        <v>0</v>
      </c>
      <c r="AC721" s="100">
        <f t="shared" si="131"/>
        <v>0</v>
      </c>
      <c r="AD721" s="100">
        <f t="shared" si="132"/>
        <v>0</v>
      </c>
      <c r="AE721" s="100">
        <f t="shared" si="133"/>
        <v>0</v>
      </c>
      <c r="AF721" s="100">
        <f t="shared" si="134"/>
        <v>0</v>
      </c>
    </row>
    <row r="722" spans="1:32" x14ac:dyDescent="0.25">
      <c r="A722" s="338"/>
      <c r="B722" s="338"/>
      <c r="C722" s="339"/>
      <c r="D722" s="338"/>
      <c r="E722" s="338"/>
      <c r="F722" s="338"/>
      <c r="G722" s="338"/>
      <c r="H722" s="338"/>
      <c r="I722" s="270">
        <f>IF(C722&gt;A_Stammdaten!$B$11,0,SUM(D722,E722,-G722))</f>
        <v>0</v>
      </c>
      <c r="J722" s="338"/>
      <c r="K722" s="338"/>
      <c r="L722" s="338"/>
      <c r="M722" s="99">
        <f t="shared" si="127"/>
        <v>0</v>
      </c>
      <c r="N722" s="271">
        <f>IF(ISBLANK($B722),0,VLOOKUP($B722,Listen!$A$2:$C$45,2,FALSE))</f>
        <v>0</v>
      </c>
      <c r="O722" s="271">
        <f>IF(ISBLANK($B722),0,VLOOKUP($B722,Listen!$A$2:$C$45,3,FALSE))</f>
        <v>0</v>
      </c>
      <c r="P722" s="272">
        <f t="shared" si="137"/>
        <v>0</v>
      </c>
      <c r="Q722" s="272">
        <f t="shared" si="136"/>
        <v>0</v>
      </c>
      <c r="R722" s="272">
        <f t="shared" si="136"/>
        <v>0</v>
      </c>
      <c r="S722" s="272">
        <f t="shared" si="136"/>
        <v>0</v>
      </c>
      <c r="T722" s="272">
        <f t="shared" si="136"/>
        <v>0</v>
      </c>
      <c r="U722" s="272">
        <f t="shared" si="136"/>
        <v>0</v>
      </c>
      <c r="V722" s="272">
        <f t="shared" si="136"/>
        <v>0</v>
      </c>
      <c r="W722" s="100">
        <f t="shared" si="135"/>
        <v>0</v>
      </c>
      <c r="X722" s="100">
        <f>IF(C722=A_Stammdaten!$B$11,E_SAV!$M722-E_SAV!$Y722,HLOOKUP(A_Stammdaten!$B$11-1,$Z$4:$AF$1005,ROW(C722)-3,FALSE)-$Y722)</f>
        <v>0</v>
      </c>
      <c r="Y722" s="100">
        <f>HLOOKUP(A_Stammdaten!$B$11,$Z$4:$AF$1005,ROW(C722)-3,FALSE)</f>
        <v>0</v>
      </c>
      <c r="Z722" s="100">
        <f t="shared" si="128"/>
        <v>0</v>
      </c>
      <c r="AA722" s="100">
        <f t="shared" si="129"/>
        <v>0</v>
      </c>
      <c r="AB722" s="100">
        <f t="shared" si="130"/>
        <v>0</v>
      </c>
      <c r="AC722" s="100">
        <f t="shared" si="131"/>
        <v>0</v>
      </c>
      <c r="AD722" s="100">
        <f t="shared" si="132"/>
        <v>0</v>
      </c>
      <c r="AE722" s="100">
        <f t="shared" si="133"/>
        <v>0</v>
      </c>
      <c r="AF722" s="100">
        <f t="shared" si="134"/>
        <v>0</v>
      </c>
    </row>
    <row r="723" spans="1:32" x14ac:dyDescent="0.25">
      <c r="A723" s="338"/>
      <c r="B723" s="338"/>
      <c r="C723" s="339"/>
      <c r="D723" s="338"/>
      <c r="E723" s="338"/>
      <c r="F723" s="338"/>
      <c r="G723" s="338"/>
      <c r="H723" s="338"/>
      <c r="I723" s="270">
        <f>IF(C723&gt;A_Stammdaten!$B$11,0,SUM(D723,E723,-G723))</f>
        <v>0</v>
      </c>
      <c r="J723" s="338"/>
      <c r="K723" s="338"/>
      <c r="L723" s="338"/>
      <c r="M723" s="99">
        <f t="shared" si="127"/>
        <v>0</v>
      </c>
      <c r="N723" s="271">
        <f>IF(ISBLANK($B723),0,VLOOKUP($B723,Listen!$A$2:$C$45,2,FALSE))</f>
        <v>0</v>
      </c>
      <c r="O723" s="271">
        <f>IF(ISBLANK($B723),0,VLOOKUP($B723,Listen!$A$2:$C$45,3,FALSE))</f>
        <v>0</v>
      </c>
      <c r="P723" s="272">
        <f t="shared" si="137"/>
        <v>0</v>
      </c>
      <c r="Q723" s="272">
        <f t="shared" si="136"/>
        <v>0</v>
      </c>
      <c r="R723" s="272">
        <f t="shared" si="136"/>
        <v>0</v>
      </c>
      <c r="S723" s="272">
        <f t="shared" si="136"/>
        <v>0</v>
      </c>
      <c r="T723" s="272">
        <f t="shared" si="136"/>
        <v>0</v>
      </c>
      <c r="U723" s="272">
        <f t="shared" si="136"/>
        <v>0</v>
      </c>
      <c r="V723" s="272">
        <f t="shared" si="136"/>
        <v>0</v>
      </c>
      <c r="W723" s="100">
        <f t="shared" si="135"/>
        <v>0</v>
      </c>
      <c r="X723" s="100">
        <f>IF(C723=A_Stammdaten!$B$11,E_SAV!$M723-E_SAV!$Y723,HLOOKUP(A_Stammdaten!$B$11-1,$Z$4:$AF$1005,ROW(C723)-3,FALSE)-$Y723)</f>
        <v>0</v>
      </c>
      <c r="Y723" s="100">
        <f>HLOOKUP(A_Stammdaten!$B$11,$Z$4:$AF$1005,ROW(C723)-3,FALSE)</f>
        <v>0</v>
      </c>
      <c r="Z723" s="100">
        <f t="shared" si="128"/>
        <v>0</v>
      </c>
      <c r="AA723" s="100">
        <f t="shared" si="129"/>
        <v>0</v>
      </c>
      <c r="AB723" s="100">
        <f t="shared" si="130"/>
        <v>0</v>
      </c>
      <c r="AC723" s="100">
        <f t="shared" si="131"/>
        <v>0</v>
      </c>
      <c r="AD723" s="100">
        <f t="shared" si="132"/>
        <v>0</v>
      </c>
      <c r="AE723" s="100">
        <f t="shared" si="133"/>
        <v>0</v>
      </c>
      <c r="AF723" s="100">
        <f t="shared" si="134"/>
        <v>0</v>
      </c>
    </row>
    <row r="724" spans="1:32" x14ac:dyDescent="0.25">
      <c r="A724" s="338"/>
      <c r="B724" s="338"/>
      <c r="C724" s="339"/>
      <c r="D724" s="338"/>
      <c r="E724" s="338"/>
      <c r="F724" s="338"/>
      <c r="G724" s="338"/>
      <c r="H724" s="338"/>
      <c r="I724" s="270">
        <f>IF(C724&gt;A_Stammdaten!$B$11,0,SUM(D724,E724,-G724))</f>
        <v>0</v>
      </c>
      <c r="J724" s="338"/>
      <c r="K724" s="338"/>
      <c r="L724" s="338"/>
      <c r="M724" s="99">
        <f t="shared" si="127"/>
        <v>0</v>
      </c>
      <c r="N724" s="271">
        <f>IF(ISBLANK($B724),0,VLOOKUP($B724,Listen!$A$2:$C$45,2,FALSE))</f>
        <v>0</v>
      </c>
      <c r="O724" s="271">
        <f>IF(ISBLANK($B724),0,VLOOKUP($B724,Listen!$A$2:$C$45,3,FALSE))</f>
        <v>0</v>
      </c>
      <c r="P724" s="272">
        <f t="shared" si="137"/>
        <v>0</v>
      </c>
      <c r="Q724" s="272">
        <f t="shared" si="136"/>
        <v>0</v>
      </c>
      <c r="R724" s="272">
        <f t="shared" si="136"/>
        <v>0</v>
      </c>
      <c r="S724" s="272">
        <f t="shared" si="136"/>
        <v>0</v>
      </c>
      <c r="T724" s="272">
        <f t="shared" si="136"/>
        <v>0</v>
      </c>
      <c r="U724" s="272">
        <f t="shared" si="136"/>
        <v>0</v>
      </c>
      <c r="V724" s="272">
        <f t="shared" si="136"/>
        <v>0</v>
      </c>
      <c r="W724" s="100">
        <f t="shared" si="135"/>
        <v>0</v>
      </c>
      <c r="X724" s="100">
        <f>IF(C724=A_Stammdaten!$B$11,E_SAV!$M724-E_SAV!$Y724,HLOOKUP(A_Stammdaten!$B$11-1,$Z$4:$AF$1005,ROW(C724)-3,FALSE)-$Y724)</f>
        <v>0</v>
      </c>
      <c r="Y724" s="100">
        <f>HLOOKUP(A_Stammdaten!$B$11,$Z$4:$AF$1005,ROW(C724)-3,FALSE)</f>
        <v>0</v>
      </c>
      <c r="Z724" s="100">
        <f t="shared" si="128"/>
        <v>0</v>
      </c>
      <c r="AA724" s="100">
        <f t="shared" si="129"/>
        <v>0</v>
      </c>
      <c r="AB724" s="100">
        <f t="shared" si="130"/>
        <v>0</v>
      </c>
      <c r="AC724" s="100">
        <f t="shared" si="131"/>
        <v>0</v>
      </c>
      <c r="AD724" s="100">
        <f t="shared" si="132"/>
        <v>0</v>
      </c>
      <c r="AE724" s="100">
        <f t="shared" si="133"/>
        <v>0</v>
      </c>
      <c r="AF724" s="100">
        <f t="shared" si="134"/>
        <v>0</v>
      </c>
    </row>
    <row r="725" spans="1:32" x14ac:dyDescent="0.25">
      <c r="A725" s="338"/>
      <c r="B725" s="338"/>
      <c r="C725" s="339"/>
      <c r="D725" s="338"/>
      <c r="E725" s="338"/>
      <c r="F725" s="338"/>
      <c r="G725" s="338"/>
      <c r="H725" s="338"/>
      <c r="I725" s="270">
        <f>IF(C725&gt;A_Stammdaten!$B$11,0,SUM(D725,E725,-G725))</f>
        <v>0</v>
      </c>
      <c r="J725" s="338"/>
      <c r="K725" s="338"/>
      <c r="L725" s="338"/>
      <c r="M725" s="99">
        <f t="shared" si="127"/>
        <v>0</v>
      </c>
      <c r="N725" s="271">
        <f>IF(ISBLANK($B725),0,VLOOKUP($B725,Listen!$A$2:$C$45,2,FALSE))</f>
        <v>0</v>
      </c>
      <c r="O725" s="271">
        <f>IF(ISBLANK($B725),0,VLOOKUP($B725,Listen!$A$2:$C$45,3,FALSE))</f>
        <v>0</v>
      </c>
      <c r="P725" s="272">
        <f t="shared" si="137"/>
        <v>0</v>
      </c>
      <c r="Q725" s="272">
        <f t="shared" si="136"/>
        <v>0</v>
      </c>
      <c r="R725" s="272">
        <f t="shared" si="136"/>
        <v>0</v>
      </c>
      <c r="S725" s="272">
        <f t="shared" si="136"/>
        <v>0</v>
      </c>
      <c r="T725" s="272">
        <f t="shared" si="136"/>
        <v>0</v>
      </c>
      <c r="U725" s="272">
        <f t="shared" si="136"/>
        <v>0</v>
      </c>
      <c r="V725" s="272">
        <f t="shared" si="136"/>
        <v>0</v>
      </c>
      <c r="W725" s="100">
        <f t="shared" si="135"/>
        <v>0</v>
      </c>
      <c r="X725" s="100">
        <f>IF(C725=A_Stammdaten!$B$11,E_SAV!$M725-E_SAV!$Y725,HLOOKUP(A_Stammdaten!$B$11-1,$Z$4:$AF$1005,ROW(C725)-3,FALSE)-$Y725)</f>
        <v>0</v>
      </c>
      <c r="Y725" s="100">
        <f>HLOOKUP(A_Stammdaten!$B$11,$Z$4:$AF$1005,ROW(C725)-3,FALSE)</f>
        <v>0</v>
      </c>
      <c r="Z725" s="100">
        <f t="shared" si="128"/>
        <v>0</v>
      </c>
      <c r="AA725" s="100">
        <f t="shared" si="129"/>
        <v>0</v>
      </c>
      <c r="AB725" s="100">
        <f t="shared" si="130"/>
        <v>0</v>
      </c>
      <c r="AC725" s="100">
        <f t="shared" si="131"/>
        <v>0</v>
      </c>
      <c r="AD725" s="100">
        <f t="shared" si="132"/>
        <v>0</v>
      </c>
      <c r="AE725" s="100">
        <f t="shared" si="133"/>
        <v>0</v>
      </c>
      <c r="AF725" s="100">
        <f t="shared" si="134"/>
        <v>0</v>
      </c>
    </row>
    <row r="726" spans="1:32" x14ac:dyDescent="0.25">
      <c r="A726" s="338"/>
      <c r="B726" s="338"/>
      <c r="C726" s="339"/>
      <c r="D726" s="338"/>
      <c r="E726" s="338"/>
      <c r="F726" s="338"/>
      <c r="G726" s="338"/>
      <c r="H726" s="338"/>
      <c r="I726" s="270">
        <f>IF(C726&gt;A_Stammdaten!$B$11,0,SUM(D726,E726,-G726))</f>
        <v>0</v>
      </c>
      <c r="J726" s="338"/>
      <c r="K726" s="338"/>
      <c r="L726" s="338"/>
      <c r="M726" s="99">
        <f t="shared" si="127"/>
        <v>0</v>
      </c>
      <c r="N726" s="271">
        <f>IF(ISBLANK($B726),0,VLOOKUP($B726,Listen!$A$2:$C$45,2,FALSE))</f>
        <v>0</v>
      </c>
      <c r="O726" s="271">
        <f>IF(ISBLANK($B726),0,VLOOKUP($B726,Listen!$A$2:$C$45,3,FALSE))</f>
        <v>0</v>
      </c>
      <c r="P726" s="272">
        <f t="shared" si="137"/>
        <v>0</v>
      </c>
      <c r="Q726" s="272">
        <f t="shared" si="136"/>
        <v>0</v>
      </c>
      <c r="R726" s="272">
        <f t="shared" si="136"/>
        <v>0</v>
      </c>
      <c r="S726" s="272">
        <f t="shared" si="136"/>
        <v>0</v>
      </c>
      <c r="T726" s="272">
        <f t="shared" si="136"/>
        <v>0</v>
      </c>
      <c r="U726" s="272">
        <f t="shared" si="136"/>
        <v>0</v>
      </c>
      <c r="V726" s="272">
        <f t="shared" si="136"/>
        <v>0</v>
      </c>
      <c r="W726" s="100">
        <f t="shared" si="135"/>
        <v>0</v>
      </c>
      <c r="X726" s="100">
        <f>IF(C726=A_Stammdaten!$B$11,E_SAV!$M726-E_SAV!$Y726,HLOOKUP(A_Stammdaten!$B$11-1,$Z$4:$AF$1005,ROW(C726)-3,FALSE)-$Y726)</f>
        <v>0</v>
      </c>
      <c r="Y726" s="100">
        <f>HLOOKUP(A_Stammdaten!$B$11,$Z$4:$AF$1005,ROW(C726)-3,FALSE)</f>
        <v>0</v>
      </c>
      <c r="Z726" s="100">
        <f t="shared" si="128"/>
        <v>0</v>
      </c>
      <c r="AA726" s="100">
        <f t="shared" si="129"/>
        <v>0</v>
      </c>
      <c r="AB726" s="100">
        <f t="shared" si="130"/>
        <v>0</v>
      </c>
      <c r="AC726" s="100">
        <f t="shared" si="131"/>
        <v>0</v>
      </c>
      <c r="AD726" s="100">
        <f t="shared" si="132"/>
        <v>0</v>
      </c>
      <c r="AE726" s="100">
        <f t="shared" si="133"/>
        <v>0</v>
      </c>
      <c r="AF726" s="100">
        <f t="shared" si="134"/>
        <v>0</v>
      </c>
    </row>
    <row r="727" spans="1:32" x14ac:dyDescent="0.25">
      <c r="A727" s="338"/>
      <c r="B727" s="338"/>
      <c r="C727" s="339"/>
      <c r="D727" s="338"/>
      <c r="E727" s="338"/>
      <c r="F727" s="338"/>
      <c r="G727" s="338"/>
      <c r="H727" s="338"/>
      <c r="I727" s="270">
        <f>IF(C727&gt;A_Stammdaten!$B$11,0,SUM(D727,E727,-G727))</f>
        <v>0</v>
      </c>
      <c r="J727" s="338"/>
      <c r="K727" s="338"/>
      <c r="L727" s="338"/>
      <c r="M727" s="99">
        <f t="shared" si="127"/>
        <v>0</v>
      </c>
      <c r="N727" s="271">
        <f>IF(ISBLANK($B727),0,VLOOKUP($B727,Listen!$A$2:$C$45,2,FALSE))</f>
        <v>0</v>
      </c>
      <c r="O727" s="271">
        <f>IF(ISBLANK($B727),0,VLOOKUP($B727,Listen!$A$2:$C$45,3,FALSE))</f>
        <v>0</v>
      </c>
      <c r="P727" s="272">
        <f t="shared" si="137"/>
        <v>0</v>
      </c>
      <c r="Q727" s="272">
        <f t="shared" si="136"/>
        <v>0</v>
      </c>
      <c r="R727" s="272">
        <f t="shared" si="136"/>
        <v>0</v>
      </c>
      <c r="S727" s="272">
        <f t="shared" si="136"/>
        <v>0</v>
      </c>
      <c r="T727" s="272">
        <f t="shared" si="136"/>
        <v>0</v>
      </c>
      <c r="U727" s="272">
        <f t="shared" si="136"/>
        <v>0</v>
      </c>
      <c r="V727" s="272">
        <f t="shared" si="136"/>
        <v>0</v>
      </c>
      <c r="W727" s="100">
        <f t="shared" si="135"/>
        <v>0</v>
      </c>
      <c r="X727" s="100">
        <f>IF(C727=A_Stammdaten!$B$11,E_SAV!$M727-E_SAV!$Y727,HLOOKUP(A_Stammdaten!$B$11-1,$Z$4:$AF$1005,ROW(C727)-3,FALSE)-$Y727)</f>
        <v>0</v>
      </c>
      <c r="Y727" s="100">
        <f>HLOOKUP(A_Stammdaten!$B$11,$Z$4:$AF$1005,ROW(C727)-3,FALSE)</f>
        <v>0</v>
      </c>
      <c r="Z727" s="100">
        <f t="shared" si="128"/>
        <v>0</v>
      </c>
      <c r="AA727" s="100">
        <f t="shared" si="129"/>
        <v>0</v>
      </c>
      <c r="AB727" s="100">
        <f t="shared" si="130"/>
        <v>0</v>
      </c>
      <c r="AC727" s="100">
        <f t="shared" si="131"/>
        <v>0</v>
      </c>
      <c r="AD727" s="100">
        <f t="shared" si="132"/>
        <v>0</v>
      </c>
      <c r="AE727" s="100">
        <f t="shared" si="133"/>
        <v>0</v>
      </c>
      <c r="AF727" s="100">
        <f t="shared" si="134"/>
        <v>0</v>
      </c>
    </row>
    <row r="728" spans="1:32" x14ac:dyDescent="0.25">
      <c r="A728" s="338"/>
      <c r="B728" s="338"/>
      <c r="C728" s="339"/>
      <c r="D728" s="338"/>
      <c r="E728" s="338"/>
      <c r="F728" s="338"/>
      <c r="G728" s="338"/>
      <c r="H728" s="338"/>
      <c r="I728" s="270">
        <f>IF(C728&gt;A_Stammdaten!$B$11,0,SUM(D728,E728,-G728))</f>
        <v>0</v>
      </c>
      <c r="J728" s="338"/>
      <c r="K728" s="338"/>
      <c r="L728" s="338"/>
      <c r="M728" s="99">
        <f t="shared" si="127"/>
        <v>0</v>
      </c>
      <c r="N728" s="271">
        <f>IF(ISBLANK($B728),0,VLOOKUP($B728,Listen!$A$2:$C$45,2,FALSE))</f>
        <v>0</v>
      </c>
      <c r="O728" s="271">
        <f>IF(ISBLANK($B728),0,VLOOKUP($B728,Listen!$A$2:$C$45,3,FALSE))</f>
        <v>0</v>
      </c>
      <c r="P728" s="272">
        <f t="shared" si="137"/>
        <v>0</v>
      </c>
      <c r="Q728" s="272">
        <f t="shared" si="136"/>
        <v>0</v>
      </c>
      <c r="R728" s="272">
        <f t="shared" si="136"/>
        <v>0</v>
      </c>
      <c r="S728" s="272">
        <f t="shared" si="136"/>
        <v>0</v>
      </c>
      <c r="T728" s="272">
        <f t="shared" si="136"/>
        <v>0</v>
      </c>
      <c r="U728" s="272">
        <f t="shared" si="136"/>
        <v>0</v>
      </c>
      <c r="V728" s="272">
        <f t="shared" si="136"/>
        <v>0</v>
      </c>
      <c r="W728" s="100">
        <f t="shared" si="135"/>
        <v>0</v>
      </c>
      <c r="X728" s="100">
        <f>IF(C728=A_Stammdaten!$B$11,E_SAV!$M728-E_SAV!$Y728,HLOOKUP(A_Stammdaten!$B$11-1,$Z$4:$AF$1005,ROW(C728)-3,FALSE)-$Y728)</f>
        <v>0</v>
      </c>
      <c r="Y728" s="100">
        <f>HLOOKUP(A_Stammdaten!$B$11,$Z$4:$AF$1005,ROW(C728)-3,FALSE)</f>
        <v>0</v>
      </c>
      <c r="Z728" s="100">
        <f t="shared" si="128"/>
        <v>0</v>
      </c>
      <c r="AA728" s="100">
        <f t="shared" si="129"/>
        <v>0</v>
      </c>
      <c r="AB728" s="100">
        <f t="shared" si="130"/>
        <v>0</v>
      </c>
      <c r="AC728" s="100">
        <f t="shared" si="131"/>
        <v>0</v>
      </c>
      <c r="AD728" s="100">
        <f t="shared" si="132"/>
        <v>0</v>
      </c>
      <c r="AE728" s="100">
        <f t="shared" si="133"/>
        <v>0</v>
      </c>
      <c r="AF728" s="100">
        <f t="shared" si="134"/>
        <v>0</v>
      </c>
    </row>
    <row r="729" spans="1:32" x14ac:dyDescent="0.25">
      <c r="A729" s="338"/>
      <c r="B729" s="338"/>
      <c r="C729" s="339"/>
      <c r="D729" s="338"/>
      <c r="E729" s="338"/>
      <c r="F729" s="338"/>
      <c r="G729" s="338"/>
      <c r="H729" s="338"/>
      <c r="I729" s="270">
        <f>IF(C729&gt;A_Stammdaten!$B$11,0,SUM(D729,E729,-G729))</f>
        <v>0</v>
      </c>
      <c r="J729" s="338"/>
      <c r="K729" s="338"/>
      <c r="L729" s="338"/>
      <c r="M729" s="99">
        <f t="shared" si="127"/>
        <v>0</v>
      </c>
      <c r="N729" s="271">
        <f>IF(ISBLANK($B729),0,VLOOKUP($B729,Listen!$A$2:$C$45,2,FALSE))</f>
        <v>0</v>
      </c>
      <c r="O729" s="271">
        <f>IF(ISBLANK($B729),0,VLOOKUP($B729,Listen!$A$2:$C$45,3,FALSE))</f>
        <v>0</v>
      </c>
      <c r="P729" s="272">
        <f t="shared" si="137"/>
        <v>0</v>
      </c>
      <c r="Q729" s="272">
        <f t="shared" si="136"/>
        <v>0</v>
      </c>
      <c r="R729" s="272">
        <f t="shared" si="136"/>
        <v>0</v>
      </c>
      <c r="S729" s="272">
        <f t="shared" si="136"/>
        <v>0</v>
      </c>
      <c r="T729" s="272">
        <f t="shared" si="136"/>
        <v>0</v>
      </c>
      <c r="U729" s="272">
        <f t="shared" si="136"/>
        <v>0</v>
      </c>
      <c r="V729" s="272">
        <f t="shared" si="136"/>
        <v>0</v>
      </c>
      <c r="W729" s="100">
        <f t="shared" si="135"/>
        <v>0</v>
      </c>
      <c r="X729" s="100">
        <f>IF(C729=A_Stammdaten!$B$11,E_SAV!$M729-E_SAV!$Y729,HLOOKUP(A_Stammdaten!$B$11-1,$Z$4:$AF$1005,ROW(C729)-3,FALSE)-$Y729)</f>
        <v>0</v>
      </c>
      <c r="Y729" s="100">
        <f>HLOOKUP(A_Stammdaten!$B$11,$Z$4:$AF$1005,ROW(C729)-3,FALSE)</f>
        <v>0</v>
      </c>
      <c r="Z729" s="100">
        <f t="shared" si="128"/>
        <v>0</v>
      </c>
      <c r="AA729" s="100">
        <f t="shared" si="129"/>
        <v>0</v>
      </c>
      <c r="AB729" s="100">
        <f t="shared" si="130"/>
        <v>0</v>
      </c>
      <c r="AC729" s="100">
        <f t="shared" si="131"/>
        <v>0</v>
      </c>
      <c r="AD729" s="100">
        <f t="shared" si="132"/>
        <v>0</v>
      </c>
      <c r="AE729" s="100">
        <f t="shared" si="133"/>
        <v>0</v>
      </c>
      <c r="AF729" s="100">
        <f t="shared" si="134"/>
        <v>0</v>
      </c>
    </row>
    <row r="730" spans="1:32" x14ac:dyDescent="0.25">
      <c r="A730" s="338"/>
      <c r="B730" s="338"/>
      <c r="C730" s="339"/>
      <c r="D730" s="338"/>
      <c r="E730" s="338"/>
      <c r="F730" s="338"/>
      <c r="G730" s="338"/>
      <c r="H730" s="338"/>
      <c r="I730" s="270">
        <f>IF(C730&gt;A_Stammdaten!$B$11,0,SUM(D730,E730,-G730))</f>
        <v>0</v>
      </c>
      <c r="J730" s="338"/>
      <c r="K730" s="338"/>
      <c r="L730" s="338"/>
      <c r="M730" s="99">
        <f t="shared" si="127"/>
        <v>0</v>
      </c>
      <c r="N730" s="271">
        <f>IF(ISBLANK($B730),0,VLOOKUP($B730,Listen!$A$2:$C$45,2,FALSE))</f>
        <v>0</v>
      </c>
      <c r="O730" s="271">
        <f>IF(ISBLANK($B730),0,VLOOKUP($B730,Listen!$A$2:$C$45,3,FALSE))</f>
        <v>0</v>
      </c>
      <c r="P730" s="272">
        <f t="shared" si="137"/>
        <v>0</v>
      </c>
      <c r="Q730" s="272">
        <f t="shared" si="136"/>
        <v>0</v>
      </c>
      <c r="R730" s="272">
        <f t="shared" si="136"/>
        <v>0</v>
      </c>
      <c r="S730" s="272">
        <f t="shared" si="136"/>
        <v>0</v>
      </c>
      <c r="T730" s="272">
        <f t="shared" si="136"/>
        <v>0</v>
      </c>
      <c r="U730" s="272">
        <f t="shared" si="136"/>
        <v>0</v>
      </c>
      <c r="V730" s="272">
        <f t="shared" si="136"/>
        <v>0</v>
      </c>
      <c r="W730" s="100">
        <f t="shared" si="135"/>
        <v>0</v>
      </c>
      <c r="X730" s="100">
        <f>IF(C730=A_Stammdaten!$B$11,E_SAV!$M730-E_SAV!$Y730,HLOOKUP(A_Stammdaten!$B$11-1,$Z$4:$AF$1005,ROW(C730)-3,FALSE)-$Y730)</f>
        <v>0</v>
      </c>
      <c r="Y730" s="100">
        <f>HLOOKUP(A_Stammdaten!$B$11,$Z$4:$AF$1005,ROW(C730)-3,FALSE)</f>
        <v>0</v>
      </c>
      <c r="Z730" s="100">
        <f t="shared" si="128"/>
        <v>0</v>
      </c>
      <c r="AA730" s="100">
        <f t="shared" si="129"/>
        <v>0</v>
      </c>
      <c r="AB730" s="100">
        <f t="shared" si="130"/>
        <v>0</v>
      </c>
      <c r="AC730" s="100">
        <f t="shared" si="131"/>
        <v>0</v>
      </c>
      <c r="AD730" s="100">
        <f t="shared" si="132"/>
        <v>0</v>
      </c>
      <c r="AE730" s="100">
        <f t="shared" si="133"/>
        <v>0</v>
      </c>
      <c r="AF730" s="100">
        <f t="shared" si="134"/>
        <v>0</v>
      </c>
    </row>
    <row r="731" spans="1:32" x14ac:dyDescent="0.25">
      <c r="A731" s="338"/>
      <c r="B731" s="338"/>
      <c r="C731" s="339"/>
      <c r="D731" s="338"/>
      <c r="E731" s="338"/>
      <c r="F731" s="338"/>
      <c r="G731" s="338"/>
      <c r="H731" s="338"/>
      <c r="I731" s="270">
        <f>IF(C731&gt;A_Stammdaten!$B$11,0,SUM(D731,E731,-G731))</f>
        <v>0</v>
      </c>
      <c r="J731" s="338"/>
      <c r="K731" s="338"/>
      <c r="L731" s="338"/>
      <c r="M731" s="99">
        <f t="shared" si="127"/>
        <v>0</v>
      </c>
      <c r="N731" s="271">
        <f>IF(ISBLANK($B731),0,VLOOKUP($B731,Listen!$A$2:$C$45,2,FALSE))</f>
        <v>0</v>
      </c>
      <c r="O731" s="271">
        <f>IF(ISBLANK($B731),0,VLOOKUP($B731,Listen!$A$2:$C$45,3,FALSE))</f>
        <v>0</v>
      </c>
      <c r="P731" s="272">
        <f t="shared" si="137"/>
        <v>0</v>
      </c>
      <c r="Q731" s="272">
        <f t="shared" si="136"/>
        <v>0</v>
      </c>
      <c r="R731" s="272">
        <f t="shared" si="136"/>
        <v>0</v>
      </c>
      <c r="S731" s="272">
        <f t="shared" si="136"/>
        <v>0</v>
      </c>
      <c r="T731" s="272">
        <f t="shared" si="136"/>
        <v>0</v>
      </c>
      <c r="U731" s="272">
        <f t="shared" si="136"/>
        <v>0</v>
      </c>
      <c r="V731" s="272">
        <f t="shared" si="136"/>
        <v>0</v>
      </c>
      <c r="W731" s="100">
        <f t="shared" si="135"/>
        <v>0</v>
      </c>
      <c r="X731" s="100">
        <f>IF(C731=A_Stammdaten!$B$11,E_SAV!$M731-E_SAV!$Y731,HLOOKUP(A_Stammdaten!$B$11-1,$Z$4:$AF$1005,ROW(C731)-3,FALSE)-$Y731)</f>
        <v>0</v>
      </c>
      <c r="Y731" s="100">
        <f>HLOOKUP(A_Stammdaten!$B$11,$Z$4:$AF$1005,ROW(C731)-3,FALSE)</f>
        <v>0</v>
      </c>
      <c r="Z731" s="100">
        <f t="shared" si="128"/>
        <v>0</v>
      </c>
      <c r="AA731" s="100">
        <f t="shared" si="129"/>
        <v>0</v>
      </c>
      <c r="AB731" s="100">
        <f t="shared" si="130"/>
        <v>0</v>
      </c>
      <c r="AC731" s="100">
        <f t="shared" si="131"/>
        <v>0</v>
      </c>
      <c r="AD731" s="100">
        <f t="shared" si="132"/>
        <v>0</v>
      </c>
      <c r="AE731" s="100">
        <f t="shared" si="133"/>
        <v>0</v>
      </c>
      <c r="AF731" s="100">
        <f t="shared" si="134"/>
        <v>0</v>
      </c>
    </row>
    <row r="732" spans="1:32" x14ac:dyDescent="0.25">
      <c r="A732" s="338"/>
      <c r="B732" s="338"/>
      <c r="C732" s="339"/>
      <c r="D732" s="338"/>
      <c r="E732" s="338"/>
      <c r="F732" s="338"/>
      <c r="G732" s="338"/>
      <c r="H732" s="338"/>
      <c r="I732" s="270">
        <f>IF(C732&gt;A_Stammdaten!$B$11,0,SUM(D732,E732,-G732))</f>
        <v>0</v>
      </c>
      <c r="J732" s="338"/>
      <c r="K732" s="338"/>
      <c r="L732" s="338"/>
      <c r="M732" s="99">
        <f t="shared" si="127"/>
        <v>0</v>
      </c>
      <c r="N732" s="271">
        <f>IF(ISBLANK($B732),0,VLOOKUP($B732,Listen!$A$2:$C$45,2,FALSE))</f>
        <v>0</v>
      </c>
      <c r="O732" s="271">
        <f>IF(ISBLANK($B732),0,VLOOKUP($B732,Listen!$A$2:$C$45,3,FALSE))</f>
        <v>0</v>
      </c>
      <c r="P732" s="272">
        <f t="shared" si="137"/>
        <v>0</v>
      </c>
      <c r="Q732" s="272">
        <f t="shared" si="136"/>
        <v>0</v>
      </c>
      <c r="R732" s="272">
        <f t="shared" si="136"/>
        <v>0</v>
      </c>
      <c r="S732" s="272">
        <f t="shared" si="136"/>
        <v>0</v>
      </c>
      <c r="T732" s="272">
        <f t="shared" si="136"/>
        <v>0</v>
      </c>
      <c r="U732" s="272">
        <f t="shared" si="136"/>
        <v>0</v>
      </c>
      <c r="V732" s="272">
        <f t="shared" si="136"/>
        <v>0</v>
      </c>
      <c r="W732" s="100">
        <f t="shared" si="135"/>
        <v>0</v>
      </c>
      <c r="X732" s="100">
        <f>IF(C732=A_Stammdaten!$B$11,E_SAV!$M732-E_SAV!$Y732,HLOOKUP(A_Stammdaten!$B$11-1,$Z$4:$AF$1005,ROW(C732)-3,FALSE)-$Y732)</f>
        <v>0</v>
      </c>
      <c r="Y732" s="100">
        <f>HLOOKUP(A_Stammdaten!$B$11,$Z$4:$AF$1005,ROW(C732)-3,FALSE)</f>
        <v>0</v>
      </c>
      <c r="Z732" s="100">
        <f t="shared" si="128"/>
        <v>0</v>
      </c>
      <c r="AA732" s="100">
        <f t="shared" si="129"/>
        <v>0</v>
      </c>
      <c r="AB732" s="100">
        <f t="shared" si="130"/>
        <v>0</v>
      </c>
      <c r="AC732" s="100">
        <f t="shared" si="131"/>
        <v>0</v>
      </c>
      <c r="AD732" s="100">
        <f t="shared" si="132"/>
        <v>0</v>
      </c>
      <c r="AE732" s="100">
        <f t="shared" si="133"/>
        <v>0</v>
      </c>
      <c r="AF732" s="100">
        <f t="shared" si="134"/>
        <v>0</v>
      </c>
    </row>
    <row r="733" spans="1:32" x14ac:dyDescent="0.25">
      <c r="A733" s="338"/>
      <c r="B733" s="338"/>
      <c r="C733" s="339"/>
      <c r="D733" s="338"/>
      <c r="E733" s="338"/>
      <c r="F733" s="338"/>
      <c r="G733" s="338"/>
      <c r="H733" s="338"/>
      <c r="I733" s="270">
        <f>IF(C733&gt;A_Stammdaten!$B$11,0,SUM(D733,E733,-G733))</f>
        <v>0</v>
      </c>
      <c r="J733" s="338"/>
      <c r="K733" s="338"/>
      <c r="L733" s="338"/>
      <c r="M733" s="99">
        <f t="shared" si="127"/>
        <v>0</v>
      </c>
      <c r="N733" s="271">
        <f>IF(ISBLANK($B733),0,VLOOKUP($B733,Listen!$A$2:$C$45,2,FALSE))</f>
        <v>0</v>
      </c>
      <c r="O733" s="271">
        <f>IF(ISBLANK($B733),0,VLOOKUP($B733,Listen!$A$2:$C$45,3,FALSE))</f>
        <v>0</v>
      </c>
      <c r="P733" s="272">
        <f t="shared" si="137"/>
        <v>0</v>
      </c>
      <c r="Q733" s="272">
        <f t="shared" si="136"/>
        <v>0</v>
      </c>
      <c r="R733" s="272">
        <f t="shared" si="136"/>
        <v>0</v>
      </c>
      <c r="S733" s="272">
        <f t="shared" si="136"/>
        <v>0</v>
      </c>
      <c r="T733" s="272">
        <f t="shared" si="136"/>
        <v>0</v>
      </c>
      <c r="U733" s="272">
        <f t="shared" si="136"/>
        <v>0</v>
      </c>
      <c r="V733" s="272">
        <f t="shared" si="136"/>
        <v>0</v>
      </c>
      <c r="W733" s="100">
        <f t="shared" si="135"/>
        <v>0</v>
      </c>
      <c r="X733" s="100">
        <f>IF(C733=A_Stammdaten!$B$11,E_SAV!$M733-E_SAV!$Y733,HLOOKUP(A_Stammdaten!$B$11-1,$Z$4:$AF$1005,ROW(C733)-3,FALSE)-$Y733)</f>
        <v>0</v>
      </c>
      <c r="Y733" s="100">
        <f>HLOOKUP(A_Stammdaten!$B$11,$Z$4:$AF$1005,ROW(C733)-3,FALSE)</f>
        <v>0</v>
      </c>
      <c r="Z733" s="100">
        <f t="shared" si="128"/>
        <v>0</v>
      </c>
      <c r="AA733" s="100">
        <f t="shared" si="129"/>
        <v>0</v>
      </c>
      <c r="AB733" s="100">
        <f t="shared" si="130"/>
        <v>0</v>
      </c>
      <c r="AC733" s="100">
        <f t="shared" si="131"/>
        <v>0</v>
      </c>
      <c r="AD733" s="100">
        <f t="shared" si="132"/>
        <v>0</v>
      </c>
      <c r="AE733" s="100">
        <f t="shared" si="133"/>
        <v>0</v>
      </c>
      <c r="AF733" s="100">
        <f t="shared" si="134"/>
        <v>0</v>
      </c>
    </row>
    <row r="734" spans="1:32" x14ac:dyDescent="0.25">
      <c r="A734" s="338"/>
      <c r="B734" s="338"/>
      <c r="C734" s="339"/>
      <c r="D734" s="338"/>
      <c r="E734" s="338"/>
      <c r="F734" s="338"/>
      <c r="G734" s="338"/>
      <c r="H734" s="338"/>
      <c r="I734" s="270">
        <f>IF(C734&gt;A_Stammdaten!$B$11,0,SUM(D734,E734,-G734))</f>
        <v>0</v>
      </c>
      <c r="J734" s="338"/>
      <c r="K734" s="338"/>
      <c r="L734" s="338"/>
      <c r="M734" s="99">
        <f t="shared" si="127"/>
        <v>0</v>
      </c>
      <c r="N734" s="271">
        <f>IF(ISBLANK($B734),0,VLOOKUP($B734,Listen!$A$2:$C$45,2,FALSE))</f>
        <v>0</v>
      </c>
      <c r="O734" s="271">
        <f>IF(ISBLANK($B734),0,VLOOKUP($B734,Listen!$A$2:$C$45,3,FALSE))</f>
        <v>0</v>
      </c>
      <c r="P734" s="272">
        <f t="shared" si="137"/>
        <v>0</v>
      </c>
      <c r="Q734" s="272">
        <f t="shared" si="136"/>
        <v>0</v>
      </c>
      <c r="R734" s="272">
        <f t="shared" si="136"/>
        <v>0</v>
      </c>
      <c r="S734" s="272">
        <f t="shared" si="136"/>
        <v>0</v>
      </c>
      <c r="T734" s="272">
        <f t="shared" si="136"/>
        <v>0</v>
      </c>
      <c r="U734" s="272">
        <f t="shared" si="136"/>
        <v>0</v>
      </c>
      <c r="V734" s="272">
        <f t="shared" si="136"/>
        <v>0</v>
      </c>
      <c r="W734" s="100">
        <f t="shared" si="135"/>
        <v>0</v>
      </c>
      <c r="X734" s="100">
        <f>IF(C734=A_Stammdaten!$B$11,E_SAV!$M734-E_SAV!$Y734,HLOOKUP(A_Stammdaten!$B$11-1,$Z$4:$AF$1005,ROW(C734)-3,FALSE)-$Y734)</f>
        <v>0</v>
      </c>
      <c r="Y734" s="100">
        <f>HLOOKUP(A_Stammdaten!$B$11,$Z$4:$AF$1005,ROW(C734)-3,FALSE)</f>
        <v>0</v>
      </c>
      <c r="Z734" s="100">
        <f t="shared" si="128"/>
        <v>0</v>
      </c>
      <c r="AA734" s="100">
        <f t="shared" si="129"/>
        <v>0</v>
      </c>
      <c r="AB734" s="100">
        <f t="shared" si="130"/>
        <v>0</v>
      </c>
      <c r="AC734" s="100">
        <f t="shared" si="131"/>
        <v>0</v>
      </c>
      <c r="AD734" s="100">
        <f t="shared" si="132"/>
        <v>0</v>
      </c>
      <c r="AE734" s="100">
        <f t="shared" si="133"/>
        <v>0</v>
      </c>
      <c r="AF734" s="100">
        <f t="shared" si="134"/>
        <v>0</v>
      </c>
    </row>
    <row r="735" spans="1:32" x14ac:dyDescent="0.25">
      <c r="A735" s="338"/>
      <c r="B735" s="338"/>
      <c r="C735" s="339"/>
      <c r="D735" s="338"/>
      <c r="E735" s="338"/>
      <c r="F735" s="338"/>
      <c r="G735" s="338"/>
      <c r="H735" s="338"/>
      <c r="I735" s="270">
        <f>IF(C735&gt;A_Stammdaten!$B$11,0,SUM(D735,E735,-G735))</f>
        <v>0</v>
      </c>
      <c r="J735" s="338"/>
      <c r="K735" s="338"/>
      <c r="L735" s="338"/>
      <c r="M735" s="99">
        <f t="shared" si="127"/>
        <v>0</v>
      </c>
      <c r="N735" s="271">
        <f>IF(ISBLANK($B735),0,VLOOKUP($B735,Listen!$A$2:$C$45,2,FALSE))</f>
        <v>0</v>
      </c>
      <c r="O735" s="271">
        <f>IF(ISBLANK($B735),0,VLOOKUP($B735,Listen!$A$2:$C$45,3,FALSE))</f>
        <v>0</v>
      </c>
      <c r="P735" s="272">
        <f t="shared" si="137"/>
        <v>0</v>
      </c>
      <c r="Q735" s="272">
        <f t="shared" si="136"/>
        <v>0</v>
      </c>
      <c r="R735" s="272">
        <f t="shared" si="136"/>
        <v>0</v>
      </c>
      <c r="S735" s="272">
        <f t="shared" si="136"/>
        <v>0</v>
      </c>
      <c r="T735" s="272">
        <f t="shared" si="136"/>
        <v>0</v>
      </c>
      <c r="U735" s="272">
        <f t="shared" si="136"/>
        <v>0</v>
      </c>
      <c r="V735" s="272">
        <f t="shared" si="136"/>
        <v>0</v>
      </c>
      <c r="W735" s="100">
        <f t="shared" si="135"/>
        <v>0</v>
      </c>
      <c r="X735" s="100">
        <f>IF(C735=A_Stammdaten!$B$11,E_SAV!$M735-E_SAV!$Y735,HLOOKUP(A_Stammdaten!$B$11-1,$Z$4:$AF$1005,ROW(C735)-3,FALSE)-$Y735)</f>
        <v>0</v>
      </c>
      <c r="Y735" s="100">
        <f>HLOOKUP(A_Stammdaten!$B$11,$Z$4:$AF$1005,ROW(C735)-3,FALSE)</f>
        <v>0</v>
      </c>
      <c r="Z735" s="100">
        <f t="shared" si="128"/>
        <v>0</v>
      </c>
      <c r="AA735" s="100">
        <f t="shared" si="129"/>
        <v>0</v>
      </c>
      <c r="AB735" s="100">
        <f t="shared" si="130"/>
        <v>0</v>
      </c>
      <c r="AC735" s="100">
        <f t="shared" si="131"/>
        <v>0</v>
      </c>
      <c r="AD735" s="100">
        <f t="shared" si="132"/>
        <v>0</v>
      </c>
      <c r="AE735" s="100">
        <f t="shared" si="133"/>
        <v>0</v>
      </c>
      <c r="AF735" s="100">
        <f t="shared" si="134"/>
        <v>0</v>
      </c>
    </row>
    <row r="736" spans="1:32" x14ac:dyDescent="0.25">
      <c r="A736" s="338"/>
      <c r="B736" s="338"/>
      <c r="C736" s="339"/>
      <c r="D736" s="338"/>
      <c r="E736" s="338"/>
      <c r="F736" s="338"/>
      <c r="G736" s="338"/>
      <c r="H736" s="338"/>
      <c r="I736" s="270">
        <f>IF(C736&gt;A_Stammdaten!$B$11,0,SUM(D736,E736,-G736))</f>
        <v>0</v>
      </c>
      <c r="J736" s="338"/>
      <c r="K736" s="338"/>
      <c r="L736" s="338"/>
      <c r="M736" s="99">
        <f t="shared" si="127"/>
        <v>0</v>
      </c>
      <c r="N736" s="271">
        <f>IF(ISBLANK($B736),0,VLOOKUP($B736,Listen!$A$2:$C$45,2,FALSE))</f>
        <v>0</v>
      </c>
      <c r="O736" s="271">
        <f>IF(ISBLANK($B736),0,VLOOKUP($B736,Listen!$A$2:$C$45,3,FALSE))</f>
        <v>0</v>
      </c>
      <c r="P736" s="272">
        <f t="shared" si="137"/>
        <v>0</v>
      </c>
      <c r="Q736" s="272">
        <f t="shared" si="136"/>
        <v>0</v>
      </c>
      <c r="R736" s="272">
        <f t="shared" si="136"/>
        <v>0</v>
      </c>
      <c r="S736" s="272">
        <f t="shared" si="136"/>
        <v>0</v>
      </c>
      <c r="T736" s="272">
        <f t="shared" si="136"/>
        <v>0</v>
      </c>
      <c r="U736" s="272">
        <f t="shared" si="136"/>
        <v>0</v>
      </c>
      <c r="V736" s="272">
        <f t="shared" si="136"/>
        <v>0</v>
      </c>
      <c r="W736" s="100">
        <f t="shared" si="135"/>
        <v>0</v>
      </c>
      <c r="X736" s="100">
        <f>IF(C736=A_Stammdaten!$B$11,E_SAV!$M736-E_SAV!$Y736,HLOOKUP(A_Stammdaten!$B$11-1,$Z$4:$AF$1005,ROW(C736)-3,FALSE)-$Y736)</f>
        <v>0</v>
      </c>
      <c r="Y736" s="100">
        <f>HLOOKUP(A_Stammdaten!$B$11,$Z$4:$AF$1005,ROW(C736)-3,FALSE)</f>
        <v>0</v>
      </c>
      <c r="Z736" s="100">
        <f t="shared" si="128"/>
        <v>0</v>
      </c>
      <c r="AA736" s="100">
        <f t="shared" si="129"/>
        <v>0</v>
      </c>
      <c r="AB736" s="100">
        <f t="shared" si="130"/>
        <v>0</v>
      </c>
      <c r="AC736" s="100">
        <f t="shared" si="131"/>
        <v>0</v>
      </c>
      <c r="AD736" s="100">
        <f t="shared" si="132"/>
        <v>0</v>
      </c>
      <c r="AE736" s="100">
        <f t="shared" si="133"/>
        <v>0</v>
      </c>
      <c r="AF736" s="100">
        <f t="shared" si="134"/>
        <v>0</v>
      </c>
    </row>
    <row r="737" spans="1:32" x14ac:dyDescent="0.25">
      <c r="A737" s="338"/>
      <c r="B737" s="338"/>
      <c r="C737" s="339"/>
      <c r="D737" s="338"/>
      <c r="E737" s="338"/>
      <c r="F737" s="338"/>
      <c r="G737" s="338"/>
      <c r="H737" s="338"/>
      <c r="I737" s="270">
        <f>IF(C737&gt;A_Stammdaten!$B$11,0,SUM(D737,E737,-G737))</f>
        <v>0</v>
      </c>
      <c r="J737" s="338"/>
      <c r="K737" s="338"/>
      <c r="L737" s="338"/>
      <c r="M737" s="99">
        <f t="shared" si="127"/>
        <v>0</v>
      </c>
      <c r="N737" s="271">
        <f>IF(ISBLANK($B737),0,VLOOKUP($B737,Listen!$A$2:$C$45,2,FALSE))</f>
        <v>0</v>
      </c>
      <c r="O737" s="271">
        <f>IF(ISBLANK($B737),0,VLOOKUP($B737,Listen!$A$2:$C$45,3,FALSE))</f>
        <v>0</v>
      </c>
      <c r="P737" s="272">
        <f t="shared" si="137"/>
        <v>0</v>
      </c>
      <c r="Q737" s="272">
        <f t="shared" si="136"/>
        <v>0</v>
      </c>
      <c r="R737" s="272">
        <f t="shared" si="136"/>
        <v>0</v>
      </c>
      <c r="S737" s="272">
        <f t="shared" si="136"/>
        <v>0</v>
      </c>
      <c r="T737" s="272">
        <f t="shared" si="136"/>
        <v>0</v>
      </c>
      <c r="U737" s="272">
        <f t="shared" si="136"/>
        <v>0</v>
      </c>
      <c r="V737" s="272">
        <f t="shared" si="136"/>
        <v>0</v>
      </c>
      <c r="W737" s="100">
        <f t="shared" si="135"/>
        <v>0</v>
      </c>
      <c r="X737" s="100">
        <f>IF(C737=A_Stammdaten!$B$11,E_SAV!$M737-E_SAV!$Y737,HLOOKUP(A_Stammdaten!$B$11-1,$Z$4:$AF$1005,ROW(C737)-3,FALSE)-$Y737)</f>
        <v>0</v>
      </c>
      <c r="Y737" s="100">
        <f>HLOOKUP(A_Stammdaten!$B$11,$Z$4:$AF$1005,ROW(C737)-3,FALSE)</f>
        <v>0</v>
      </c>
      <c r="Z737" s="100">
        <f t="shared" si="128"/>
        <v>0</v>
      </c>
      <c r="AA737" s="100">
        <f t="shared" si="129"/>
        <v>0</v>
      </c>
      <c r="AB737" s="100">
        <f t="shared" si="130"/>
        <v>0</v>
      </c>
      <c r="AC737" s="100">
        <f t="shared" si="131"/>
        <v>0</v>
      </c>
      <c r="AD737" s="100">
        <f t="shared" si="132"/>
        <v>0</v>
      </c>
      <c r="AE737" s="100">
        <f t="shared" si="133"/>
        <v>0</v>
      </c>
      <c r="AF737" s="100">
        <f t="shared" si="134"/>
        <v>0</v>
      </c>
    </row>
    <row r="738" spans="1:32" x14ac:dyDescent="0.25">
      <c r="A738" s="338"/>
      <c r="B738" s="338"/>
      <c r="C738" s="339"/>
      <c r="D738" s="338"/>
      <c r="E738" s="338"/>
      <c r="F738" s="338"/>
      <c r="G738" s="338"/>
      <c r="H738" s="338"/>
      <c r="I738" s="270">
        <f>IF(C738&gt;A_Stammdaten!$B$11,0,SUM(D738,E738,-G738))</f>
        <v>0</v>
      </c>
      <c r="J738" s="338"/>
      <c r="K738" s="338"/>
      <c r="L738" s="338"/>
      <c r="M738" s="99">
        <f t="shared" si="127"/>
        <v>0</v>
      </c>
      <c r="N738" s="271">
        <f>IF(ISBLANK($B738),0,VLOOKUP($B738,Listen!$A$2:$C$45,2,FALSE))</f>
        <v>0</v>
      </c>
      <c r="O738" s="271">
        <f>IF(ISBLANK($B738),0,VLOOKUP($B738,Listen!$A$2:$C$45,3,FALSE))</f>
        <v>0</v>
      </c>
      <c r="P738" s="272">
        <f t="shared" si="137"/>
        <v>0</v>
      </c>
      <c r="Q738" s="272">
        <f t="shared" si="136"/>
        <v>0</v>
      </c>
      <c r="R738" s="272">
        <f t="shared" si="136"/>
        <v>0</v>
      </c>
      <c r="S738" s="272">
        <f t="shared" si="136"/>
        <v>0</v>
      </c>
      <c r="T738" s="272">
        <f t="shared" si="136"/>
        <v>0</v>
      </c>
      <c r="U738" s="272">
        <f t="shared" si="136"/>
        <v>0</v>
      </c>
      <c r="V738" s="272">
        <f t="shared" si="136"/>
        <v>0</v>
      </c>
      <c r="W738" s="100">
        <f t="shared" si="135"/>
        <v>0</v>
      </c>
      <c r="X738" s="100">
        <f>IF(C738=A_Stammdaten!$B$11,E_SAV!$M738-E_SAV!$Y738,HLOOKUP(A_Stammdaten!$B$11-1,$Z$4:$AF$1005,ROW(C738)-3,FALSE)-$Y738)</f>
        <v>0</v>
      </c>
      <c r="Y738" s="100">
        <f>HLOOKUP(A_Stammdaten!$B$11,$Z$4:$AF$1005,ROW(C738)-3,FALSE)</f>
        <v>0</v>
      </c>
      <c r="Z738" s="100">
        <f t="shared" si="128"/>
        <v>0</v>
      </c>
      <c r="AA738" s="100">
        <f t="shared" si="129"/>
        <v>0</v>
      </c>
      <c r="AB738" s="100">
        <f t="shared" si="130"/>
        <v>0</v>
      </c>
      <c r="AC738" s="100">
        <f t="shared" si="131"/>
        <v>0</v>
      </c>
      <c r="AD738" s="100">
        <f t="shared" si="132"/>
        <v>0</v>
      </c>
      <c r="AE738" s="100">
        <f t="shared" si="133"/>
        <v>0</v>
      </c>
      <c r="AF738" s="100">
        <f t="shared" si="134"/>
        <v>0</v>
      </c>
    </row>
    <row r="739" spans="1:32" x14ac:dyDescent="0.25">
      <c r="A739" s="338"/>
      <c r="B739" s="338"/>
      <c r="C739" s="339"/>
      <c r="D739" s="338"/>
      <c r="E739" s="338"/>
      <c r="F739" s="338"/>
      <c r="G739" s="338"/>
      <c r="H739" s="338"/>
      <c r="I739" s="270">
        <f>IF(C739&gt;A_Stammdaten!$B$11,0,SUM(D739,E739,-G739))</f>
        <v>0</v>
      </c>
      <c r="J739" s="338"/>
      <c r="K739" s="338"/>
      <c r="L739" s="338"/>
      <c r="M739" s="99">
        <f t="shared" si="127"/>
        <v>0</v>
      </c>
      <c r="N739" s="271">
        <f>IF(ISBLANK($B739),0,VLOOKUP($B739,Listen!$A$2:$C$45,2,FALSE))</f>
        <v>0</v>
      </c>
      <c r="O739" s="271">
        <f>IF(ISBLANK($B739),0,VLOOKUP($B739,Listen!$A$2:$C$45,3,FALSE))</f>
        <v>0</v>
      </c>
      <c r="P739" s="272">
        <f t="shared" si="137"/>
        <v>0</v>
      </c>
      <c r="Q739" s="272">
        <f t="shared" si="136"/>
        <v>0</v>
      </c>
      <c r="R739" s="272">
        <f t="shared" si="136"/>
        <v>0</v>
      </c>
      <c r="S739" s="272">
        <f t="shared" si="136"/>
        <v>0</v>
      </c>
      <c r="T739" s="272">
        <f t="shared" si="136"/>
        <v>0</v>
      </c>
      <c r="U739" s="272">
        <f t="shared" si="136"/>
        <v>0</v>
      </c>
      <c r="V739" s="272">
        <f t="shared" si="136"/>
        <v>0</v>
      </c>
      <c r="W739" s="100">
        <f t="shared" si="135"/>
        <v>0</v>
      </c>
      <c r="X739" s="100">
        <f>IF(C739=A_Stammdaten!$B$11,E_SAV!$M739-E_SAV!$Y739,HLOOKUP(A_Stammdaten!$B$11-1,$Z$4:$AF$1005,ROW(C739)-3,FALSE)-$Y739)</f>
        <v>0</v>
      </c>
      <c r="Y739" s="100">
        <f>HLOOKUP(A_Stammdaten!$B$11,$Z$4:$AF$1005,ROW(C739)-3,FALSE)</f>
        <v>0</v>
      </c>
      <c r="Z739" s="100">
        <f t="shared" si="128"/>
        <v>0</v>
      </c>
      <c r="AA739" s="100">
        <f t="shared" si="129"/>
        <v>0</v>
      </c>
      <c r="AB739" s="100">
        <f t="shared" si="130"/>
        <v>0</v>
      </c>
      <c r="AC739" s="100">
        <f t="shared" si="131"/>
        <v>0</v>
      </c>
      <c r="AD739" s="100">
        <f t="shared" si="132"/>
        <v>0</v>
      </c>
      <c r="AE739" s="100">
        <f t="shared" si="133"/>
        <v>0</v>
      </c>
      <c r="AF739" s="100">
        <f t="shared" si="134"/>
        <v>0</v>
      </c>
    </row>
    <row r="740" spans="1:32" x14ac:dyDescent="0.25">
      <c r="A740" s="338"/>
      <c r="B740" s="338"/>
      <c r="C740" s="339"/>
      <c r="D740" s="338"/>
      <c r="E740" s="338"/>
      <c r="F740" s="338"/>
      <c r="G740" s="338"/>
      <c r="H740" s="338"/>
      <c r="I740" s="270">
        <f>IF(C740&gt;A_Stammdaten!$B$11,0,SUM(D740,E740,-G740))</f>
        <v>0</v>
      </c>
      <c r="J740" s="338"/>
      <c r="K740" s="338"/>
      <c r="L740" s="338"/>
      <c r="M740" s="99">
        <f t="shared" si="127"/>
        <v>0</v>
      </c>
      <c r="N740" s="271">
        <f>IF(ISBLANK($B740),0,VLOOKUP($B740,Listen!$A$2:$C$45,2,FALSE))</f>
        <v>0</v>
      </c>
      <c r="O740" s="271">
        <f>IF(ISBLANK($B740),0,VLOOKUP($B740,Listen!$A$2:$C$45,3,FALSE))</f>
        <v>0</v>
      </c>
      <c r="P740" s="272">
        <f t="shared" si="137"/>
        <v>0</v>
      </c>
      <c r="Q740" s="272">
        <f t="shared" si="136"/>
        <v>0</v>
      </c>
      <c r="R740" s="272">
        <f t="shared" si="136"/>
        <v>0</v>
      </c>
      <c r="S740" s="272">
        <f t="shared" si="136"/>
        <v>0</v>
      </c>
      <c r="T740" s="272">
        <f t="shared" si="136"/>
        <v>0</v>
      </c>
      <c r="U740" s="272">
        <f t="shared" si="136"/>
        <v>0</v>
      </c>
      <c r="V740" s="272">
        <f t="shared" si="136"/>
        <v>0</v>
      </c>
      <c r="W740" s="100">
        <f t="shared" si="135"/>
        <v>0</v>
      </c>
      <c r="X740" s="100">
        <f>IF(C740=A_Stammdaten!$B$11,E_SAV!$M740-E_SAV!$Y740,HLOOKUP(A_Stammdaten!$B$11-1,$Z$4:$AF$1005,ROW(C740)-3,FALSE)-$Y740)</f>
        <v>0</v>
      </c>
      <c r="Y740" s="100">
        <f>HLOOKUP(A_Stammdaten!$B$11,$Z$4:$AF$1005,ROW(C740)-3,FALSE)</f>
        <v>0</v>
      </c>
      <c r="Z740" s="100">
        <f t="shared" si="128"/>
        <v>0</v>
      </c>
      <c r="AA740" s="100">
        <f t="shared" si="129"/>
        <v>0</v>
      </c>
      <c r="AB740" s="100">
        <f t="shared" si="130"/>
        <v>0</v>
      </c>
      <c r="AC740" s="100">
        <f t="shared" si="131"/>
        <v>0</v>
      </c>
      <c r="AD740" s="100">
        <f t="shared" si="132"/>
        <v>0</v>
      </c>
      <c r="AE740" s="100">
        <f t="shared" si="133"/>
        <v>0</v>
      </c>
      <c r="AF740" s="100">
        <f t="shared" si="134"/>
        <v>0</v>
      </c>
    </row>
    <row r="741" spans="1:32" x14ac:dyDescent="0.25">
      <c r="A741" s="338"/>
      <c r="B741" s="338"/>
      <c r="C741" s="339"/>
      <c r="D741" s="338"/>
      <c r="E741" s="338"/>
      <c r="F741" s="338"/>
      <c r="G741" s="338"/>
      <c r="H741" s="338"/>
      <c r="I741" s="270">
        <f>IF(C741&gt;A_Stammdaten!$B$11,0,SUM(D741,E741,-G741))</f>
        <v>0</v>
      </c>
      <c r="J741" s="338"/>
      <c r="K741" s="338"/>
      <c r="L741" s="338"/>
      <c r="M741" s="99">
        <f t="shared" si="127"/>
        <v>0</v>
      </c>
      <c r="N741" s="271">
        <f>IF(ISBLANK($B741),0,VLOOKUP($B741,Listen!$A$2:$C$45,2,FALSE))</f>
        <v>0</v>
      </c>
      <c r="O741" s="271">
        <f>IF(ISBLANK($B741),0,VLOOKUP($B741,Listen!$A$2:$C$45,3,FALSE))</f>
        <v>0</v>
      </c>
      <c r="P741" s="272">
        <f t="shared" si="137"/>
        <v>0</v>
      </c>
      <c r="Q741" s="272">
        <f t="shared" si="136"/>
        <v>0</v>
      </c>
      <c r="R741" s="272">
        <f t="shared" si="136"/>
        <v>0</v>
      </c>
      <c r="S741" s="272">
        <f t="shared" si="136"/>
        <v>0</v>
      </c>
      <c r="T741" s="272">
        <f t="shared" si="136"/>
        <v>0</v>
      </c>
      <c r="U741" s="272">
        <f t="shared" si="136"/>
        <v>0</v>
      </c>
      <c r="V741" s="272">
        <f t="shared" si="136"/>
        <v>0</v>
      </c>
      <c r="W741" s="100">
        <f t="shared" si="135"/>
        <v>0</v>
      </c>
      <c r="X741" s="100">
        <f>IF(C741=A_Stammdaten!$B$11,E_SAV!$M741-E_SAV!$Y741,HLOOKUP(A_Stammdaten!$B$11-1,$Z$4:$AF$1005,ROW(C741)-3,FALSE)-$Y741)</f>
        <v>0</v>
      </c>
      <c r="Y741" s="100">
        <f>HLOOKUP(A_Stammdaten!$B$11,$Z$4:$AF$1005,ROW(C741)-3,FALSE)</f>
        <v>0</v>
      </c>
      <c r="Z741" s="100">
        <f t="shared" si="128"/>
        <v>0</v>
      </c>
      <c r="AA741" s="100">
        <f t="shared" si="129"/>
        <v>0</v>
      </c>
      <c r="AB741" s="100">
        <f t="shared" si="130"/>
        <v>0</v>
      </c>
      <c r="AC741" s="100">
        <f t="shared" si="131"/>
        <v>0</v>
      </c>
      <c r="AD741" s="100">
        <f t="shared" si="132"/>
        <v>0</v>
      </c>
      <c r="AE741" s="100">
        <f t="shared" si="133"/>
        <v>0</v>
      </c>
      <c r="AF741" s="100">
        <f t="shared" si="134"/>
        <v>0</v>
      </c>
    </row>
    <row r="742" spans="1:32" x14ac:dyDescent="0.25">
      <c r="A742" s="338"/>
      <c r="B742" s="338"/>
      <c r="C742" s="339"/>
      <c r="D742" s="338"/>
      <c r="E742" s="338"/>
      <c r="F742" s="338"/>
      <c r="G742" s="338"/>
      <c r="H742" s="338"/>
      <c r="I742" s="270">
        <f>IF(C742&gt;A_Stammdaten!$B$11,0,SUM(D742,E742,-G742))</f>
        <v>0</v>
      </c>
      <c r="J742" s="338"/>
      <c r="K742" s="338"/>
      <c r="L742" s="338"/>
      <c r="M742" s="99">
        <f t="shared" si="127"/>
        <v>0</v>
      </c>
      <c r="N742" s="271">
        <f>IF(ISBLANK($B742),0,VLOOKUP($B742,Listen!$A$2:$C$45,2,FALSE))</f>
        <v>0</v>
      </c>
      <c r="O742" s="271">
        <f>IF(ISBLANK($B742),0,VLOOKUP($B742,Listen!$A$2:$C$45,3,FALSE))</f>
        <v>0</v>
      </c>
      <c r="P742" s="272">
        <f t="shared" si="137"/>
        <v>0</v>
      </c>
      <c r="Q742" s="272">
        <f t="shared" si="136"/>
        <v>0</v>
      </c>
      <c r="R742" s="272">
        <f t="shared" si="136"/>
        <v>0</v>
      </c>
      <c r="S742" s="272">
        <f t="shared" si="136"/>
        <v>0</v>
      </c>
      <c r="T742" s="272">
        <f t="shared" si="136"/>
        <v>0</v>
      </c>
      <c r="U742" s="272">
        <f t="shared" si="136"/>
        <v>0</v>
      </c>
      <c r="V742" s="272">
        <f t="shared" si="136"/>
        <v>0</v>
      </c>
      <c r="W742" s="100">
        <f t="shared" si="135"/>
        <v>0</v>
      </c>
      <c r="X742" s="100">
        <f>IF(C742=A_Stammdaten!$B$11,E_SAV!$M742-E_SAV!$Y742,HLOOKUP(A_Stammdaten!$B$11-1,$Z$4:$AF$1005,ROW(C742)-3,FALSE)-$Y742)</f>
        <v>0</v>
      </c>
      <c r="Y742" s="100">
        <f>HLOOKUP(A_Stammdaten!$B$11,$Z$4:$AF$1005,ROW(C742)-3,FALSE)</f>
        <v>0</v>
      </c>
      <c r="Z742" s="100">
        <f t="shared" si="128"/>
        <v>0</v>
      </c>
      <c r="AA742" s="100">
        <f t="shared" si="129"/>
        <v>0</v>
      </c>
      <c r="AB742" s="100">
        <f t="shared" si="130"/>
        <v>0</v>
      </c>
      <c r="AC742" s="100">
        <f t="shared" si="131"/>
        <v>0</v>
      </c>
      <c r="AD742" s="100">
        <f t="shared" si="132"/>
        <v>0</v>
      </c>
      <c r="AE742" s="100">
        <f t="shared" si="133"/>
        <v>0</v>
      </c>
      <c r="AF742" s="100">
        <f t="shared" si="134"/>
        <v>0</v>
      </c>
    </row>
    <row r="743" spans="1:32" x14ac:dyDescent="0.25">
      <c r="A743" s="338"/>
      <c r="B743" s="338"/>
      <c r="C743" s="339"/>
      <c r="D743" s="338"/>
      <c r="E743" s="338"/>
      <c r="F743" s="338"/>
      <c r="G743" s="338"/>
      <c r="H743" s="338"/>
      <c r="I743" s="270">
        <f>IF(C743&gt;A_Stammdaten!$B$11,0,SUM(D743,E743,-G743))</f>
        <v>0</v>
      </c>
      <c r="J743" s="338"/>
      <c r="K743" s="338"/>
      <c r="L743" s="338"/>
      <c r="M743" s="99">
        <f t="shared" si="127"/>
        <v>0</v>
      </c>
      <c r="N743" s="271">
        <f>IF(ISBLANK($B743),0,VLOOKUP($B743,Listen!$A$2:$C$45,2,FALSE))</f>
        <v>0</v>
      </c>
      <c r="O743" s="271">
        <f>IF(ISBLANK($B743),0,VLOOKUP($B743,Listen!$A$2:$C$45,3,FALSE))</f>
        <v>0</v>
      </c>
      <c r="P743" s="272">
        <f t="shared" si="137"/>
        <v>0</v>
      </c>
      <c r="Q743" s="272">
        <f t="shared" si="136"/>
        <v>0</v>
      </c>
      <c r="R743" s="272">
        <f t="shared" si="136"/>
        <v>0</v>
      </c>
      <c r="S743" s="272">
        <f t="shared" si="136"/>
        <v>0</v>
      </c>
      <c r="T743" s="272">
        <f t="shared" si="136"/>
        <v>0</v>
      </c>
      <c r="U743" s="272">
        <f t="shared" si="136"/>
        <v>0</v>
      </c>
      <c r="V743" s="272">
        <f t="shared" si="136"/>
        <v>0</v>
      </c>
      <c r="W743" s="100">
        <f t="shared" si="135"/>
        <v>0</v>
      </c>
      <c r="X743" s="100">
        <f>IF(C743=A_Stammdaten!$B$11,E_SAV!$M743-E_SAV!$Y743,HLOOKUP(A_Stammdaten!$B$11-1,$Z$4:$AF$1005,ROW(C743)-3,FALSE)-$Y743)</f>
        <v>0</v>
      </c>
      <c r="Y743" s="100">
        <f>HLOOKUP(A_Stammdaten!$B$11,$Z$4:$AF$1005,ROW(C743)-3,FALSE)</f>
        <v>0</v>
      </c>
      <c r="Z743" s="100">
        <f t="shared" si="128"/>
        <v>0</v>
      </c>
      <c r="AA743" s="100">
        <f t="shared" si="129"/>
        <v>0</v>
      </c>
      <c r="AB743" s="100">
        <f t="shared" si="130"/>
        <v>0</v>
      </c>
      <c r="AC743" s="100">
        <f t="shared" si="131"/>
        <v>0</v>
      </c>
      <c r="AD743" s="100">
        <f t="shared" si="132"/>
        <v>0</v>
      </c>
      <c r="AE743" s="100">
        <f t="shared" si="133"/>
        <v>0</v>
      </c>
      <c r="AF743" s="100">
        <f t="shared" si="134"/>
        <v>0</v>
      </c>
    </row>
    <row r="744" spans="1:32" x14ac:dyDescent="0.25">
      <c r="A744" s="338"/>
      <c r="B744" s="338"/>
      <c r="C744" s="339"/>
      <c r="D744" s="338"/>
      <c r="E744" s="338"/>
      <c r="F744" s="338"/>
      <c r="G744" s="338"/>
      <c r="H744" s="338"/>
      <c r="I744" s="270">
        <f>IF(C744&gt;A_Stammdaten!$B$11,0,SUM(D744,E744,-G744))</f>
        <v>0</v>
      </c>
      <c r="J744" s="338"/>
      <c r="K744" s="338"/>
      <c r="L744" s="338"/>
      <c r="M744" s="99">
        <f t="shared" si="127"/>
        <v>0</v>
      </c>
      <c r="N744" s="271">
        <f>IF(ISBLANK($B744),0,VLOOKUP($B744,Listen!$A$2:$C$45,2,FALSE))</f>
        <v>0</v>
      </c>
      <c r="O744" s="271">
        <f>IF(ISBLANK($B744),0,VLOOKUP($B744,Listen!$A$2:$C$45,3,FALSE))</f>
        <v>0</v>
      </c>
      <c r="P744" s="272">
        <f t="shared" si="137"/>
        <v>0</v>
      </c>
      <c r="Q744" s="272">
        <f t="shared" si="136"/>
        <v>0</v>
      </c>
      <c r="R744" s="272">
        <f t="shared" si="136"/>
        <v>0</v>
      </c>
      <c r="S744" s="272">
        <f t="shared" si="136"/>
        <v>0</v>
      </c>
      <c r="T744" s="272">
        <f t="shared" si="136"/>
        <v>0</v>
      </c>
      <c r="U744" s="272">
        <f t="shared" si="136"/>
        <v>0</v>
      </c>
      <c r="V744" s="272">
        <f t="shared" si="136"/>
        <v>0</v>
      </c>
      <c r="W744" s="100">
        <f t="shared" si="135"/>
        <v>0</v>
      </c>
      <c r="X744" s="100">
        <f>IF(C744=A_Stammdaten!$B$11,E_SAV!$M744-E_SAV!$Y744,HLOOKUP(A_Stammdaten!$B$11-1,$Z$4:$AF$1005,ROW(C744)-3,FALSE)-$Y744)</f>
        <v>0</v>
      </c>
      <c r="Y744" s="100">
        <f>HLOOKUP(A_Stammdaten!$B$11,$Z$4:$AF$1005,ROW(C744)-3,FALSE)</f>
        <v>0</v>
      </c>
      <c r="Z744" s="100">
        <f t="shared" si="128"/>
        <v>0</v>
      </c>
      <c r="AA744" s="100">
        <f t="shared" si="129"/>
        <v>0</v>
      </c>
      <c r="AB744" s="100">
        <f t="shared" si="130"/>
        <v>0</v>
      </c>
      <c r="AC744" s="100">
        <f t="shared" si="131"/>
        <v>0</v>
      </c>
      <c r="AD744" s="100">
        <f t="shared" si="132"/>
        <v>0</v>
      </c>
      <c r="AE744" s="100">
        <f t="shared" si="133"/>
        <v>0</v>
      </c>
      <c r="AF744" s="100">
        <f t="shared" si="134"/>
        <v>0</v>
      </c>
    </row>
    <row r="745" spans="1:32" x14ac:dyDescent="0.25">
      <c r="A745" s="338"/>
      <c r="B745" s="338"/>
      <c r="C745" s="339"/>
      <c r="D745" s="338"/>
      <c r="E745" s="338"/>
      <c r="F745" s="338"/>
      <c r="G745" s="338"/>
      <c r="H745" s="338"/>
      <c r="I745" s="270">
        <f>IF(C745&gt;A_Stammdaten!$B$11,0,SUM(D745,E745,-G745))</f>
        <v>0</v>
      </c>
      <c r="J745" s="338"/>
      <c r="K745" s="338"/>
      <c r="L745" s="338"/>
      <c r="M745" s="99">
        <f t="shared" si="127"/>
        <v>0</v>
      </c>
      <c r="N745" s="271">
        <f>IF(ISBLANK($B745),0,VLOOKUP($B745,Listen!$A$2:$C$45,2,FALSE))</f>
        <v>0</v>
      </c>
      <c r="O745" s="271">
        <f>IF(ISBLANK($B745),0,VLOOKUP($B745,Listen!$A$2:$C$45,3,FALSE))</f>
        <v>0</v>
      </c>
      <c r="P745" s="272">
        <f t="shared" si="137"/>
        <v>0</v>
      </c>
      <c r="Q745" s="272">
        <f t="shared" si="136"/>
        <v>0</v>
      </c>
      <c r="R745" s="272">
        <f t="shared" si="136"/>
        <v>0</v>
      </c>
      <c r="S745" s="272">
        <f t="shared" si="136"/>
        <v>0</v>
      </c>
      <c r="T745" s="272">
        <f t="shared" si="136"/>
        <v>0</v>
      </c>
      <c r="U745" s="272">
        <f t="shared" si="136"/>
        <v>0</v>
      </c>
      <c r="V745" s="272">
        <f t="shared" si="136"/>
        <v>0</v>
      </c>
      <c r="W745" s="100">
        <f t="shared" si="135"/>
        <v>0</v>
      </c>
      <c r="X745" s="100">
        <f>IF(C745=A_Stammdaten!$B$11,E_SAV!$M745-E_SAV!$Y745,HLOOKUP(A_Stammdaten!$B$11-1,$Z$4:$AF$1005,ROW(C745)-3,FALSE)-$Y745)</f>
        <v>0</v>
      </c>
      <c r="Y745" s="100">
        <f>HLOOKUP(A_Stammdaten!$B$11,$Z$4:$AF$1005,ROW(C745)-3,FALSE)</f>
        <v>0</v>
      </c>
      <c r="Z745" s="100">
        <f t="shared" si="128"/>
        <v>0</v>
      </c>
      <c r="AA745" s="100">
        <f t="shared" si="129"/>
        <v>0</v>
      </c>
      <c r="AB745" s="100">
        <f t="shared" si="130"/>
        <v>0</v>
      </c>
      <c r="AC745" s="100">
        <f t="shared" si="131"/>
        <v>0</v>
      </c>
      <c r="AD745" s="100">
        <f t="shared" si="132"/>
        <v>0</v>
      </c>
      <c r="AE745" s="100">
        <f t="shared" si="133"/>
        <v>0</v>
      </c>
      <c r="AF745" s="100">
        <f t="shared" si="134"/>
        <v>0</v>
      </c>
    </row>
    <row r="746" spans="1:32" x14ac:dyDescent="0.25">
      <c r="A746" s="338"/>
      <c r="B746" s="338"/>
      <c r="C746" s="339"/>
      <c r="D746" s="338"/>
      <c r="E746" s="338"/>
      <c r="F746" s="338"/>
      <c r="G746" s="338"/>
      <c r="H746" s="338"/>
      <c r="I746" s="270">
        <f>IF(C746&gt;A_Stammdaten!$B$11,0,SUM(D746,E746,-G746))</f>
        <v>0</v>
      </c>
      <c r="J746" s="338"/>
      <c r="K746" s="338"/>
      <c r="L746" s="338"/>
      <c r="M746" s="99">
        <f t="shared" si="127"/>
        <v>0</v>
      </c>
      <c r="N746" s="271">
        <f>IF(ISBLANK($B746),0,VLOOKUP($B746,Listen!$A$2:$C$45,2,FALSE))</f>
        <v>0</v>
      </c>
      <c r="O746" s="271">
        <f>IF(ISBLANK($B746),0,VLOOKUP($B746,Listen!$A$2:$C$45,3,FALSE))</f>
        <v>0</v>
      </c>
      <c r="P746" s="272">
        <f t="shared" si="137"/>
        <v>0</v>
      </c>
      <c r="Q746" s="272">
        <f t="shared" si="136"/>
        <v>0</v>
      </c>
      <c r="R746" s="272">
        <f t="shared" si="136"/>
        <v>0</v>
      </c>
      <c r="S746" s="272">
        <f t="shared" si="136"/>
        <v>0</v>
      </c>
      <c r="T746" s="272">
        <f t="shared" si="136"/>
        <v>0</v>
      </c>
      <c r="U746" s="272">
        <f t="shared" si="136"/>
        <v>0</v>
      </c>
      <c r="V746" s="272">
        <f t="shared" si="136"/>
        <v>0</v>
      </c>
      <c r="W746" s="100">
        <f t="shared" si="135"/>
        <v>0</v>
      </c>
      <c r="X746" s="100">
        <f>IF(C746=A_Stammdaten!$B$11,E_SAV!$M746-E_SAV!$Y746,HLOOKUP(A_Stammdaten!$B$11-1,$Z$4:$AF$1005,ROW(C746)-3,FALSE)-$Y746)</f>
        <v>0</v>
      </c>
      <c r="Y746" s="100">
        <f>HLOOKUP(A_Stammdaten!$B$11,$Z$4:$AF$1005,ROW(C746)-3,FALSE)</f>
        <v>0</v>
      </c>
      <c r="Z746" s="100">
        <f t="shared" si="128"/>
        <v>0</v>
      </c>
      <c r="AA746" s="100">
        <f t="shared" si="129"/>
        <v>0</v>
      </c>
      <c r="AB746" s="100">
        <f t="shared" si="130"/>
        <v>0</v>
      </c>
      <c r="AC746" s="100">
        <f t="shared" si="131"/>
        <v>0</v>
      </c>
      <c r="AD746" s="100">
        <f t="shared" si="132"/>
        <v>0</v>
      </c>
      <c r="AE746" s="100">
        <f t="shared" si="133"/>
        <v>0</v>
      </c>
      <c r="AF746" s="100">
        <f t="shared" si="134"/>
        <v>0</v>
      </c>
    </row>
    <row r="747" spans="1:32" x14ac:dyDescent="0.25">
      <c r="A747" s="338"/>
      <c r="B747" s="338"/>
      <c r="C747" s="339"/>
      <c r="D747" s="338"/>
      <c r="E747" s="338"/>
      <c r="F747" s="338"/>
      <c r="G747" s="338"/>
      <c r="H747" s="338"/>
      <c r="I747" s="270">
        <f>IF(C747&gt;A_Stammdaten!$B$11,0,SUM(D747,E747,-G747))</f>
        <v>0</v>
      </c>
      <c r="J747" s="338"/>
      <c r="K747" s="338"/>
      <c r="L747" s="338"/>
      <c r="M747" s="99">
        <f t="shared" si="127"/>
        <v>0</v>
      </c>
      <c r="N747" s="271">
        <f>IF(ISBLANK($B747),0,VLOOKUP($B747,Listen!$A$2:$C$45,2,FALSE))</f>
        <v>0</v>
      </c>
      <c r="O747" s="271">
        <f>IF(ISBLANK($B747),0,VLOOKUP($B747,Listen!$A$2:$C$45,3,FALSE))</f>
        <v>0</v>
      </c>
      <c r="P747" s="272">
        <f t="shared" si="137"/>
        <v>0</v>
      </c>
      <c r="Q747" s="272">
        <f t="shared" si="136"/>
        <v>0</v>
      </c>
      <c r="R747" s="272">
        <f t="shared" si="136"/>
        <v>0</v>
      </c>
      <c r="S747" s="272">
        <f t="shared" si="136"/>
        <v>0</v>
      </c>
      <c r="T747" s="272">
        <f t="shared" si="136"/>
        <v>0</v>
      </c>
      <c r="U747" s="272">
        <f t="shared" si="136"/>
        <v>0</v>
      </c>
      <c r="V747" s="272">
        <f t="shared" si="136"/>
        <v>0</v>
      </c>
      <c r="W747" s="100">
        <f t="shared" si="135"/>
        <v>0</v>
      </c>
      <c r="X747" s="100">
        <f>IF(C747=A_Stammdaten!$B$11,E_SAV!$M747-E_SAV!$Y747,HLOOKUP(A_Stammdaten!$B$11-1,$Z$4:$AF$1005,ROW(C747)-3,FALSE)-$Y747)</f>
        <v>0</v>
      </c>
      <c r="Y747" s="100">
        <f>HLOOKUP(A_Stammdaten!$B$11,$Z$4:$AF$1005,ROW(C747)-3,FALSE)</f>
        <v>0</v>
      </c>
      <c r="Z747" s="100">
        <f t="shared" si="128"/>
        <v>0</v>
      </c>
      <c r="AA747" s="100">
        <f t="shared" si="129"/>
        <v>0</v>
      </c>
      <c r="AB747" s="100">
        <f t="shared" si="130"/>
        <v>0</v>
      </c>
      <c r="AC747" s="100">
        <f t="shared" si="131"/>
        <v>0</v>
      </c>
      <c r="AD747" s="100">
        <f t="shared" si="132"/>
        <v>0</v>
      </c>
      <c r="AE747" s="100">
        <f t="shared" si="133"/>
        <v>0</v>
      </c>
      <c r="AF747" s="100">
        <f t="shared" si="134"/>
        <v>0</v>
      </c>
    </row>
    <row r="748" spans="1:32" x14ac:dyDescent="0.25">
      <c r="A748" s="338"/>
      <c r="B748" s="338"/>
      <c r="C748" s="339"/>
      <c r="D748" s="338"/>
      <c r="E748" s="338"/>
      <c r="F748" s="338"/>
      <c r="G748" s="338"/>
      <c r="H748" s="338"/>
      <c r="I748" s="270">
        <f>IF(C748&gt;A_Stammdaten!$B$11,0,SUM(D748,E748,-G748))</f>
        <v>0</v>
      </c>
      <c r="J748" s="338"/>
      <c r="K748" s="338"/>
      <c r="L748" s="338"/>
      <c r="M748" s="99">
        <f t="shared" si="127"/>
        <v>0</v>
      </c>
      <c r="N748" s="271">
        <f>IF(ISBLANK($B748),0,VLOOKUP($B748,Listen!$A$2:$C$45,2,FALSE))</f>
        <v>0</v>
      </c>
      <c r="O748" s="271">
        <f>IF(ISBLANK($B748),0,VLOOKUP($B748,Listen!$A$2:$C$45,3,FALSE))</f>
        <v>0</v>
      </c>
      <c r="P748" s="272">
        <f t="shared" si="137"/>
        <v>0</v>
      </c>
      <c r="Q748" s="272">
        <f t="shared" si="136"/>
        <v>0</v>
      </c>
      <c r="R748" s="272">
        <f t="shared" si="136"/>
        <v>0</v>
      </c>
      <c r="S748" s="272">
        <f t="shared" si="136"/>
        <v>0</v>
      </c>
      <c r="T748" s="272">
        <f t="shared" si="136"/>
        <v>0</v>
      </c>
      <c r="U748" s="272">
        <f t="shared" si="136"/>
        <v>0</v>
      </c>
      <c r="V748" s="272">
        <f t="shared" si="136"/>
        <v>0</v>
      </c>
      <c r="W748" s="100">
        <f t="shared" si="135"/>
        <v>0</v>
      </c>
      <c r="X748" s="100">
        <f>IF(C748=A_Stammdaten!$B$11,E_SAV!$M748-E_SAV!$Y748,HLOOKUP(A_Stammdaten!$B$11-1,$Z$4:$AF$1005,ROW(C748)-3,FALSE)-$Y748)</f>
        <v>0</v>
      </c>
      <c r="Y748" s="100">
        <f>HLOOKUP(A_Stammdaten!$B$11,$Z$4:$AF$1005,ROW(C748)-3,FALSE)</f>
        <v>0</v>
      </c>
      <c r="Z748" s="100">
        <f t="shared" si="128"/>
        <v>0</v>
      </c>
      <c r="AA748" s="100">
        <f t="shared" si="129"/>
        <v>0</v>
      </c>
      <c r="AB748" s="100">
        <f t="shared" si="130"/>
        <v>0</v>
      </c>
      <c r="AC748" s="100">
        <f t="shared" si="131"/>
        <v>0</v>
      </c>
      <c r="AD748" s="100">
        <f t="shared" si="132"/>
        <v>0</v>
      </c>
      <c r="AE748" s="100">
        <f t="shared" si="133"/>
        <v>0</v>
      </c>
      <c r="AF748" s="100">
        <f t="shared" si="134"/>
        <v>0</v>
      </c>
    </row>
    <row r="749" spans="1:32" x14ac:dyDescent="0.25">
      <c r="A749" s="338"/>
      <c r="B749" s="338"/>
      <c r="C749" s="339"/>
      <c r="D749" s="338"/>
      <c r="E749" s="338"/>
      <c r="F749" s="338"/>
      <c r="G749" s="338"/>
      <c r="H749" s="338"/>
      <c r="I749" s="270">
        <f>IF(C749&gt;A_Stammdaten!$B$11,0,SUM(D749,E749,-G749))</f>
        <v>0</v>
      </c>
      <c r="J749" s="338"/>
      <c r="K749" s="338"/>
      <c r="L749" s="338"/>
      <c r="M749" s="99">
        <f t="shared" si="127"/>
        <v>0</v>
      </c>
      <c r="N749" s="271">
        <f>IF(ISBLANK($B749),0,VLOOKUP($B749,Listen!$A$2:$C$45,2,FALSE))</f>
        <v>0</v>
      </c>
      <c r="O749" s="271">
        <f>IF(ISBLANK($B749),0,VLOOKUP($B749,Listen!$A$2:$C$45,3,FALSE))</f>
        <v>0</v>
      </c>
      <c r="P749" s="272">
        <f t="shared" si="137"/>
        <v>0</v>
      </c>
      <c r="Q749" s="272">
        <f t="shared" si="136"/>
        <v>0</v>
      </c>
      <c r="R749" s="272">
        <f t="shared" si="136"/>
        <v>0</v>
      </c>
      <c r="S749" s="272">
        <f t="shared" si="136"/>
        <v>0</v>
      </c>
      <c r="T749" s="272">
        <f t="shared" si="136"/>
        <v>0</v>
      </c>
      <c r="U749" s="272">
        <f t="shared" si="136"/>
        <v>0</v>
      </c>
      <c r="V749" s="272">
        <f t="shared" si="136"/>
        <v>0</v>
      </c>
      <c r="W749" s="100">
        <f t="shared" si="135"/>
        <v>0</v>
      </c>
      <c r="X749" s="100">
        <f>IF(C749=A_Stammdaten!$B$11,E_SAV!$M749-E_SAV!$Y749,HLOOKUP(A_Stammdaten!$B$11-1,$Z$4:$AF$1005,ROW(C749)-3,FALSE)-$Y749)</f>
        <v>0</v>
      </c>
      <c r="Y749" s="100">
        <f>HLOOKUP(A_Stammdaten!$B$11,$Z$4:$AF$1005,ROW(C749)-3,FALSE)</f>
        <v>0</v>
      </c>
      <c r="Z749" s="100">
        <f t="shared" si="128"/>
        <v>0</v>
      </c>
      <c r="AA749" s="100">
        <f t="shared" si="129"/>
        <v>0</v>
      </c>
      <c r="AB749" s="100">
        <f t="shared" si="130"/>
        <v>0</v>
      </c>
      <c r="AC749" s="100">
        <f t="shared" si="131"/>
        <v>0</v>
      </c>
      <c r="AD749" s="100">
        <f t="shared" si="132"/>
        <v>0</v>
      </c>
      <c r="AE749" s="100">
        <f t="shared" si="133"/>
        <v>0</v>
      </c>
      <c r="AF749" s="100">
        <f t="shared" si="134"/>
        <v>0</v>
      </c>
    </row>
    <row r="750" spans="1:32" x14ac:dyDescent="0.25">
      <c r="A750" s="338"/>
      <c r="B750" s="338"/>
      <c r="C750" s="339"/>
      <c r="D750" s="338"/>
      <c r="E750" s="338"/>
      <c r="F750" s="338"/>
      <c r="G750" s="338"/>
      <c r="H750" s="338"/>
      <c r="I750" s="270">
        <f>IF(C750&gt;A_Stammdaten!$B$11,0,SUM(D750,E750,-G750))</f>
        <v>0</v>
      </c>
      <c r="J750" s="338"/>
      <c r="K750" s="338"/>
      <c r="L750" s="338"/>
      <c r="M750" s="99">
        <f t="shared" si="127"/>
        <v>0</v>
      </c>
      <c r="N750" s="271">
        <f>IF(ISBLANK($B750),0,VLOOKUP($B750,Listen!$A$2:$C$45,2,FALSE))</f>
        <v>0</v>
      </c>
      <c r="O750" s="271">
        <f>IF(ISBLANK($B750),0,VLOOKUP($B750,Listen!$A$2:$C$45,3,FALSE))</f>
        <v>0</v>
      </c>
      <c r="P750" s="272">
        <f t="shared" si="137"/>
        <v>0</v>
      </c>
      <c r="Q750" s="272">
        <f t="shared" si="136"/>
        <v>0</v>
      </c>
      <c r="R750" s="272">
        <f t="shared" si="136"/>
        <v>0</v>
      </c>
      <c r="S750" s="272">
        <f t="shared" si="136"/>
        <v>0</v>
      </c>
      <c r="T750" s="272">
        <f t="shared" si="136"/>
        <v>0</v>
      </c>
      <c r="U750" s="272">
        <f t="shared" si="136"/>
        <v>0</v>
      </c>
      <c r="V750" s="272">
        <f t="shared" si="136"/>
        <v>0</v>
      </c>
      <c r="W750" s="100">
        <f t="shared" si="135"/>
        <v>0</v>
      </c>
      <c r="X750" s="100">
        <f>IF(C750=A_Stammdaten!$B$11,E_SAV!$M750-E_SAV!$Y750,HLOOKUP(A_Stammdaten!$B$11-1,$Z$4:$AF$1005,ROW(C750)-3,FALSE)-$Y750)</f>
        <v>0</v>
      </c>
      <c r="Y750" s="100">
        <f>HLOOKUP(A_Stammdaten!$B$11,$Z$4:$AF$1005,ROW(C750)-3,FALSE)</f>
        <v>0</v>
      </c>
      <c r="Z750" s="100">
        <f t="shared" si="128"/>
        <v>0</v>
      </c>
      <c r="AA750" s="100">
        <f t="shared" si="129"/>
        <v>0</v>
      </c>
      <c r="AB750" s="100">
        <f t="shared" si="130"/>
        <v>0</v>
      </c>
      <c r="AC750" s="100">
        <f t="shared" si="131"/>
        <v>0</v>
      </c>
      <c r="AD750" s="100">
        <f t="shared" si="132"/>
        <v>0</v>
      </c>
      <c r="AE750" s="100">
        <f t="shared" si="133"/>
        <v>0</v>
      </c>
      <c r="AF750" s="100">
        <f t="shared" si="134"/>
        <v>0</v>
      </c>
    </row>
    <row r="751" spans="1:32" x14ac:dyDescent="0.25">
      <c r="A751" s="338"/>
      <c r="B751" s="338"/>
      <c r="C751" s="339"/>
      <c r="D751" s="338"/>
      <c r="E751" s="338"/>
      <c r="F751" s="338"/>
      <c r="G751" s="338"/>
      <c r="H751" s="338"/>
      <c r="I751" s="270">
        <f>IF(C751&gt;A_Stammdaten!$B$11,0,SUM(D751,E751,-G751))</f>
        <v>0</v>
      </c>
      <c r="J751" s="338"/>
      <c r="K751" s="338"/>
      <c r="L751" s="338"/>
      <c r="M751" s="99">
        <f t="shared" si="127"/>
        <v>0</v>
      </c>
      <c r="N751" s="271">
        <f>IF(ISBLANK($B751),0,VLOOKUP($B751,Listen!$A$2:$C$45,2,FALSE))</f>
        <v>0</v>
      </c>
      <c r="O751" s="271">
        <f>IF(ISBLANK($B751),0,VLOOKUP($B751,Listen!$A$2:$C$45,3,FALSE))</f>
        <v>0</v>
      </c>
      <c r="P751" s="272">
        <f t="shared" si="137"/>
        <v>0</v>
      </c>
      <c r="Q751" s="272">
        <f t="shared" si="136"/>
        <v>0</v>
      </c>
      <c r="R751" s="272">
        <f t="shared" si="136"/>
        <v>0</v>
      </c>
      <c r="S751" s="272">
        <f t="shared" si="136"/>
        <v>0</v>
      </c>
      <c r="T751" s="272">
        <f t="shared" si="136"/>
        <v>0</v>
      </c>
      <c r="U751" s="272">
        <f t="shared" si="136"/>
        <v>0</v>
      </c>
      <c r="V751" s="272">
        <f t="shared" si="136"/>
        <v>0</v>
      </c>
      <c r="W751" s="100">
        <f t="shared" si="135"/>
        <v>0</v>
      </c>
      <c r="X751" s="100">
        <f>IF(C751=A_Stammdaten!$B$11,E_SAV!$M751-E_SAV!$Y751,HLOOKUP(A_Stammdaten!$B$11-1,$Z$4:$AF$1005,ROW(C751)-3,FALSE)-$Y751)</f>
        <v>0</v>
      </c>
      <c r="Y751" s="100">
        <f>HLOOKUP(A_Stammdaten!$B$11,$Z$4:$AF$1005,ROW(C751)-3,FALSE)</f>
        <v>0</v>
      </c>
      <c r="Z751" s="100">
        <f t="shared" si="128"/>
        <v>0</v>
      </c>
      <c r="AA751" s="100">
        <f t="shared" si="129"/>
        <v>0</v>
      </c>
      <c r="AB751" s="100">
        <f t="shared" si="130"/>
        <v>0</v>
      </c>
      <c r="AC751" s="100">
        <f t="shared" si="131"/>
        <v>0</v>
      </c>
      <c r="AD751" s="100">
        <f t="shared" si="132"/>
        <v>0</v>
      </c>
      <c r="AE751" s="100">
        <f t="shared" si="133"/>
        <v>0</v>
      </c>
      <c r="AF751" s="100">
        <f t="shared" si="134"/>
        <v>0</v>
      </c>
    </row>
    <row r="752" spans="1:32" x14ac:dyDescent="0.25">
      <c r="A752" s="338"/>
      <c r="B752" s="338"/>
      <c r="C752" s="339"/>
      <c r="D752" s="338"/>
      <c r="E752" s="338"/>
      <c r="F752" s="338"/>
      <c r="G752" s="338"/>
      <c r="H752" s="338"/>
      <c r="I752" s="270">
        <f>IF(C752&gt;A_Stammdaten!$B$11,0,SUM(D752,E752,-G752))</f>
        <v>0</v>
      </c>
      <c r="J752" s="338"/>
      <c r="K752" s="338"/>
      <c r="L752" s="338"/>
      <c r="M752" s="99">
        <f t="shared" si="127"/>
        <v>0</v>
      </c>
      <c r="N752" s="271">
        <f>IF(ISBLANK($B752),0,VLOOKUP($B752,Listen!$A$2:$C$45,2,FALSE))</f>
        <v>0</v>
      </c>
      <c r="O752" s="271">
        <f>IF(ISBLANK($B752),0,VLOOKUP($B752,Listen!$A$2:$C$45,3,FALSE))</f>
        <v>0</v>
      </c>
      <c r="P752" s="272">
        <f t="shared" si="137"/>
        <v>0</v>
      </c>
      <c r="Q752" s="272">
        <f t="shared" si="136"/>
        <v>0</v>
      </c>
      <c r="R752" s="272">
        <f t="shared" si="136"/>
        <v>0</v>
      </c>
      <c r="S752" s="272">
        <f t="shared" si="136"/>
        <v>0</v>
      </c>
      <c r="T752" s="272">
        <f t="shared" si="136"/>
        <v>0</v>
      </c>
      <c r="U752" s="272">
        <f t="shared" si="136"/>
        <v>0</v>
      </c>
      <c r="V752" s="272">
        <f t="shared" si="136"/>
        <v>0</v>
      </c>
      <c r="W752" s="100">
        <f t="shared" si="135"/>
        <v>0</v>
      </c>
      <c r="X752" s="100">
        <f>IF(C752=A_Stammdaten!$B$11,E_SAV!$M752-E_SAV!$Y752,HLOOKUP(A_Stammdaten!$B$11-1,$Z$4:$AF$1005,ROW(C752)-3,FALSE)-$Y752)</f>
        <v>0</v>
      </c>
      <c r="Y752" s="100">
        <f>HLOOKUP(A_Stammdaten!$B$11,$Z$4:$AF$1005,ROW(C752)-3,FALSE)</f>
        <v>0</v>
      </c>
      <c r="Z752" s="100">
        <f t="shared" si="128"/>
        <v>0</v>
      </c>
      <c r="AA752" s="100">
        <f t="shared" si="129"/>
        <v>0</v>
      </c>
      <c r="AB752" s="100">
        <f t="shared" si="130"/>
        <v>0</v>
      </c>
      <c r="AC752" s="100">
        <f t="shared" si="131"/>
        <v>0</v>
      </c>
      <c r="AD752" s="100">
        <f t="shared" si="132"/>
        <v>0</v>
      </c>
      <c r="AE752" s="100">
        <f t="shared" si="133"/>
        <v>0</v>
      </c>
      <c r="AF752" s="100">
        <f t="shared" si="134"/>
        <v>0</v>
      </c>
    </row>
    <row r="753" spans="1:32" x14ac:dyDescent="0.25">
      <c r="A753" s="338"/>
      <c r="B753" s="338"/>
      <c r="C753" s="339"/>
      <c r="D753" s="338"/>
      <c r="E753" s="338"/>
      <c r="F753" s="338"/>
      <c r="G753" s="338"/>
      <c r="H753" s="338"/>
      <c r="I753" s="270">
        <f>IF(C753&gt;A_Stammdaten!$B$11,0,SUM(D753,E753,-G753))</f>
        <v>0</v>
      </c>
      <c r="J753" s="338"/>
      <c r="K753" s="338"/>
      <c r="L753" s="338"/>
      <c r="M753" s="99">
        <f t="shared" si="127"/>
        <v>0</v>
      </c>
      <c r="N753" s="271">
        <f>IF(ISBLANK($B753),0,VLOOKUP($B753,Listen!$A$2:$C$45,2,FALSE))</f>
        <v>0</v>
      </c>
      <c r="O753" s="271">
        <f>IF(ISBLANK($B753),0,VLOOKUP($B753,Listen!$A$2:$C$45,3,FALSE))</f>
        <v>0</v>
      </c>
      <c r="P753" s="272">
        <f t="shared" si="137"/>
        <v>0</v>
      </c>
      <c r="Q753" s="272">
        <f t="shared" si="136"/>
        <v>0</v>
      </c>
      <c r="R753" s="272">
        <f t="shared" si="136"/>
        <v>0</v>
      </c>
      <c r="S753" s="272">
        <f t="shared" si="136"/>
        <v>0</v>
      </c>
      <c r="T753" s="272">
        <f t="shared" si="136"/>
        <v>0</v>
      </c>
      <c r="U753" s="272">
        <f t="shared" si="136"/>
        <v>0</v>
      </c>
      <c r="V753" s="272">
        <f t="shared" si="136"/>
        <v>0</v>
      </c>
      <c r="W753" s="100">
        <f t="shared" si="135"/>
        <v>0</v>
      </c>
      <c r="X753" s="100">
        <f>IF(C753=A_Stammdaten!$B$11,E_SAV!$M753-E_SAV!$Y753,HLOOKUP(A_Stammdaten!$B$11-1,$Z$4:$AF$1005,ROW(C753)-3,FALSE)-$Y753)</f>
        <v>0</v>
      </c>
      <c r="Y753" s="100">
        <f>HLOOKUP(A_Stammdaten!$B$11,$Z$4:$AF$1005,ROW(C753)-3,FALSE)</f>
        <v>0</v>
      </c>
      <c r="Z753" s="100">
        <f t="shared" si="128"/>
        <v>0</v>
      </c>
      <c r="AA753" s="100">
        <f t="shared" si="129"/>
        <v>0</v>
      </c>
      <c r="AB753" s="100">
        <f t="shared" si="130"/>
        <v>0</v>
      </c>
      <c r="AC753" s="100">
        <f t="shared" si="131"/>
        <v>0</v>
      </c>
      <c r="AD753" s="100">
        <f t="shared" si="132"/>
        <v>0</v>
      </c>
      <c r="AE753" s="100">
        <f t="shared" si="133"/>
        <v>0</v>
      </c>
      <c r="AF753" s="100">
        <f t="shared" si="134"/>
        <v>0</v>
      </c>
    </row>
    <row r="754" spans="1:32" x14ac:dyDescent="0.25">
      <c r="A754" s="338"/>
      <c r="B754" s="338"/>
      <c r="C754" s="339"/>
      <c r="D754" s="338"/>
      <c r="E754" s="338"/>
      <c r="F754" s="338"/>
      <c r="G754" s="338"/>
      <c r="H754" s="338"/>
      <c r="I754" s="270">
        <f>IF(C754&gt;A_Stammdaten!$B$11,0,SUM(D754,E754,-G754))</f>
        <v>0</v>
      </c>
      <c r="J754" s="338"/>
      <c r="K754" s="338"/>
      <c r="L754" s="338"/>
      <c r="M754" s="99">
        <f t="shared" si="127"/>
        <v>0</v>
      </c>
      <c r="N754" s="271">
        <f>IF(ISBLANK($B754),0,VLOOKUP($B754,Listen!$A$2:$C$45,2,FALSE))</f>
        <v>0</v>
      </c>
      <c r="O754" s="271">
        <f>IF(ISBLANK($B754),0,VLOOKUP($B754,Listen!$A$2:$C$45,3,FALSE))</f>
        <v>0</v>
      </c>
      <c r="P754" s="272">
        <f t="shared" si="137"/>
        <v>0</v>
      </c>
      <c r="Q754" s="272">
        <f t="shared" si="136"/>
        <v>0</v>
      </c>
      <c r="R754" s="272">
        <f t="shared" si="136"/>
        <v>0</v>
      </c>
      <c r="S754" s="272">
        <f t="shared" ref="Q754:V796" si="138">$N754</f>
        <v>0</v>
      </c>
      <c r="T754" s="272">
        <f t="shared" si="138"/>
        <v>0</v>
      </c>
      <c r="U754" s="272">
        <f t="shared" si="138"/>
        <v>0</v>
      </c>
      <c r="V754" s="272">
        <f t="shared" si="138"/>
        <v>0</v>
      </c>
      <c r="W754" s="100">
        <f t="shared" si="135"/>
        <v>0</v>
      </c>
      <c r="X754" s="100">
        <f>IF(C754=A_Stammdaten!$B$11,E_SAV!$M754-E_SAV!$Y754,HLOOKUP(A_Stammdaten!$B$11-1,$Z$4:$AF$1005,ROW(C754)-3,FALSE)-$Y754)</f>
        <v>0</v>
      </c>
      <c r="Y754" s="100">
        <f>HLOOKUP(A_Stammdaten!$B$11,$Z$4:$AF$1005,ROW(C754)-3,FALSE)</f>
        <v>0</v>
      </c>
      <c r="Z754" s="100">
        <f t="shared" si="128"/>
        <v>0</v>
      </c>
      <c r="AA754" s="100">
        <f t="shared" si="129"/>
        <v>0</v>
      </c>
      <c r="AB754" s="100">
        <f t="shared" si="130"/>
        <v>0</v>
      </c>
      <c r="AC754" s="100">
        <f t="shared" si="131"/>
        <v>0</v>
      </c>
      <c r="AD754" s="100">
        <f t="shared" si="132"/>
        <v>0</v>
      </c>
      <c r="AE754" s="100">
        <f t="shared" si="133"/>
        <v>0</v>
      </c>
      <c r="AF754" s="100">
        <f t="shared" si="134"/>
        <v>0</v>
      </c>
    </row>
    <row r="755" spans="1:32" x14ac:dyDescent="0.25">
      <c r="A755" s="338"/>
      <c r="B755" s="338"/>
      <c r="C755" s="339"/>
      <c r="D755" s="338"/>
      <c r="E755" s="338"/>
      <c r="F755" s="338"/>
      <c r="G755" s="338"/>
      <c r="H755" s="338"/>
      <c r="I755" s="270">
        <f>IF(C755&gt;A_Stammdaten!$B$11,0,SUM(D755,E755,-G755))</f>
        <v>0</v>
      </c>
      <c r="J755" s="338"/>
      <c r="K755" s="338"/>
      <c r="L755" s="338"/>
      <c r="M755" s="99">
        <f t="shared" si="127"/>
        <v>0</v>
      </c>
      <c r="N755" s="271">
        <f>IF(ISBLANK($B755),0,VLOOKUP($B755,Listen!$A$2:$C$45,2,FALSE))</f>
        <v>0</v>
      </c>
      <c r="O755" s="271">
        <f>IF(ISBLANK($B755),0,VLOOKUP($B755,Listen!$A$2:$C$45,3,FALSE))</f>
        <v>0</v>
      </c>
      <c r="P755" s="272">
        <f t="shared" si="137"/>
        <v>0</v>
      </c>
      <c r="Q755" s="272">
        <f t="shared" si="138"/>
        <v>0</v>
      </c>
      <c r="R755" s="272">
        <f t="shared" si="138"/>
        <v>0</v>
      </c>
      <c r="S755" s="272">
        <f t="shared" si="138"/>
        <v>0</v>
      </c>
      <c r="T755" s="272">
        <f t="shared" si="138"/>
        <v>0</v>
      </c>
      <c r="U755" s="272">
        <f t="shared" si="138"/>
        <v>0</v>
      </c>
      <c r="V755" s="272">
        <f t="shared" si="138"/>
        <v>0</v>
      </c>
      <c r="W755" s="100">
        <f t="shared" si="135"/>
        <v>0</v>
      </c>
      <c r="X755" s="100">
        <f>IF(C755=A_Stammdaten!$B$11,E_SAV!$M755-E_SAV!$Y755,HLOOKUP(A_Stammdaten!$B$11-1,$Z$4:$AF$1005,ROW(C755)-3,FALSE)-$Y755)</f>
        <v>0</v>
      </c>
      <c r="Y755" s="100">
        <f>HLOOKUP(A_Stammdaten!$B$11,$Z$4:$AF$1005,ROW(C755)-3,FALSE)</f>
        <v>0</v>
      </c>
      <c r="Z755" s="100">
        <f t="shared" si="128"/>
        <v>0</v>
      </c>
      <c r="AA755" s="100">
        <f t="shared" si="129"/>
        <v>0</v>
      </c>
      <c r="AB755" s="100">
        <f t="shared" si="130"/>
        <v>0</v>
      </c>
      <c r="AC755" s="100">
        <f t="shared" si="131"/>
        <v>0</v>
      </c>
      <c r="AD755" s="100">
        <f t="shared" si="132"/>
        <v>0</v>
      </c>
      <c r="AE755" s="100">
        <f t="shared" si="133"/>
        <v>0</v>
      </c>
      <c r="AF755" s="100">
        <f t="shared" si="134"/>
        <v>0</v>
      </c>
    </row>
    <row r="756" spans="1:32" x14ac:dyDescent="0.25">
      <c r="A756" s="338"/>
      <c r="B756" s="338"/>
      <c r="C756" s="339"/>
      <c r="D756" s="338"/>
      <c r="E756" s="338"/>
      <c r="F756" s="338"/>
      <c r="G756" s="338"/>
      <c r="H756" s="338"/>
      <c r="I756" s="270">
        <f>IF(C756&gt;A_Stammdaten!$B$11,0,SUM(D756,E756,-G756))</f>
        <v>0</v>
      </c>
      <c r="J756" s="338"/>
      <c r="K756" s="338"/>
      <c r="L756" s="338"/>
      <c r="M756" s="99">
        <f t="shared" si="127"/>
        <v>0</v>
      </c>
      <c r="N756" s="271">
        <f>IF(ISBLANK($B756),0,VLOOKUP($B756,Listen!$A$2:$C$45,2,FALSE))</f>
        <v>0</v>
      </c>
      <c r="O756" s="271">
        <f>IF(ISBLANK($B756),0,VLOOKUP($B756,Listen!$A$2:$C$45,3,FALSE))</f>
        <v>0</v>
      </c>
      <c r="P756" s="272">
        <f t="shared" si="137"/>
        <v>0</v>
      </c>
      <c r="Q756" s="272">
        <f t="shared" si="138"/>
        <v>0</v>
      </c>
      <c r="R756" s="272">
        <f t="shared" si="138"/>
        <v>0</v>
      </c>
      <c r="S756" s="272">
        <f t="shared" si="138"/>
        <v>0</v>
      </c>
      <c r="T756" s="272">
        <f t="shared" si="138"/>
        <v>0</v>
      </c>
      <c r="U756" s="272">
        <f t="shared" si="138"/>
        <v>0</v>
      </c>
      <c r="V756" s="272">
        <f t="shared" si="138"/>
        <v>0</v>
      </c>
      <c r="W756" s="100">
        <f t="shared" si="135"/>
        <v>0</v>
      </c>
      <c r="X756" s="100">
        <f>IF(C756=A_Stammdaten!$B$11,E_SAV!$M756-E_SAV!$Y756,HLOOKUP(A_Stammdaten!$B$11-1,$Z$4:$AF$1005,ROW(C756)-3,FALSE)-$Y756)</f>
        <v>0</v>
      </c>
      <c r="Y756" s="100">
        <f>HLOOKUP(A_Stammdaten!$B$11,$Z$4:$AF$1005,ROW(C756)-3,FALSE)</f>
        <v>0</v>
      </c>
      <c r="Z756" s="100">
        <f t="shared" si="128"/>
        <v>0</v>
      </c>
      <c r="AA756" s="100">
        <f t="shared" si="129"/>
        <v>0</v>
      </c>
      <c r="AB756" s="100">
        <f t="shared" si="130"/>
        <v>0</v>
      </c>
      <c r="AC756" s="100">
        <f t="shared" si="131"/>
        <v>0</v>
      </c>
      <c r="AD756" s="100">
        <f t="shared" si="132"/>
        <v>0</v>
      </c>
      <c r="AE756" s="100">
        <f t="shared" si="133"/>
        <v>0</v>
      </c>
      <c r="AF756" s="100">
        <f t="shared" si="134"/>
        <v>0</v>
      </c>
    </row>
    <row r="757" spans="1:32" x14ac:dyDescent="0.25">
      <c r="A757" s="338"/>
      <c r="B757" s="338"/>
      <c r="C757" s="339"/>
      <c r="D757" s="338"/>
      <c r="E757" s="338"/>
      <c r="F757" s="338"/>
      <c r="G757" s="338"/>
      <c r="H757" s="338"/>
      <c r="I757" s="270">
        <f>IF(C757&gt;A_Stammdaten!$B$11,0,SUM(D757,E757,-G757))</f>
        <v>0</v>
      </c>
      <c r="J757" s="338"/>
      <c r="K757" s="338"/>
      <c r="L757" s="338"/>
      <c r="M757" s="99">
        <f t="shared" si="127"/>
        <v>0</v>
      </c>
      <c r="N757" s="271">
        <f>IF(ISBLANK($B757),0,VLOOKUP($B757,Listen!$A$2:$C$45,2,FALSE))</f>
        <v>0</v>
      </c>
      <c r="O757" s="271">
        <f>IF(ISBLANK($B757),0,VLOOKUP($B757,Listen!$A$2:$C$45,3,FALSE))</f>
        <v>0</v>
      </c>
      <c r="P757" s="272">
        <f t="shared" si="137"/>
        <v>0</v>
      </c>
      <c r="Q757" s="272">
        <f t="shared" si="138"/>
        <v>0</v>
      </c>
      <c r="R757" s="272">
        <f t="shared" si="138"/>
        <v>0</v>
      </c>
      <c r="S757" s="272">
        <f t="shared" si="138"/>
        <v>0</v>
      </c>
      <c r="T757" s="272">
        <f t="shared" si="138"/>
        <v>0</v>
      </c>
      <c r="U757" s="272">
        <f t="shared" si="138"/>
        <v>0</v>
      </c>
      <c r="V757" s="272">
        <f t="shared" si="138"/>
        <v>0</v>
      </c>
      <c r="W757" s="100">
        <f t="shared" si="135"/>
        <v>0</v>
      </c>
      <c r="X757" s="100">
        <f>IF(C757=A_Stammdaten!$B$11,E_SAV!$M757-E_SAV!$Y757,HLOOKUP(A_Stammdaten!$B$11-1,$Z$4:$AF$1005,ROW(C757)-3,FALSE)-$Y757)</f>
        <v>0</v>
      </c>
      <c r="Y757" s="100">
        <f>HLOOKUP(A_Stammdaten!$B$11,$Z$4:$AF$1005,ROW(C757)-3,FALSE)</f>
        <v>0</v>
      </c>
      <c r="Z757" s="100">
        <f t="shared" si="128"/>
        <v>0</v>
      </c>
      <c r="AA757" s="100">
        <f t="shared" si="129"/>
        <v>0</v>
      </c>
      <c r="AB757" s="100">
        <f t="shared" si="130"/>
        <v>0</v>
      </c>
      <c r="AC757" s="100">
        <f t="shared" si="131"/>
        <v>0</v>
      </c>
      <c r="AD757" s="100">
        <f t="shared" si="132"/>
        <v>0</v>
      </c>
      <c r="AE757" s="100">
        <f t="shared" si="133"/>
        <v>0</v>
      </c>
      <c r="AF757" s="100">
        <f t="shared" si="134"/>
        <v>0</v>
      </c>
    </row>
    <row r="758" spans="1:32" x14ac:dyDescent="0.25">
      <c r="A758" s="338"/>
      <c r="B758" s="338"/>
      <c r="C758" s="339"/>
      <c r="D758" s="338"/>
      <c r="E758" s="338"/>
      <c r="F758" s="338"/>
      <c r="G758" s="338"/>
      <c r="H758" s="338"/>
      <c r="I758" s="270">
        <f>IF(C758&gt;A_Stammdaten!$B$11,0,SUM(D758,E758,-G758))</f>
        <v>0</v>
      </c>
      <c r="J758" s="338"/>
      <c r="K758" s="338"/>
      <c r="L758" s="338"/>
      <c r="M758" s="99">
        <f t="shared" si="127"/>
        <v>0</v>
      </c>
      <c r="N758" s="271">
        <f>IF(ISBLANK($B758),0,VLOOKUP($B758,Listen!$A$2:$C$45,2,FALSE))</f>
        <v>0</v>
      </c>
      <c r="O758" s="271">
        <f>IF(ISBLANK($B758),0,VLOOKUP($B758,Listen!$A$2:$C$45,3,FALSE))</f>
        <v>0</v>
      </c>
      <c r="P758" s="272">
        <f t="shared" si="137"/>
        <v>0</v>
      </c>
      <c r="Q758" s="272">
        <f t="shared" si="138"/>
        <v>0</v>
      </c>
      <c r="R758" s="272">
        <f t="shared" si="138"/>
        <v>0</v>
      </c>
      <c r="S758" s="272">
        <f t="shared" si="138"/>
        <v>0</v>
      </c>
      <c r="T758" s="272">
        <f t="shared" si="138"/>
        <v>0</v>
      </c>
      <c r="U758" s="272">
        <f t="shared" si="138"/>
        <v>0</v>
      </c>
      <c r="V758" s="272">
        <f t="shared" si="138"/>
        <v>0</v>
      </c>
      <c r="W758" s="100">
        <f t="shared" si="135"/>
        <v>0</v>
      </c>
      <c r="X758" s="100">
        <f>IF(C758=A_Stammdaten!$B$11,E_SAV!$M758-E_SAV!$Y758,HLOOKUP(A_Stammdaten!$B$11-1,$Z$4:$AF$1005,ROW(C758)-3,FALSE)-$Y758)</f>
        <v>0</v>
      </c>
      <c r="Y758" s="100">
        <f>HLOOKUP(A_Stammdaten!$B$11,$Z$4:$AF$1005,ROW(C758)-3,FALSE)</f>
        <v>0</v>
      </c>
      <c r="Z758" s="100">
        <f t="shared" si="128"/>
        <v>0</v>
      </c>
      <c r="AA758" s="100">
        <f t="shared" si="129"/>
        <v>0</v>
      </c>
      <c r="AB758" s="100">
        <f t="shared" si="130"/>
        <v>0</v>
      </c>
      <c r="AC758" s="100">
        <f t="shared" si="131"/>
        <v>0</v>
      </c>
      <c r="AD758" s="100">
        <f t="shared" si="132"/>
        <v>0</v>
      </c>
      <c r="AE758" s="100">
        <f t="shared" si="133"/>
        <v>0</v>
      </c>
      <c r="AF758" s="100">
        <f t="shared" si="134"/>
        <v>0</v>
      </c>
    </row>
    <row r="759" spans="1:32" x14ac:dyDescent="0.25">
      <c r="A759" s="338"/>
      <c r="B759" s="338"/>
      <c r="C759" s="339"/>
      <c r="D759" s="338"/>
      <c r="E759" s="338"/>
      <c r="F759" s="338"/>
      <c r="G759" s="338"/>
      <c r="H759" s="338"/>
      <c r="I759" s="270">
        <f>IF(C759&gt;A_Stammdaten!$B$11,0,SUM(D759,E759,-G759))</f>
        <v>0</v>
      </c>
      <c r="J759" s="338"/>
      <c r="K759" s="338"/>
      <c r="L759" s="338"/>
      <c r="M759" s="99">
        <f t="shared" si="127"/>
        <v>0</v>
      </c>
      <c r="N759" s="271">
        <f>IF(ISBLANK($B759),0,VLOOKUP($B759,Listen!$A$2:$C$45,2,FALSE))</f>
        <v>0</v>
      </c>
      <c r="O759" s="271">
        <f>IF(ISBLANK($B759),0,VLOOKUP($B759,Listen!$A$2:$C$45,3,FALSE))</f>
        <v>0</v>
      </c>
      <c r="P759" s="272">
        <f t="shared" si="137"/>
        <v>0</v>
      </c>
      <c r="Q759" s="272">
        <f t="shared" si="138"/>
        <v>0</v>
      </c>
      <c r="R759" s="272">
        <f t="shared" si="138"/>
        <v>0</v>
      </c>
      <c r="S759" s="272">
        <f t="shared" si="138"/>
        <v>0</v>
      </c>
      <c r="T759" s="272">
        <f t="shared" si="138"/>
        <v>0</v>
      </c>
      <c r="U759" s="272">
        <f t="shared" si="138"/>
        <v>0</v>
      </c>
      <c r="V759" s="272">
        <f t="shared" si="138"/>
        <v>0</v>
      </c>
      <c r="W759" s="100">
        <f t="shared" si="135"/>
        <v>0</v>
      </c>
      <c r="X759" s="100">
        <f>IF(C759=A_Stammdaten!$B$11,E_SAV!$M759-E_SAV!$Y759,HLOOKUP(A_Stammdaten!$B$11-1,$Z$4:$AF$1005,ROW(C759)-3,FALSE)-$Y759)</f>
        <v>0</v>
      </c>
      <c r="Y759" s="100">
        <f>HLOOKUP(A_Stammdaten!$B$11,$Z$4:$AF$1005,ROW(C759)-3,FALSE)</f>
        <v>0</v>
      </c>
      <c r="Z759" s="100">
        <f t="shared" si="128"/>
        <v>0</v>
      </c>
      <c r="AA759" s="100">
        <f t="shared" si="129"/>
        <v>0</v>
      </c>
      <c r="AB759" s="100">
        <f t="shared" si="130"/>
        <v>0</v>
      </c>
      <c r="AC759" s="100">
        <f t="shared" si="131"/>
        <v>0</v>
      </c>
      <c r="AD759" s="100">
        <f t="shared" si="132"/>
        <v>0</v>
      </c>
      <c r="AE759" s="100">
        <f t="shared" si="133"/>
        <v>0</v>
      </c>
      <c r="AF759" s="100">
        <f t="shared" si="134"/>
        <v>0</v>
      </c>
    </row>
    <row r="760" spans="1:32" x14ac:dyDescent="0.25">
      <c r="A760" s="338"/>
      <c r="B760" s="338"/>
      <c r="C760" s="339"/>
      <c r="D760" s="338"/>
      <c r="E760" s="338"/>
      <c r="F760" s="338"/>
      <c r="G760" s="338"/>
      <c r="H760" s="338"/>
      <c r="I760" s="270">
        <f>IF(C760&gt;A_Stammdaten!$B$11,0,SUM(D760,E760,-G760))</f>
        <v>0</v>
      </c>
      <c r="J760" s="338"/>
      <c r="K760" s="338"/>
      <c r="L760" s="338"/>
      <c r="M760" s="99">
        <f t="shared" si="127"/>
        <v>0</v>
      </c>
      <c r="N760" s="271">
        <f>IF(ISBLANK($B760),0,VLOOKUP($B760,Listen!$A$2:$C$45,2,FALSE))</f>
        <v>0</v>
      </c>
      <c r="O760" s="271">
        <f>IF(ISBLANK($B760),0,VLOOKUP($B760,Listen!$A$2:$C$45,3,FALSE))</f>
        <v>0</v>
      </c>
      <c r="P760" s="272">
        <f t="shared" si="137"/>
        <v>0</v>
      </c>
      <c r="Q760" s="272">
        <f t="shared" si="138"/>
        <v>0</v>
      </c>
      <c r="R760" s="272">
        <f t="shared" si="138"/>
        <v>0</v>
      </c>
      <c r="S760" s="272">
        <f t="shared" si="138"/>
        <v>0</v>
      </c>
      <c r="T760" s="272">
        <f t="shared" si="138"/>
        <v>0</v>
      </c>
      <c r="U760" s="272">
        <f t="shared" si="138"/>
        <v>0</v>
      </c>
      <c r="V760" s="272">
        <f t="shared" si="138"/>
        <v>0</v>
      </c>
      <c r="W760" s="100">
        <f t="shared" si="135"/>
        <v>0</v>
      </c>
      <c r="X760" s="100">
        <f>IF(C760=A_Stammdaten!$B$11,E_SAV!$M760-E_SAV!$Y760,HLOOKUP(A_Stammdaten!$B$11-1,$Z$4:$AF$1005,ROW(C760)-3,FALSE)-$Y760)</f>
        <v>0</v>
      </c>
      <c r="Y760" s="100">
        <f>HLOOKUP(A_Stammdaten!$B$11,$Z$4:$AF$1005,ROW(C760)-3,FALSE)</f>
        <v>0</v>
      </c>
      <c r="Z760" s="100">
        <f t="shared" si="128"/>
        <v>0</v>
      </c>
      <c r="AA760" s="100">
        <f t="shared" si="129"/>
        <v>0</v>
      </c>
      <c r="AB760" s="100">
        <f t="shared" si="130"/>
        <v>0</v>
      </c>
      <c r="AC760" s="100">
        <f t="shared" si="131"/>
        <v>0</v>
      </c>
      <c r="AD760" s="100">
        <f t="shared" si="132"/>
        <v>0</v>
      </c>
      <c r="AE760" s="100">
        <f t="shared" si="133"/>
        <v>0</v>
      </c>
      <c r="AF760" s="100">
        <f t="shared" si="134"/>
        <v>0</v>
      </c>
    </row>
    <row r="761" spans="1:32" x14ac:dyDescent="0.25">
      <c r="A761" s="338"/>
      <c r="B761" s="338"/>
      <c r="C761" s="339"/>
      <c r="D761" s="338"/>
      <c r="E761" s="338"/>
      <c r="F761" s="338"/>
      <c r="G761" s="338"/>
      <c r="H761" s="338"/>
      <c r="I761" s="270">
        <f>IF(C761&gt;A_Stammdaten!$B$11,0,SUM(D761,E761,-G761))</f>
        <v>0</v>
      </c>
      <c r="J761" s="338"/>
      <c r="K761" s="338"/>
      <c r="L761" s="338"/>
      <c r="M761" s="99">
        <f t="shared" si="127"/>
        <v>0</v>
      </c>
      <c r="N761" s="271">
        <f>IF(ISBLANK($B761),0,VLOOKUP($B761,Listen!$A$2:$C$45,2,FALSE))</f>
        <v>0</v>
      </c>
      <c r="O761" s="271">
        <f>IF(ISBLANK($B761),0,VLOOKUP($B761,Listen!$A$2:$C$45,3,FALSE))</f>
        <v>0</v>
      </c>
      <c r="P761" s="272">
        <f t="shared" si="137"/>
        <v>0</v>
      </c>
      <c r="Q761" s="272">
        <f t="shared" si="138"/>
        <v>0</v>
      </c>
      <c r="R761" s="272">
        <f t="shared" si="138"/>
        <v>0</v>
      </c>
      <c r="S761" s="272">
        <f t="shared" si="138"/>
        <v>0</v>
      </c>
      <c r="T761" s="272">
        <f t="shared" si="138"/>
        <v>0</v>
      </c>
      <c r="U761" s="272">
        <f t="shared" si="138"/>
        <v>0</v>
      </c>
      <c r="V761" s="272">
        <f t="shared" si="138"/>
        <v>0</v>
      </c>
      <c r="W761" s="100">
        <f t="shared" si="135"/>
        <v>0</v>
      </c>
      <c r="X761" s="100">
        <f>IF(C761=A_Stammdaten!$B$11,E_SAV!$M761-E_SAV!$Y761,HLOOKUP(A_Stammdaten!$B$11-1,$Z$4:$AF$1005,ROW(C761)-3,FALSE)-$Y761)</f>
        <v>0</v>
      </c>
      <c r="Y761" s="100">
        <f>HLOOKUP(A_Stammdaten!$B$11,$Z$4:$AF$1005,ROW(C761)-3,FALSE)</f>
        <v>0</v>
      </c>
      <c r="Z761" s="100">
        <f t="shared" si="128"/>
        <v>0</v>
      </c>
      <c r="AA761" s="100">
        <f t="shared" si="129"/>
        <v>0</v>
      </c>
      <c r="AB761" s="100">
        <f t="shared" si="130"/>
        <v>0</v>
      </c>
      <c r="AC761" s="100">
        <f t="shared" si="131"/>
        <v>0</v>
      </c>
      <c r="AD761" s="100">
        <f t="shared" si="132"/>
        <v>0</v>
      </c>
      <c r="AE761" s="100">
        <f t="shared" si="133"/>
        <v>0</v>
      </c>
      <c r="AF761" s="100">
        <f t="shared" si="134"/>
        <v>0</v>
      </c>
    </row>
    <row r="762" spans="1:32" x14ac:dyDescent="0.25">
      <c r="A762" s="338"/>
      <c r="B762" s="338"/>
      <c r="C762" s="339"/>
      <c r="D762" s="338"/>
      <c r="E762" s="338"/>
      <c r="F762" s="338"/>
      <c r="G762" s="338"/>
      <c r="H762" s="338"/>
      <c r="I762" s="270">
        <f>IF(C762&gt;A_Stammdaten!$B$11,0,SUM(D762,E762,-G762))</f>
        <v>0</v>
      </c>
      <c r="J762" s="338"/>
      <c r="K762" s="338"/>
      <c r="L762" s="338"/>
      <c r="M762" s="99">
        <f t="shared" si="127"/>
        <v>0</v>
      </c>
      <c r="N762" s="271">
        <f>IF(ISBLANK($B762),0,VLOOKUP($B762,Listen!$A$2:$C$45,2,FALSE))</f>
        <v>0</v>
      </c>
      <c r="O762" s="271">
        <f>IF(ISBLANK($B762),0,VLOOKUP($B762,Listen!$A$2:$C$45,3,FALSE))</f>
        <v>0</v>
      </c>
      <c r="P762" s="272">
        <f t="shared" si="137"/>
        <v>0</v>
      </c>
      <c r="Q762" s="272">
        <f t="shared" si="138"/>
        <v>0</v>
      </c>
      <c r="R762" s="272">
        <f t="shared" si="138"/>
        <v>0</v>
      </c>
      <c r="S762" s="272">
        <f t="shared" si="138"/>
        <v>0</v>
      </c>
      <c r="T762" s="272">
        <f t="shared" si="138"/>
        <v>0</v>
      </c>
      <c r="U762" s="272">
        <f t="shared" si="138"/>
        <v>0</v>
      </c>
      <c r="V762" s="272">
        <f t="shared" si="138"/>
        <v>0</v>
      </c>
      <c r="W762" s="100">
        <f t="shared" si="135"/>
        <v>0</v>
      </c>
      <c r="X762" s="100">
        <f>IF(C762=A_Stammdaten!$B$11,E_SAV!$M762-E_SAV!$Y762,HLOOKUP(A_Stammdaten!$B$11-1,$Z$4:$AF$1005,ROW(C762)-3,FALSE)-$Y762)</f>
        <v>0</v>
      </c>
      <c r="Y762" s="100">
        <f>HLOOKUP(A_Stammdaten!$B$11,$Z$4:$AF$1005,ROW(C762)-3,FALSE)</f>
        <v>0</v>
      </c>
      <c r="Z762" s="100">
        <f t="shared" si="128"/>
        <v>0</v>
      </c>
      <c r="AA762" s="100">
        <f t="shared" si="129"/>
        <v>0</v>
      </c>
      <c r="AB762" s="100">
        <f t="shared" si="130"/>
        <v>0</v>
      </c>
      <c r="AC762" s="100">
        <f t="shared" si="131"/>
        <v>0</v>
      </c>
      <c r="AD762" s="100">
        <f t="shared" si="132"/>
        <v>0</v>
      </c>
      <c r="AE762" s="100">
        <f t="shared" si="133"/>
        <v>0</v>
      </c>
      <c r="AF762" s="100">
        <f t="shared" si="134"/>
        <v>0</v>
      </c>
    </row>
    <row r="763" spans="1:32" x14ac:dyDescent="0.25">
      <c r="A763" s="338"/>
      <c r="B763" s="338"/>
      <c r="C763" s="339"/>
      <c r="D763" s="338"/>
      <c r="E763" s="338"/>
      <c r="F763" s="338"/>
      <c r="G763" s="338"/>
      <c r="H763" s="338"/>
      <c r="I763" s="270">
        <f>IF(C763&gt;A_Stammdaten!$B$11,0,SUM(D763,E763,-G763))</f>
        <v>0</v>
      </c>
      <c r="J763" s="338"/>
      <c r="K763" s="338"/>
      <c r="L763" s="338"/>
      <c r="M763" s="99">
        <f t="shared" si="127"/>
        <v>0</v>
      </c>
      <c r="N763" s="271">
        <f>IF(ISBLANK($B763),0,VLOOKUP($B763,Listen!$A$2:$C$45,2,FALSE))</f>
        <v>0</v>
      </c>
      <c r="O763" s="271">
        <f>IF(ISBLANK($B763),0,VLOOKUP($B763,Listen!$A$2:$C$45,3,FALSE))</f>
        <v>0</v>
      </c>
      <c r="P763" s="272">
        <f t="shared" si="137"/>
        <v>0</v>
      </c>
      <c r="Q763" s="272">
        <f t="shared" si="138"/>
        <v>0</v>
      </c>
      <c r="R763" s="272">
        <f t="shared" si="138"/>
        <v>0</v>
      </c>
      <c r="S763" s="272">
        <f t="shared" si="138"/>
        <v>0</v>
      </c>
      <c r="T763" s="272">
        <f t="shared" si="138"/>
        <v>0</v>
      </c>
      <c r="U763" s="272">
        <f t="shared" si="138"/>
        <v>0</v>
      </c>
      <c r="V763" s="272">
        <f t="shared" si="138"/>
        <v>0</v>
      </c>
      <c r="W763" s="100">
        <f t="shared" si="135"/>
        <v>0</v>
      </c>
      <c r="X763" s="100">
        <f>IF(C763=A_Stammdaten!$B$11,E_SAV!$M763-E_SAV!$Y763,HLOOKUP(A_Stammdaten!$B$11-1,$Z$4:$AF$1005,ROW(C763)-3,FALSE)-$Y763)</f>
        <v>0</v>
      </c>
      <c r="Y763" s="100">
        <f>HLOOKUP(A_Stammdaten!$B$11,$Z$4:$AF$1005,ROW(C763)-3,FALSE)</f>
        <v>0</v>
      </c>
      <c r="Z763" s="100">
        <f t="shared" si="128"/>
        <v>0</v>
      </c>
      <c r="AA763" s="100">
        <f t="shared" si="129"/>
        <v>0</v>
      </c>
      <c r="AB763" s="100">
        <f t="shared" si="130"/>
        <v>0</v>
      </c>
      <c r="AC763" s="100">
        <f t="shared" si="131"/>
        <v>0</v>
      </c>
      <c r="AD763" s="100">
        <f t="shared" si="132"/>
        <v>0</v>
      </c>
      <c r="AE763" s="100">
        <f t="shared" si="133"/>
        <v>0</v>
      </c>
      <c r="AF763" s="100">
        <f t="shared" si="134"/>
        <v>0</v>
      </c>
    </row>
    <row r="764" spans="1:32" x14ac:dyDescent="0.25">
      <c r="A764" s="338"/>
      <c r="B764" s="338"/>
      <c r="C764" s="339"/>
      <c r="D764" s="338"/>
      <c r="E764" s="338"/>
      <c r="F764" s="338"/>
      <c r="G764" s="338"/>
      <c r="H764" s="338"/>
      <c r="I764" s="270">
        <f>IF(C764&gt;A_Stammdaten!$B$11,0,SUM(D764,E764,-G764))</f>
        <v>0</v>
      </c>
      <c r="J764" s="338"/>
      <c r="K764" s="338"/>
      <c r="L764" s="338"/>
      <c r="M764" s="99">
        <f t="shared" si="127"/>
        <v>0</v>
      </c>
      <c r="N764" s="271">
        <f>IF(ISBLANK($B764),0,VLOOKUP($B764,Listen!$A$2:$C$45,2,FALSE))</f>
        <v>0</v>
      </c>
      <c r="O764" s="271">
        <f>IF(ISBLANK($B764),0,VLOOKUP($B764,Listen!$A$2:$C$45,3,FALSE))</f>
        <v>0</v>
      </c>
      <c r="P764" s="272">
        <f t="shared" si="137"/>
        <v>0</v>
      </c>
      <c r="Q764" s="272">
        <f t="shared" si="138"/>
        <v>0</v>
      </c>
      <c r="R764" s="272">
        <f t="shared" si="138"/>
        <v>0</v>
      </c>
      <c r="S764" s="272">
        <f t="shared" si="138"/>
        <v>0</v>
      </c>
      <c r="T764" s="272">
        <f t="shared" si="138"/>
        <v>0</v>
      </c>
      <c r="U764" s="272">
        <f t="shared" si="138"/>
        <v>0</v>
      </c>
      <c r="V764" s="272">
        <f t="shared" si="138"/>
        <v>0</v>
      </c>
      <c r="W764" s="100">
        <f t="shared" si="135"/>
        <v>0</v>
      </c>
      <c r="X764" s="100">
        <f>IF(C764=A_Stammdaten!$B$11,E_SAV!$M764-E_SAV!$Y764,HLOOKUP(A_Stammdaten!$B$11-1,$Z$4:$AF$1005,ROW(C764)-3,FALSE)-$Y764)</f>
        <v>0</v>
      </c>
      <c r="Y764" s="100">
        <f>HLOOKUP(A_Stammdaten!$B$11,$Z$4:$AF$1005,ROW(C764)-3,FALSE)</f>
        <v>0</v>
      </c>
      <c r="Z764" s="100">
        <f t="shared" si="128"/>
        <v>0</v>
      </c>
      <c r="AA764" s="100">
        <f t="shared" si="129"/>
        <v>0</v>
      </c>
      <c r="AB764" s="100">
        <f t="shared" si="130"/>
        <v>0</v>
      </c>
      <c r="AC764" s="100">
        <f t="shared" si="131"/>
        <v>0</v>
      </c>
      <c r="AD764" s="100">
        <f t="shared" si="132"/>
        <v>0</v>
      </c>
      <c r="AE764" s="100">
        <f t="shared" si="133"/>
        <v>0</v>
      </c>
      <c r="AF764" s="100">
        <f t="shared" si="134"/>
        <v>0</v>
      </c>
    </row>
    <row r="765" spans="1:32" x14ac:dyDescent="0.25">
      <c r="A765" s="338"/>
      <c r="B765" s="338"/>
      <c r="C765" s="339"/>
      <c r="D765" s="338"/>
      <c r="E765" s="338"/>
      <c r="F765" s="338"/>
      <c r="G765" s="338"/>
      <c r="H765" s="338"/>
      <c r="I765" s="270">
        <f>IF(C765&gt;A_Stammdaten!$B$11,0,SUM(D765,E765,-G765))</f>
        <v>0</v>
      </c>
      <c r="J765" s="338"/>
      <c r="K765" s="338"/>
      <c r="L765" s="338"/>
      <c r="M765" s="99">
        <f t="shared" si="127"/>
        <v>0</v>
      </c>
      <c r="N765" s="271">
        <f>IF(ISBLANK($B765),0,VLOOKUP($B765,Listen!$A$2:$C$45,2,FALSE))</f>
        <v>0</v>
      </c>
      <c r="O765" s="271">
        <f>IF(ISBLANK($B765),0,VLOOKUP($B765,Listen!$A$2:$C$45,3,FALSE))</f>
        <v>0</v>
      </c>
      <c r="P765" s="272">
        <f t="shared" si="137"/>
        <v>0</v>
      </c>
      <c r="Q765" s="272">
        <f t="shared" si="138"/>
        <v>0</v>
      </c>
      <c r="R765" s="272">
        <f t="shared" si="138"/>
        <v>0</v>
      </c>
      <c r="S765" s="272">
        <f t="shared" si="138"/>
        <v>0</v>
      </c>
      <c r="T765" s="272">
        <f t="shared" si="138"/>
        <v>0</v>
      </c>
      <c r="U765" s="272">
        <f t="shared" si="138"/>
        <v>0</v>
      </c>
      <c r="V765" s="272">
        <f t="shared" si="138"/>
        <v>0</v>
      </c>
      <c r="W765" s="100">
        <f t="shared" si="135"/>
        <v>0</v>
      </c>
      <c r="X765" s="100">
        <f>IF(C765=A_Stammdaten!$B$11,E_SAV!$M765-E_SAV!$Y765,HLOOKUP(A_Stammdaten!$B$11-1,$Z$4:$AF$1005,ROW(C765)-3,FALSE)-$Y765)</f>
        <v>0</v>
      </c>
      <c r="Y765" s="100">
        <f>HLOOKUP(A_Stammdaten!$B$11,$Z$4:$AF$1005,ROW(C765)-3,FALSE)</f>
        <v>0</v>
      </c>
      <c r="Z765" s="100">
        <f t="shared" si="128"/>
        <v>0</v>
      </c>
      <c r="AA765" s="100">
        <f t="shared" si="129"/>
        <v>0</v>
      </c>
      <c r="AB765" s="100">
        <f t="shared" si="130"/>
        <v>0</v>
      </c>
      <c r="AC765" s="100">
        <f t="shared" si="131"/>
        <v>0</v>
      </c>
      <c r="AD765" s="100">
        <f t="shared" si="132"/>
        <v>0</v>
      </c>
      <c r="AE765" s="100">
        <f t="shared" si="133"/>
        <v>0</v>
      </c>
      <c r="AF765" s="100">
        <f t="shared" si="134"/>
        <v>0</v>
      </c>
    </row>
    <row r="766" spans="1:32" x14ac:dyDescent="0.25">
      <c r="A766" s="338"/>
      <c r="B766" s="338"/>
      <c r="C766" s="339"/>
      <c r="D766" s="338"/>
      <c r="E766" s="338"/>
      <c r="F766" s="338"/>
      <c r="G766" s="338"/>
      <c r="H766" s="338"/>
      <c r="I766" s="270">
        <f>IF(C766&gt;A_Stammdaten!$B$11,0,SUM(D766,E766,-G766))</f>
        <v>0</v>
      </c>
      <c r="J766" s="338"/>
      <c r="K766" s="338"/>
      <c r="L766" s="338"/>
      <c r="M766" s="99">
        <f t="shared" si="127"/>
        <v>0</v>
      </c>
      <c r="N766" s="271">
        <f>IF(ISBLANK($B766),0,VLOOKUP($B766,Listen!$A$2:$C$45,2,FALSE))</f>
        <v>0</v>
      </c>
      <c r="O766" s="271">
        <f>IF(ISBLANK($B766),0,VLOOKUP($B766,Listen!$A$2:$C$45,3,FALSE))</f>
        <v>0</v>
      </c>
      <c r="P766" s="272">
        <f t="shared" si="137"/>
        <v>0</v>
      </c>
      <c r="Q766" s="272">
        <f t="shared" si="138"/>
        <v>0</v>
      </c>
      <c r="R766" s="272">
        <f t="shared" si="138"/>
        <v>0</v>
      </c>
      <c r="S766" s="272">
        <f t="shared" si="138"/>
        <v>0</v>
      </c>
      <c r="T766" s="272">
        <f t="shared" si="138"/>
        <v>0</v>
      </c>
      <c r="U766" s="272">
        <f t="shared" si="138"/>
        <v>0</v>
      </c>
      <c r="V766" s="272">
        <f t="shared" si="138"/>
        <v>0</v>
      </c>
      <c r="W766" s="100">
        <f t="shared" si="135"/>
        <v>0</v>
      </c>
      <c r="X766" s="100">
        <f>IF(C766=A_Stammdaten!$B$11,E_SAV!$M766-E_SAV!$Y766,HLOOKUP(A_Stammdaten!$B$11-1,$Z$4:$AF$1005,ROW(C766)-3,FALSE)-$Y766)</f>
        <v>0</v>
      </c>
      <c r="Y766" s="100">
        <f>HLOOKUP(A_Stammdaten!$B$11,$Z$4:$AF$1005,ROW(C766)-3,FALSE)</f>
        <v>0</v>
      </c>
      <c r="Z766" s="100">
        <f t="shared" si="128"/>
        <v>0</v>
      </c>
      <c r="AA766" s="100">
        <f t="shared" si="129"/>
        <v>0</v>
      </c>
      <c r="AB766" s="100">
        <f t="shared" si="130"/>
        <v>0</v>
      </c>
      <c r="AC766" s="100">
        <f t="shared" si="131"/>
        <v>0</v>
      </c>
      <c r="AD766" s="100">
        <f t="shared" si="132"/>
        <v>0</v>
      </c>
      <c r="AE766" s="100">
        <f t="shared" si="133"/>
        <v>0</v>
      </c>
      <c r="AF766" s="100">
        <f t="shared" si="134"/>
        <v>0</v>
      </c>
    </row>
    <row r="767" spans="1:32" x14ac:dyDescent="0.25">
      <c r="A767" s="338"/>
      <c r="B767" s="338"/>
      <c r="C767" s="339"/>
      <c r="D767" s="338"/>
      <c r="E767" s="338"/>
      <c r="F767" s="338"/>
      <c r="G767" s="338"/>
      <c r="H767" s="338"/>
      <c r="I767" s="270">
        <f>IF(C767&gt;A_Stammdaten!$B$11,0,SUM(D767,E767,-G767))</f>
        <v>0</v>
      </c>
      <c r="J767" s="338"/>
      <c r="K767" s="338"/>
      <c r="L767" s="338"/>
      <c r="M767" s="99">
        <f t="shared" si="127"/>
        <v>0</v>
      </c>
      <c r="N767" s="271">
        <f>IF(ISBLANK($B767),0,VLOOKUP($B767,Listen!$A$2:$C$45,2,FALSE))</f>
        <v>0</v>
      </c>
      <c r="O767" s="271">
        <f>IF(ISBLANK($B767),0,VLOOKUP($B767,Listen!$A$2:$C$45,3,FALSE))</f>
        <v>0</v>
      </c>
      <c r="P767" s="272">
        <f t="shared" si="137"/>
        <v>0</v>
      </c>
      <c r="Q767" s="272">
        <f t="shared" si="138"/>
        <v>0</v>
      </c>
      <c r="R767" s="272">
        <f t="shared" si="138"/>
        <v>0</v>
      </c>
      <c r="S767" s="272">
        <f t="shared" si="138"/>
        <v>0</v>
      </c>
      <c r="T767" s="272">
        <f t="shared" si="138"/>
        <v>0</v>
      </c>
      <c r="U767" s="272">
        <f t="shared" si="138"/>
        <v>0</v>
      </c>
      <c r="V767" s="272">
        <f t="shared" si="138"/>
        <v>0</v>
      </c>
      <c r="W767" s="100">
        <f t="shared" si="135"/>
        <v>0</v>
      </c>
      <c r="X767" s="100">
        <f>IF(C767=A_Stammdaten!$B$11,E_SAV!$M767-E_SAV!$Y767,HLOOKUP(A_Stammdaten!$B$11-1,$Z$4:$AF$1005,ROW(C767)-3,FALSE)-$Y767)</f>
        <v>0</v>
      </c>
      <c r="Y767" s="100">
        <f>HLOOKUP(A_Stammdaten!$B$11,$Z$4:$AF$1005,ROW(C767)-3,FALSE)</f>
        <v>0</v>
      </c>
      <c r="Z767" s="100">
        <f t="shared" si="128"/>
        <v>0</v>
      </c>
      <c r="AA767" s="100">
        <f t="shared" si="129"/>
        <v>0</v>
      </c>
      <c r="AB767" s="100">
        <f t="shared" si="130"/>
        <v>0</v>
      </c>
      <c r="AC767" s="100">
        <f t="shared" si="131"/>
        <v>0</v>
      </c>
      <c r="AD767" s="100">
        <f t="shared" si="132"/>
        <v>0</v>
      </c>
      <c r="AE767" s="100">
        <f t="shared" si="133"/>
        <v>0</v>
      </c>
      <c r="AF767" s="100">
        <f t="shared" si="134"/>
        <v>0</v>
      </c>
    </row>
    <row r="768" spans="1:32" x14ac:dyDescent="0.25">
      <c r="A768" s="338"/>
      <c r="B768" s="338"/>
      <c r="C768" s="339"/>
      <c r="D768" s="338"/>
      <c r="E768" s="338"/>
      <c r="F768" s="338"/>
      <c r="G768" s="338"/>
      <c r="H768" s="338"/>
      <c r="I768" s="270">
        <f>IF(C768&gt;A_Stammdaten!$B$11,0,SUM(D768,E768,-G768))</f>
        <v>0</v>
      </c>
      <c r="J768" s="338"/>
      <c r="K768" s="338"/>
      <c r="L768" s="338"/>
      <c r="M768" s="99">
        <f t="shared" si="127"/>
        <v>0</v>
      </c>
      <c r="N768" s="271">
        <f>IF(ISBLANK($B768),0,VLOOKUP($B768,Listen!$A$2:$C$45,2,FALSE))</f>
        <v>0</v>
      </c>
      <c r="O768" s="271">
        <f>IF(ISBLANK($B768),0,VLOOKUP($B768,Listen!$A$2:$C$45,3,FALSE))</f>
        <v>0</v>
      </c>
      <c r="P768" s="272">
        <f t="shared" si="137"/>
        <v>0</v>
      </c>
      <c r="Q768" s="272">
        <f t="shared" si="138"/>
        <v>0</v>
      </c>
      <c r="R768" s="272">
        <f t="shared" si="138"/>
        <v>0</v>
      </c>
      <c r="S768" s="272">
        <f t="shared" si="138"/>
        <v>0</v>
      </c>
      <c r="T768" s="272">
        <f t="shared" si="138"/>
        <v>0</v>
      </c>
      <c r="U768" s="272">
        <f t="shared" si="138"/>
        <v>0</v>
      </c>
      <c r="V768" s="272">
        <f t="shared" si="138"/>
        <v>0</v>
      </c>
      <c r="W768" s="100">
        <f t="shared" si="135"/>
        <v>0</v>
      </c>
      <c r="X768" s="100">
        <f>IF(C768=A_Stammdaten!$B$11,E_SAV!$M768-E_SAV!$Y768,HLOOKUP(A_Stammdaten!$B$11-1,$Z$4:$AF$1005,ROW(C768)-3,FALSE)-$Y768)</f>
        <v>0</v>
      </c>
      <c r="Y768" s="100">
        <f>HLOOKUP(A_Stammdaten!$B$11,$Z$4:$AF$1005,ROW(C768)-3,FALSE)</f>
        <v>0</v>
      </c>
      <c r="Z768" s="100">
        <f t="shared" si="128"/>
        <v>0</v>
      </c>
      <c r="AA768" s="100">
        <f t="shared" si="129"/>
        <v>0</v>
      </c>
      <c r="AB768" s="100">
        <f t="shared" si="130"/>
        <v>0</v>
      </c>
      <c r="AC768" s="100">
        <f t="shared" si="131"/>
        <v>0</v>
      </c>
      <c r="AD768" s="100">
        <f t="shared" si="132"/>
        <v>0</v>
      </c>
      <c r="AE768" s="100">
        <f t="shared" si="133"/>
        <v>0</v>
      </c>
      <c r="AF768" s="100">
        <f t="shared" si="134"/>
        <v>0</v>
      </c>
    </row>
    <row r="769" spans="1:32" x14ac:dyDescent="0.25">
      <c r="A769" s="338"/>
      <c r="B769" s="338"/>
      <c r="C769" s="339"/>
      <c r="D769" s="338"/>
      <c r="E769" s="338"/>
      <c r="F769" s="338"/>
      <c r="G769" s="338"/>
      <c r="H769" s="338"/>
      <c r="I769" s="270">
        <f>IF(C769&gt;A_Stammdaten!$B$11,0,SUM(D769,E769,-G769))</f>
        <v>0</v>
      </c>
      <c r="J769" s="338"/>
      <c r="K769" s="338"/>
      <c r="L769" s="338"/>
      <c r="M769" s="99">
        <f t="shared" si="127"/>
        <v>0</v>
      </c>
      <c r="N769" s="271">
        <f>IF(ISBLANK($B769),0,VLOOKUP($B769,Listen!$A$2:$C$45,2,FALSE))</f>
        <v>0</v>
      </c>
      <c r="O769" s="271">
        <f>IF(ISBLANK($B769),0,VLOOKUP($B769,Listen!$A$2:$C$45,3,FALSE))</f>
        <v>0</v>
      </c>
      <c r="P769" s="272">
        <f t="shared" si="137"/>
        <v>0</v>
      </c>
      <c r="Q769" s="272">
        <f t="shared" si="138"/>
        <v>0</v>
      </c>
      <c r="R769" s="272">
        <f t="shared" si="138"/>
        <v>0</v>
      </c>
      <c r="S769" s="272">
        <f t="shared" si="138"/>
        <v>0</v>
      </c>
      <c r="T769" s="272">
        <f t="shared" si="138"/>
        <v>0</v>
      </c>
      <c r="U769" s="272">
        <f t="shared" si="138"/>
        <v>0</v>
      </c>
      <c r="V769" s="272">
        <f t="shared" si="138"/>
        <v>0</v>
      </c>
      <c r="W769" s="100">
        <f t="shared" si="135"/>
        <v>0</v>
      </c>
      <c r="X769" s="100">
        <f>IF(C769=A_Stammdaten!$B$11,E_SAV!$M769-E_SAV!$Y769,HLOOKUP(A_Stammdaten!$B$11-1,$Z$4:$AF$1005,ROW(C769)-3,FALSE)-$Y769)</f>
        <v>0</v>
      </c>
      <c r="Y769" s="100">
        <f>HLOOKUP(A_Stammdaten!$B$11,$Z$4:$AF$1005,ROW(C769)-3,FALSE)</f>
        <v>0</v>
      </c>
      <c r="Z769" s="100">
        <f t="shared" si="128"/>
        <v>0</v>
      </c>
      <c r="AA769" s="100">
        <f t="shared" si="129"/>
        <v>0</v>
      </c>
      <c r="AB769" s="100">
        <f t="shared" si="130"/>
        <v>0</v>
      </c>
      <c r="AC769" s="100">
        <f t="shared" si="131"/>
        <v>0</v>
      </c>
      <c r="AD769" s="100">
        <f t="shared" si="132"/>
        <v>0</v>
      </c>
      <c r="AE769" s="100">
        <f t="shared" si="133"/>
        <v>0</v>
      </c>
      <c r="AF769" s="100">
        <f t="shared" si="134"/>
        <v>0</v>
      </c>
    </row>
    <row r="770" spans="1:32" x14ac:dyDescent="0.25">
      <c r="A770" s="338"/>
      <c r="B770" s="338"/>
      <c r="C770" s="339"/>
      <c r="D770" s="338"/>
      <c r="E770" s="338"/>
      <c r="F770" s="338"/>
      <c r="G770" s="338"/>
      <c r="H770" s="338"/>
      <c r="I770" s="270">
        <f>IF(C770&gt;A_Stammdaten!$B$11,0,SUM(D770,E770,-G770))</f>
        <v>0</v>
      </c>
      <c r="J770" s="338"/>
      <c r="K770" s="338"/>
      <c r="L770" s="338"/>
      <c r="M770" s="99">
        <f t="shared" si="127"/>
        <v>0</v>
      </c>
      <c r="N770" s="271">
        <f>IF(ISBLANK($B770),0,VLOOKUP($B770,Listen!$A$2:$C$45,2,FALSE))</f>
        <v>0</v>
      </c>
      <c r="O770" s="271">
        <f>IF(ISBLANK($B770),0,VLOOKUP($B770,Listen!$A$2:$C$45,3,FALSE))</f>
        <v>0</v>
      </c>
      <c r="P770" s="272">
        <f t="shared" si="137"/>
        <v>0</v>
      </c>
      <c r="Q770" s="272">
        <f t="shared" si="138"/>
        <v>0</v>
      </c>
      <c r="R770" s="272">
        <f t="shared" si="138"/>
        <v>0</v>
      </c>
      <c r="S770" s="272">
        <f t="shared" si="138"/>
        <v>0</v>
      </c>
      <c r="T770" s="272">
        <f t="shared" si="138"/>
        <v>0</v>
      </c>
      <c r="U770" s="272">
        <f t="shared" si="138"/>
        <v>0</v>
      </c>
      <c r="V770" s="272">
        <f t="shared" si="138"/>
        <v>0</v>
      </c>
      <c r="W770" s="100">
        <f t="shared" si="135"/>
        <v>0</v>
      </c>
      <c r="X770" s="100">
        <f>IF(C770=A_Stammdaten!$B$11,E_SAV!$M770-E_SAV!$Y770,HLOOKUP(A_Stammdaten!$B$11-1,$Z$4:$AF$1005,ROW(C770)-3,FALSE)-$Y770)</f>
        <v>0</v>
      </c>
      <c r="Y770" s="100">
        <f>HLOOKUP(A_Stammdaten!$B$11,$Z$4:$AF$1005,ROW(C770)-3,FALSE)</f>
        <v>0</v>
      </c>
      <c r="Z770" s="100">
        <f t="shared" si="128"/>
        <v>0</v>
      </c>
      <c r="AA770" s="100">
        <f t="shared" si="129"/>
        <v>0</v>
      </c>
      <c r="AB770" s="100">
        <f t="shared" si="130"/>
        <v>0</v>
      </c>
      <c r="AC770" s="100">
        <f t="shared" si="131"/>
        <v>0</v>
      </c>
      <c r="AD770" s="100">
        <f t="shared" si="132"/>
        <v>0</v>
      </c>
      <c r="AE770" s="100">
        <f t="shared" si="133"/>
        <v>0</v>
      </c>
      <c r="AF770" s="100">
        <f t="shared" si="134"/>
        <v>0</v>
      </c>
    </row>
    <row r="771" spans="1:32" x14ac:dyDescent="0.25">
      <c r="A771" s="338"/>
      <c r="B771" s="338"/>
      <c r="C771" s="339"/>
      <c r="D771" s="338"/>
      <c r="E771" s="338"/>
      <c r="F771" s="338"/>
      <c r="G771" s="338"/>
      <c r="H771" s="338"/>
      <c r="I771" s="270">
        <f>IF(C771&gt;A_Stammdaten!$B$11,0,SUM(D771,E771,-G771))</f>
        <v>0</v>
      </c>
      <c r="J771" s="338"/>
      <c r="K771" s="338"/>
      <c r="L771" s="338"/>
      <c r="M771" s="99">
        <f t="shared" si="127"/>
        <v>0</v>
      </c>
      <c r="N771" s="271">
        <f>IF(ISBLANK($B771),0,VLOOKUP($B771,Listen!$A$2:$C$45,2,FALSE))</f>
        <v>0</v>
      </c>
      <c r="O771" s="271">
        <f>IF(ISBLANK($B771),0,VLOOKUP($B771,Listen!$A$2:$C$45,3,FALSE))</f>
        <v>0</v>
      </c>
      <c r="P771" s="272">
        <f t="shared" si="137"/>
        <v>0</v>
      </c>
      <c r="Q771" s="272">
        <f t="shared" si="138"/>
        <v>0</v>
      </c>
      <c r="R771" s="272">
        <f t="shared" si="138"/>
        <v>0</v>
      </c>
      <c r="S771" s="272">
        <f t="shared" si="138"/>
        <v>0</v>
      </c>
      <c r="T771" s="272">
        <f t="shared" si="138"/>
        <v>0</v>
      </c>
      <c r="U771" s="272">
        <f t="shared" si="138"/>
        <v>0</v>
      </c>
      <c r="V771" s="272">
        <f t="shared" si="138"/>
        <v>0</v>
      </c>
      <c r="W771" s="100">
        <f t="shared" si="135"/>
        <v>0</v>
      </c>
      <c r="X771" s="100">
        <f>IF(C771=A_Stammdaten!$B$11,E_SAV!$M771-E_SAV!$Y771,HLOOKUP(A_Stammdaten!$B$11-1,$Z$4:$AF$1005,ROW(C771)-3,FALSE)-$Y771)</f>
        <v>0</v>
      </c>
      <c r="Y771" s="100">
        <f>HLOOKUP(A_Stammdaten!$B$11,$Z$4:$AF$1005,ROW(C771)-3,FALSE)</f>
        <v>0</v>
      </c>
      <c r="Z771" s="100">
        <f t="shared" si="128"/>
        <v>0</v>
      </c>
      <c r="AA771" s="100">
        <f t="shared" si="129"/>
        <v>0</v>
      </c>
      <c r="AB771" s="100">
        <f t="shared" si="130"/>
        <v>0</v>
      </c>
      <c r="AC771" s="100">
        <f t="shared" si="131"/>
        <v>0</v>
      </c>
      <c r="AD771" s="100">
        <f t="shared" si="132"/>
        <v>0</v>
      </c>
      <c r="AE771" s="100">
        <f t="shared" si="133"/>
        <v>0</v>
      </c>
      <c r="AF771" s="100">
        <f t="shared" si="134"/>
        <v>0</v>
      </c>
    </row>
    <row r="772" spans="1:32" x14ac:dyDescent="0.25">
      <c r="A772" s="338"/>
      <c r="B772" s="338"/>
      <c r="C772" s="339"/>
      <c r="D772" s="338"/>
      <c r="E772" s="338"/>
      <c r="F772" s="338"/>
      <c r="G772" s="338"/>
      <c r="H772" s="338"/>
      <c r="I772" s="270">
        <f>IF(C772&gt;A_Stammdaten!$B$11,0,SUM(D772,E772,-G772))</f>
        <v>0</v>
      </c>
      <c r="J772" s="338"/>
      <c r="K772" s="338"/>
      <c r="L772" s="338"/>
      <c r="M772" s="99">
        <f t="shared" si="127"/>
        <v>0</v>
      </c>
      <c r="N772" s="271">
        <f>IF(ISBLANK($B772),0,VLOOKUP($B772,Listen!$A$2:$C$45,2,FALSE))</f>
        <v>0</v>
      </c>
      <c r="O772" s="271">
        <f>IF(ISBLANK($B772),0,VLOOKUP($B772,Listen!$A$2:$C$45,3,FALSE))</f>
        <v>0</v>
      </c>
      <c r="P772" s="272">
        <f t="shared" si="137"/>
        <v>0</v>
      </c>
      <c r="Q772" s="272">
        <f t="shared" si="138"/>
        <v>0</v>
      </c>
      <c r="R772" s="272">
        <f t="shared" si="138"/>
        <v>0</v>
      </c>
      <c r="S772" s="272">
        <f t="shared" si="138"/>
        <v>0</v>
      </c>
      <c r="T772" s="272">
        <f t="shared" si="138"/>
        <v>0</v>
      </c>
      <c r="U772" s="272">
        <f t="shared" si="138"/>
        <v>0</v>
      </c>
      <c r="V772" s="272">
        <f t="shared" si="138"/>
        <v>0</v>
      </c>
      <c r="W772" s="100">
        <f t="shared" si="135"/>
        <v>0</v>
      </c>
      <c r="X772" s="100">
        <f>IF(C772=A_Stammdaten!$B$11,E_SAV!$M772-E_SAV!$Y772,HLOOKUP(A_Stammdaten!$B$11-1,$Z$4:$AF$1005,ROW(C772)-3,FALSE)-$Y772)</f>
        <v>0</v>
      </c>
      <c r="Y772" s="100">
        <f>HLOOKUP(A_Stammdaten!$B$11,$Z$4:$AF$1005,ROW(C772)-3,FALSE)</f>
        <v>0</v>
      </c>
      <c r="Z772" s="100">
        <f t="shared" si="128"/>
        <v>0</v>
      </c>
      <c r="AA772" s="100">
        <f t="shared" si="129"/>
        <v>0</v>
      </c>
      <c r="AB772" s="100">
        <f t="shared" si="130"/>
        <v>0</v>
      </c>
      <c r="AC772" s="100">
        <f t="shared" si="131"/>
        <v>0</v>
      </c>
      <c r="AD772" s="100">
        <f t="shared" si="132"/>
        <v>0</v>
      </c>
      <c r="AE772" s="100">
        <f t="shared" si="133"/>
        <v>0</v>
      </c>
      <c r="AF772" s="100">
        <f t="shared" si="134"/>
        <v>0</v>
      </c>
    </row>
    <row r="773" spans="1:32" x14ac:dyDescent="0.25">
      <c r="A773" s="338"/>
      <c r="B773" s="338"/>
      <c r="C773" s="339"/>
      <c r="D773" s="338"/>
      <c r="E773" s="338"/>
      <c r="F773" s="338"/>
      <c r="G773" s="338"/>
      <c r="H773" s="338"/>
      <c r="I773" s="270">
        <f>IF(C773&gt;A_Stammdaten!$B$11,0,SUM(D773,E773,-G773))</f>
        <v>0</v>
      </c>
      <c r="J773" s="338"/>
      <c r="K773" s="338"/>
      <c r="L773" s="338"/>
      <c r="M773" s="99">
        <f t="shared" ref="M773:M836" si="139">I773-SUM(J773:L773)</f>
        <v>0</v>
      </c>
      <c r="N773" s="271">
        <f>IF(ISBLANK($B773),0,VLOOKUP($B773,Listen!$A$2:$C$45,2,FALSE))</f>
        <v>0</v>
      </c>
      <c r="O773" s="271">
        <f>IF(ISBLANK($B773),0,VLOOKUP($B773,Listen!$A$2:$C$45,3,FALSE))</f>
        <v>0</v>
      </c>
      <c r="P773" s="272">
        <f t="shared" si="137"/>
        <v>0</v>
      </c>
      <c r="Q773" s="272">
        <f t="shared" si="138"/>
        <v>0</v>
      </c>
      <c r="R773" s="272">
        <f t="shared" si="138"/>
        <v>0</v>
      </c>
      <c r="S773" s="272">
        <f t="shared" si="138"/>
        <v>0</v>
      </c>
      <c r="T773" s="272">
        <f t="shared" si="138"/>
        <v>0</v>
      </c>
      <c r="U773" s="272">
        <f t="shared" si="138"/>
        <v>0</v>
      </c>
      <c r="V773" s="272">
        <f t="shared" si="138"/>
        <v>0</v>
      </c>
      <c r="W773" s="100">
        <f t="shared" si="135"/>
        <v>0</v>
      </c>
      <c r="X773" s="100">
        <f>IF(C773=A_Stammdaten!$B$11,E_SAV!$M773-E_SAV!$Y773,HLOOKUP(A_Stammdaten!$B$11-1,$Z$4:$AF$1005,ROW(C773)-3,FALSE)-$Y773)</f>
        <v>0</v>
      </c>
      <c r="Y773" s="100">
        <f>HLOOKUP(A_Stammdaten!$B$11,$Z$4:$AF$1005,ROW(C773)-3,FALSE)</f>
        <v>0</v>
      </c>
      <c r="Z773" s="100">
        <f t="shared" ref="Z773:Z836" si="140">IF(OR($C773=0,$M773=0),0,IF($C773&lt;=Z$4,$M773-$M773/P773*(Z$4-$C773+1),0))</f>
        <v>0</v>
      </c>
      <c r="AA773" s="100">
        <f t="shared" ref="AA773:AA836" si="141">IF(OR($C773=0,$M773=0,Q773-(AA$4-$C773)=0),0,IF($C773&lt;AA$4,Z773-Z773/(Q773-(AA$4-$C773)),IF($C773=AA$4,$M773-$M773/Q773,0)))</f>
        <v>0</v>
      </c>
      <c r="AB773" s="100">
        <f t="shared" ref="AB773:AB836" si="142">IF(OR($C773=0,$M773=0,R773-(AB$4-$C773)=0),0,IF($C773&lt;AB$4,AA773-AA773/(R773-(AB$4-$C773)),IF($C773=AB$4,$M773-$M773/R773,0)))</f>
        <v>0</v>
      </c>
      <c r="AC773" s="100">
        <f t="shared" ref="AC773:AC836" si="143">IF(OR($C773=0,$M773=0,S773-(AC$4-$C773)=0),0,IF($C773&lt;AC$4,AB773-AB773/(S773-(AC$4-$C773)),IF($C773=AC$4,$M773-$M773/S773,0)))</f>
        <v>0</v>
      </c>
      <c r="AD773" s="100">
        <f t="shared" ref="AD773:AD836" si="144">IF(OR($C773=0,$M773=0,T773-(AD$4-$C773)=0),0,IF($C773&lt;AD$4,AC773-AC773/(T773-(AD$4-$C773)),IF($C773=AD$4,$M773-$M773/T773,0)))</f>
        <v>0</v>
      </c>
      <c r="AE773" s="100">
        <f t="shared" ref="AE773:AE836" si="145">IF(OR($C773=0,$M773=0,U773-(AE$4-$C773)=0),0,IF($C773&lt;AE$4,AD773-AD773/(U773-(AE$4-$C773)),IF($C773=AE$4,$M773-$M773/U773,0)))</f>
        <v>0</v>
      </c>
      <c r="AF773" s="100">
        <f t="shared" ref="AF773:AF836" si="146">IF(OR($C773=0,$M773=0,V773-(AF$4-$C773)=0),0,IF($C773&lt;AF$4,AE773-AE773/(V773-(AF$4-$C773)),IF($C773=AF$4,$M773-$M773/V773,0)))</f>
        <v>0</v>
      </c>
    </row>
    <row r="774" spans="1:32" x14ac:dyDescent="0.25">
      <c r="A774" s="338"/>
      <c r="B774" s="338"/>
      <c r="C774" s="339"/>
      <c r="D774" s="338"/>
      <c r="E774" s="338"/>
      <c r="F774" s="338"/>
      <c r="G774" s="338"/>
      <c r="H774" s="338"/>
      <c r="I774" s="270">
        <f>IF(C774&gt;A_Stammdaten!$B$11,0,SUM(D774,E774,-G774))</f>
        <v>0</v>
      </c>
      <c r="J774" s="338"/>
      <c r="K774" s="338"/>
      <c r="L774" s="338"/>
      <c r="M774" s="99">
        <f t="shared" si="139"/>
        <v>0</v>
      </c>
      <c r="N774" s="271">
        <f>IF(ISBLANK($B774),0,VLOOKUP($B774,Listen!$A$2:$C$45,2,FALSE))</f>
        <v>0</v>
      </c>
      <c r="O774" s="271">
        <f>IF(ISBLANK($B774),0,VLOOKUP($B774,Listen!$A$2:$C$45,3,FALSE))</f>
        <v>0</v>
      </c>
      <c r="P774" s="272">
        <f t="shared" si="137"/>
        <v>0</v>
      </c>
      <c r="Q774" s="272">
        <f t="shared" si="138"/>
        <v>0</v>
      </c>
      <c r="R774" s="272">
        <f t="shared" si="138"/>
        <v>0</v>
      </c>
      <c r="S774" s="272">
        <f t="shared" si="138"/>
        <v>0</v>
      </c>
      <c r="T774" s="272">
        <f t="shared" si="138"/>
        <v>0</v>
      </c>
      <c r="U774" s="272">
        <f t="shared" si="138"/>
        <v>0</v>
      </c>
      <c r="V774" s="272">
        <f t="shared" si="138"/>
        <v>0</v>
      </c>
      <c r="W774" s="100">
        <f t="shared" ref="W774:W837" si="147">Y774+X774</f>
        <v>0</v>
      </c>
      <c r="X774" s="100">
        <f>IF(C774=A_Stammdaten!$B$11,E_SAV!$M774-E_SAV!$Y774,HLOOKUP(A_Stammdaten!$B$11-1,$Z$4:$AF$1005,ROW(C774)-3,FALSE)-$Y774)</f>
        <v>0</v>
      </c>
      <c r="Y774" s="100">
        <f>HLOOKUP(A_Stammdaten!$B$11,$Z$4:$AF$1005,ROW(C774)-3,FALSE)</f>
        <v>0</v>
      </c>
      <c r="Z774" s="100">
        <f t="shared" si="140"/>
        <v>0</v>
      </c>
      <c r="AA774" s="100">
        <f t="shared" si="141"/>
        <v>0</v>
      </c>
      <c r="AB774" s="100">
        <f t="shared" si="142"/>
        <v>0</v>
      </c>
      <c r="AC774" s="100">
        <f t="shared" si="143"/>
        <v>0</v>
      </c>
      <c r="AD774" s="100">
        <f t="shared" si="144"/>
        <v>0</v>
      </c>
      <c r="AE774" s="100">
        <f t="shared" si="145"/>
        <v>0</v>
      </c>
      <c r="AF774" s="100">
        <f t="shared" si="146"/>
        <v>0</v>
      </c>
    </row>
    <row r="775" spans="1:32" x14ac:dyDescent="0.25">
      <c r="A775" s="338"/>
      <c r="B775" s="338"/>
      <c r="C775" s="339"/>
      <c r="D775" s="338"/>
      <c r="E775" s="338"/>
      <c r="F775" s="338"/>
      <c r="G775" s="338"/>
      <c r="H775" s="338"/>
      <c r="I775" s="270">
        <f>IF(C775&gt;A_Stammdaten!$B$11,0,SUM(D775,E775,-G775))</f>
        <v>0</v>
      </c>
      <c r="J775" s="338"/>
      <c r="K775" s="338"/>
      <c r="L775" s="338"/>
      <c r="M775" s="99">
        <f t="shared" si="139"/>
        <v>0</v>
      </c>
      <c r="N775" s="271">
        <f>IF(ISBLANK($B775),0,VLOOKUP($B775,Listen!$A$2:$C$45,2,FALSE))</f>
        <v>0</v>
      </c>
      <c r="O775" s="271">
        <f>IF(ISBLANK($B775),0,VLOOKUP($B775,Listen!$A$2:$C$45,3,FALSE))</f>
        <v>0</v>
      </c>
      <c r="P775" s="272">
        <f t="shared" si="137"/>
        <v>0</v>
      </c>
      <c r="Q775" s="272">
        <f t="shared" si="138"/>
        <v>0</v>
      </c>
      <c r="R775" s="272">
        <f t="shared" si="138"/>
        <v>0</v>
      </c>
      <c r="S775" s="272">
        <f t="shared" si="138"/>
        <v>0</v>
      </c>
      <c r="T775" s="272">
        <f t="shared" si="138"/>
        <v>0</v>
      </c>
      <c r="U775" s="272">
        <f t="shared" si="138"/>
        <v>0</v>
      </c>
      <c r="V775" s="272">
        <f t="shared" si="138"/>
        <v>0</v>
      </c>
      <c r="W775" s="100">
        <f t="shared" si="147"/>
        <v>0</v>
      </c>
      <c r="X775" s="100">
        <f>IF(C775=A_Stammdaten!$B$11,E_SAV!$M775-E_SAV!$Y775,HLOOKUP(A_Stammdaten!$B$11-1,$Z$4:$AF$1005,ROW(C775)-3,FALSE)-$Y775)</f>
        <v>0</v>
      </c>
      <c r="Y775" s="100">
        <f>HLOOKUP(A_Stammdaten!$B$11,$Z$4:$AF$1005,ROW(C775)-3,FALSE)</f>
        <v>0</v>
      </c>
      <c r="Z775" s="100">
        <f t="shared" si="140"/>
        <v>0</v>
      </c>
      <c r="AA775" s="100">
        <f t="shared" si="141"/>
        <v>0</v>
      </c>
      <c r="AB775" s="100">
        <f t="shared" si="142"/>
        <v>0</v>
      </c>
      <c r="AC775" s="100">
        <f t="shared" si="143"/>
        <v>0</v>
      </c>
      <c r="AD775" s="100">
        <f t="shared" si="144"/>
        <v>0</v>
      </c>
      <c r="AE775" s="100">
        <f t="shared" si="145"/>
        <v>0</v>
      </c>
      <c r="AF775" s="100">
        <f t="shared" si="146"/>
        <v>0</v>
      </c>
    </row>
    <row r="776" spans="1:32" x14ac:dyDescent="0.25">
      <c r="A776" s="338"/>
      <c r="B776" s="338"/>
      <c r="C776" s="339"/>
      <c r="D776" s="338"/>
      <c r="E776" s="338"/>
      <c r="F776" s="338"/>
      <c r="G776" s="338"/>
      <c r="H776" s="338"/>
      <c r="I776" s="270">
        <f>IF(C776&gt;A_Stammdaten!$B$11,0,SUM(D776,E776,-G776))</f>
        <v>0</v>
      </c>
      <c r="J776" s="338"/>
      <c r="K776" s="338"/>
      <c r="L776" s="338"/>
      <c r="M776" s="99">
        <f t="shared" si="139"/>
        <v>0</v>
      </c>
      <c r="N776" s="271">
        <f>IF(ISBLANK($B776),0,VLOOKUP($B776,Listen!$A$2:$C$45,2,FALSE))</f>
        <v>0</v>
      </c>
      <c r="O776" s="271">
        <f>IF(ISBLANK($B776),0,VLOOKUP($B776,Listen!$A$2:$C$45,3,FALSE))</f>
        <v>0</v>
      </c>
      <c r="P776" s="272">
        <f t="shared" si="137"/>
        <v>0</v>
      </c>
      <c r="Q776" s="272">
        <f t="shared" si="138"/>
        <v>0</v>
      </c>
      <c r="R776" s="272">
        <f t="shared" si="138"/>
        <v>0</v>
      </c>
      <c r="S776" s="272">
        <f t="shared" si="138"/>
        <v>0</v>
      </c>
      <c r="T776" s="272">
        <f t="shared" si="138"/>
        <v>0</v>
      </c>
      <c r="U776" s="272">
        <f t="shared" si="138"/>
        <v>0</v>
      </c>
      <c r="V776" s="272">
        <f t="shared" si="138"/>
        <v>0</v>
      </c>
      <c r="W776" s="100">
        <f t="shared" si="147"/>
        <v>0</v>
      </c>
      <c r="X776" s="100">
        <f>IF(C776=A_Stammdaten!$B$11,E_SAV!$M776-E_SAV!$Y776,HLOOKUP(A_Stammdaten!$B$11-1,$Z$4:$AF$1005,ROW(C776)-3,FALSE)-$Y776)</f>
        <v>0</v>
      </c>
      <c r="Y776" s="100">
        <f>HLOOKUP(A_Stammdaten!$B$11,$Z$4:$AF$1005,ROW(C776)-3,FALSE)</f>
        <v>0</v>
      </c>
      <c r="Z776" s="100">
        <f t="shared" si="140"/>
        <v>0</v>
      </c>
      <c r="AA776" s="100">
        <f t="shared" si="141"/>
        <v>0</v>
      </c>
      <c r="AB776" s="100">
        <f t="shared" si="142"/>
        <v>0</v>
      </c>
      <c r="AC776" s="100">
        <f t="shared" si="143"/>
        <v>0</v>
      </c>
      <c r="AD776" s="100">
        <f t="shared" si="144"/>
        <v>0</v>
      </c>
      <c r="AE776" s="100">
        <f t="shared" si="145"/>
        <v>0</v>
      </c>
      <c r="AF776" s="100">
        <f t="shared" si="146"/>
        <v>0</v>
      </c>
    </row>
    <row r="777" spans="1:32" x14ac:dyDescent="0.25">
      <c r="A777" s="338"/>
      <c r="B777" s="338"/>
      <c r="C777" s="339"/>
      <c r="D777" s="338"/>
      <c r="E777" s="338"/>
      <c r="F777" s="338"/>
      <c r="G777" s="338"/>
      <c r="H777" s="338"/>
      <c r="I777" s="270">
        <f>IF(C777&gt;A_Stammdaten!$B$11,0,SUM(D777,E777,-G777))</f>
        <v>0</v>
      </c>
      <c r="J777" s="338"/>
      <c r="K777" s="338"/>
      <c r="L777" s="338"/>
      <c r="M777" s="99">
        <f t="shared" si="139"/>
        <v>0</v>
      </c>
      <c r="N777" s="271">
        <f>IF(ISBLANK($B777),0,VLOOKUP($B777,Listen!$A$2:$C$45,2,FALSE))</f>
        <v>0</v>
      </c>
      <c r="O777" s="271">
        <f>IF(ISBLANK($B777),0,VLOOKUP($B777,Listen!$A$2:$C$45,3,FALSE))</f>
        <v>0</v>
      </c>
      <c r="P777" s="272">
        <f t="shared" si="137"/>
        <v>0</v>
      </c>
      <c r="Q777" s="272">
        <f t="shared" si="138"/>
        <v>0</v>
      </c>
      <c r="R777" s="272">
        <f t="shared" si="138"/>
        <v>0</v>
      </c>
      <c r="S777" s="272">
        <f t="shared" si="138"/>
        <v>0</v>
      </c>
      <c r="T777" s="272">
        <f t="shared" si="138"/>
        <v>0</v>
      </c>
      <c r="U777" s="272">
        <f t="shared" si="138"/>
        <v>0</v>
      </c>
      <c r="V777" s="272">
        <f t="shared" si="138"/>
        <v>0</v>
      </c>
      <c r="W777" s="100">
        <f t="shared" si="147"/>
        <v>0</v>
      </c>
      <c r="X777" s="100">
        <f>IF(C777=A_Stammdaten!$B$11,E_SAV!$M777-E_SAV!$Y777,HLOOKUP(A_Stammdaten!$B$11-1,$Z$4:$AF$1005,ROW(C777)-3,FALSE)-$Y777)</f>
        <v>0</v>
      </c>
      <c r="Y777" s="100">
        <f>HLOOKUP(A_Stammdaten!$B$11,$Z$4:$AF$1005,ROW(C777)-3,FALSE)</f>
        <v>0</v>
      </c>
      <c r="Z777" s="100">
        <f t="shared" si="140"/>
        <v>0</v>
      </c>
      <c r="AA777" s="100">
        <f t="shared" si="141"/>
        <v>0</v>
      </c>
      <c r="AB777" s="100">
        <f t="shared" si="142"/>
        <v>0</v>
      </c>
      <c r="AC777" s="100">
        <f t="shared" si="143"/>
        <v>0</v>
      </c>
      <c r="AD777" s="100">
        <f t="shared" si="144"/>
        <v>0</v>
      </c>
      <c r="AE777" s="100">
        <f t="shared" si="145"/>
        <v>0</v>
      </c>
      <c r="AF777" s="100">
        <f t="shared" si="146"/>
        <v>0</v>
      </c>
    </row>
    <row r="778" spans="1:32" x14ac:dyDescent="0.25">
      <c r="A778" s="338"/>
      <c r="B778" s="338"/>
      <c r="C778" s="339"/>
      <c r="D778" s="338"/>
      <c r="E778" s="338"/>
      <c r="F778" s="338"/>
      <c r="G778" s="338"/>
      <c r="H778" s="338"/>
      <c r="I778" s="270">
        <f>IF(C778&gt;A_Stammdaten!$B$11,0,SUM(D778,E778,-G778))</f>
        <v>0</v>
      </c>
      <c r="J778" s="338"/>
      <c r="K778" s="338"/>
      <c r="L778" s="338"/>
      <c r="M778" s="99">
        <f t="shared" si="139"/>
        <v>0</v>
      </c>
      <c r="N778" s="271">
        <f>IF(ISBLANK($B778),0,VLOOKUP($B778,Listen!$A$2:$C$45,2,FALSE))</f>
        <v>0</v>
      </c>
      <c r="O778" s="271">
        <f>IF(ISBLANK($B778),0,VLOOKUP($B778,Listen!$A$2:$C$45,3,FALSE))</f>
        <v>0</v>
      </c>
      <c r="P778" s="272">
        <f t="shared" si="137"/>
        <v>0</v>
      </c>
      <c r="Q778" s="272">
        <f t="shared" si="138"/>
        <v>0</v>
      </c>
      <c r="R778" s="272">
        <f t="shared" si="138"/>
        <v>0</v>
      </c>
      <c r="S778" s="272">
        <f t="shared" si="138"/>
        <v>0</v>
      </c>
      <c r="T778" s="272">
        <f t="shared" si="138"/>
        <v>0</v>
      </c>
      <c r="U778" s="272">
        <f t="shared" si="138"/>
        <v>0</v>
      </c>
      <c r="V778" s="272">
        <f t="shared" si="138"/>
        <v>0</v>
      </c>
      <c r="W778" s="100">
        <f t="shared" si="147"/>
        <v>0</v>
      </c>
      <c r="X778" s="100">
        <f>IF(C778=A_Stammdaten!$B$11,E_SAV!$M778-E_SAV!$Y778,HLOOKUP(A_Stammdaten!$B$11-1,$Z$4:$AF$1005,ROW(C778)-3,FALSE)-$Y778)</f>
        <v>0</v>
      </c>
      <c r="Y778" s="100">
        <f>HLOOKUP(A_Stammdaten!$B$11,$Z$4:$AF$1005,ROW(C778)-3,FALSE)</f>
        <v>0</v>
      </c>
      <c r="Z778" s="100">
        <f t="shared" si="140"/>
        <v>0</v>
      </c>
      <c r="AA778" s="100">
        <f t="shared" si="141"/>
        <v>0</v>
      </c>
      <c r="AB778" s="100">
        <f t="shared" si="142"/>
        <v>0</v>
      </c>
      <c r="AC778" s="100">
        <f t="shared" si="143"/>
        <v>0</v>
      </c>
      <c r="AD778" s="100">
        <f t="shared" si="144"/>
        <v>0</v>
      </c>
      <c r="AE778" s="100">
        <f t="shared" si="145"/>
        <v>0</v>
      </c>
      <c r="AF778" s="100">
        <f t="shared" si="146"/>
        <v>0</v>
      </c>
    </row>
    <row r="779" spans="1:32" x14ac:dyDescent="0.25">
      <c r="A779" s="338"/>
      <c r="B779" s="338"/>
      <c r="C779" s="339"/>
      <c r="D779" s="338"/>
      <c r="E779" s="338"/>
      <c r="F779" s="338"/>
      <c r="G779" s="338"/>
      <c r="H779" s="338"/>
      <c r="I779" s="270">
        <f>IF(C779&gt;A_Stammdaten!$B$11,0,SUM(D779,E779,-G779))</f>
        <v>0</v>
      </c>
      <c r="J779" s="338"/>
      <c r="K779" s="338"/>
      <c r="L779" s="338"/>
      <c r="M779" s="99">
        <f t="shared" si="139"/>
        <v>0</v>
      </c>
      <c r="N779" s="271">
        <f>IF(ISBLANK($B779),0,VLOOKUP($B779,Listen!$A$2:$C$45,2,FALSE))</f>
        <v>0</v>
      </c>
      <c r="O779" s="271">
        <f>IF(ISBLANK($B779),0,VLOOKUP($B779,Listen!$A$2:$C$45,3,FALSE))</f>
        <v>0</v>
      </c>
      <c r="P779" s="272">
        <f t="shared" ref="P779:P842" si="148">$N779</f>
        <v>0</v>
      </c>
      <c r="Q779" s="272">
        <f t="shared" si="138"/>
        <v>0</v>
      </c>
      <c r="R779" s="272">
        <f t="shared" si="138"/>
        <v>0</v>
      </c>
      <c r="S779" s="272">
        <f t="shared" si="138"/>
        <v>0</v>
      </c>
      <c r="T779" s="272">
        <f t="shared" si="138"/>
        <v>0</v>
      </c>
      <c r="U779" s="272">
        <f t="shared" si="138"/>
        <v>0</v>
      </c>
      <c r="V779" s="272">
        <f t="shared" si="138"/>
        <v>0</v>
      </c>
      <c r="W779" s="100">
        <f t="shared" si="147"/>
        <v>0</v>
      </c>
      <c r="X779" s="100">
        <f>IF(C779=A_Stammdaten!$B$11,E_SAV!$M779-E_SAV!$Y779,HLOOKUP(A_Stammdaten!$B$11-1,$Z$4:$AF$1005,ROW(C779)-3,FALSE)-$Y779)</f>
        <v>0</v>
      </c>
      <c r="Y779" s="100">
        <f>HLOOKUP(A_Stammdaten!$B$11,$Z$4:$AF$1005,ROW(C779)-3,FALSE)</f>
        <v>0</v>
      </c>
      <c r="Z779" s="100">
        <f t="shared" si="140"/>
        <v>0</v>
      </c>
      <c r="AA779" s="100">
        <f t="shared" si="141"/>
        <v>0</v>
      </c>
      <c r="AB779" s="100">
        <f t="shared" si="142"/>
        <v>0</v>
      </c>
      <c r="AC779" s="100">
        <f t="shared" si="143"/>
        <v>0</v>
      </c>
      <c r="AD779" s="100">
        <f t="shared" si="144"/>
        <v>0</v>
      </c>
      <c r="AE779" s="100">
        <f t="shared" si="145"/>
        <v>0</v>
      </c>
      <c r="AF779" s="100">
        <f t="shared" si="146"/>
        <v>0</v>
      </c>
    </row>
    <row r="780" spans="1:32" x14ac:dyDescent="0.25">
      <c r="A780" s="338"/>
      <c r="B780" s="338"/>
      <c r="C780" s="339"/>
      <c r="D780" s="338"/>
      <c r="E780" s="338"/>
      <c r="F780" s="338"/>
      <c r="G780" s="338"/>
      <c r="H780" s="338"/>
      <c r="I780" s="270">
        <f>IF(C780&gt;A_Stammdaten!$B$11,0,SUM(D780,E780,-G780))</f>
        <v>0</v>
      </c>
      <c r="J780" s="338"/>
      <c r="K780" s="338"/>
      <c r="L780" s="338"/>
      <c r="M780" s="99">
        <f t="shared" si="139"/>
        <v>0</v>
      </c>
      <c r="N780" s="271">
        <f>IF(ISBLANK($B780),0,VLOOKUP($B780,Listen!$A$2:$C$45,2,FALSE))</f>
        <v>0</v>
      </c>
      <c r="O780" s="271">
        <f>IF(ISBLANK($B780),0,VLOOKUP($B780,Listen!$A$2:$C$45,3,FALSE))</f>
        <v>0</v>
      </c>
      <c r="P780" s="272">
        <f t="shared" si="148"/>
        <v>0</v>
      </c>
      <c r="Q780" s="272">
        <f t="shared" si="138"/>
        <v>0</v>
      </c>
      <c r="R780" s="272">
        <f t="shared" si="138"/>
        <v>0</v>
      </c>
      <c r="S780" s="272">
        <f t="shared" si="138"/>
        <v>0</v>
      </c>
      <c r="T780" s="272">
        <f t="shared" si="138"/>
        <v>0</v>
      </c>
      <c r="U780" s="272">
        <f t="shared" si="138"/>
        <v>0</v>
      </c>
      <c r="V780" s="272">
        <f t="shared" si="138"/>
        <v>0</v>
      </c>
      <c r="W780" s="100">
        <f t="shared" si="147"/>
        <v>0</v>
      </c>
      <c r="X780" s="100">
        <f>IF(C780=A_Stammdaten!$B$11,E_SAV!$M780-E_SAV!$Y780,HLOOKUP(A_Stammdaten!$B$11-1,$Z$4:$AF$1005,ROW(C780)-3,FALSE)-$Y780)</f>
        <v>0</v>
      </c>
      <c r="Y780" s="100">
        <f>HLOOKUP(A_Stammdaten!$B$11,$Z$4:$AF$1005,ROW(C780)-3,FALSE)</f>
        <v>0</v>
      </c>
      <c r="Z780" s="100">
        <f t="shared" si="140"/>
        <v>0</v>
      </c>
      <c r="AA780" s="100">
        <f t="shared" si="141"/>
        <v>0</v>
      </c>
      <c r="AB780" s="100">
        <f t="shared" si="142"/>
        <v>0</v>
      </c>
      <c r="AC780" s="100">
        <f t="shared" si="143"/>
        <v>0</v>
      </c>
      <c r="AD780" s="100">
        <f t="shared" si="144"/>
        <v>0</v>
      </c>
      <c r="AE780" s="100">
        <f t="shared" si="145"/>
        <v>0</v>
      </c>
      <c r="AF780" s="100">
        <f t="shared" si="146"/>
        <v>0</v>
      </c>
    </row>
    <row r="781" spans="1:32" x14ac:dyDescent="0.25">
      <c r="A781" s="338"/>
      <c r="B781" s="338"/>
      <c r="C781" s="339"/>
      <c r="D781" s="338"/>
      <c r="E781" s="338"/>
      <c r="F781" s="338"/>
      <c r="G781" s="338"/>
      <c r="H781" s="338"/>
      <c r="I781" s="270">
        <f>IF(C781&gt;A_Stammdaten!$B$11,0,SUM(D781,E781,-G781))</f>
        <v>0</v>
      </c>
      <c r="J781" s="338"/>
      <c r="K781" s="338"/>
      <c r="L781" s="338"/>
      <c r="M781" s="99">
        <f t="shared" si="139"/>
        <v>0</v>
      </c>
      <c r="N781" s="271">
        <f>IF(ISBLANK($B781),0,VLOOKUP($B781,Listen!$A$2:$C$45,2,FALSE))</f>
        <v>0</v>
      </c>
      <c r="O781" s="271">
        <f>IF(ISBLANK($B781),0,VLOOKUP($B781,Listen!$A$2:$C$45,3,FALSE))</f>
        <v>0</v>
      </c>
      <c r="P781" s="272">
        <f t="shared" si="148"/>
        <v>0</v>
      </c>
      <c r="Q781" s="272">
        <f t="shared" si="138"/>
        <v>0</v>
      </c>
      <c r="R781" s="272">
        <f t="shared" si="138"/>
        <v>0</v>
      </c>
      <c r="S781" s="272">
        <f t="shared" si="138"/>
        <v>0</v>
      </c>
      <c r="T781" s="272">
        <f t="shared" si="138"/>
        <v>0</v>
      </c>
      <c r="U781" s="272">
        <f t="shared" si="138"/>
        <v>0</v>
      </c>
      <c r="V781" s="272">
        <f t="shared" si="138"/>
        <v>0</v>
      </c>
      <c r="W781" s="100">
        <f t="shared" si="147"/>
        <v>0</v>
      </c>
      <c r="X781" s="100">
        <f>IF(C781=A_Stammdaten!$B$11,E_SAV!$M781-E_SAV!$Y781,HLOOKUP(A_Stammdaten!$B$11-1,$Z$4:$AF$1005,ROW(C781)-3,FALSE)-$Y781)</f>
        <v>0</v>
      </c>
      <c r="Y781" s="100">
        <f>HLOOKUP(A_Stammdaten!$B$11,$Z$4:$AF$1005,ROW(C781)-3,FALSE)</f>
        <v>0</v>
      </c>
      <c r="Z781" s="100">
        <f t="shared" si="140"/>
        <v>0</v>
      </c>
      <c r="AA781" s="100">
        <f t="shared" si="141"/>
        <v>0</v>
      </c>
      <c r="AB781" s="100">
        <f t="shared" si="142"/>
        <v>0</v>
      </c>
      <c r="AC781" s="100">
        <f t="shared" si="143"/>
        <v>0</v>
      </c>
      <c r="AD781" s="100">
        <f t="shared" si="144"/>
        <v>0</v>
      </c>
      <c r="AE781" s="100">
        <f t="shared" si="145"/>
        <v>0</v>
      </c>
      <c r="AF781" s="100">
        <f t="shared" si="146"/>
        <v>0</v>
      </c>
    </row>
    <row r="782" spans="1:32" x14ac:dyDescent="0.25">
      <c r="A782" s="338"/>
      <c r="B782" s="338"/>
      <c r="C782" s="339"/>
      <c r="D782" s="338"/>
      <c r="E782" s="338"/>
      <c r="F782" s="338"/>
      <c r="G782" s="338"/>
      <c r="H782" s="338"/>
      <c r="I782" s="270">
        <f>IF(C782&gt;A_Stammdaten!$B$11,0,SUM(D782,E782,-G782))</f>
        <v>0</v>
      </c>
      <c r="J782" s="338"/>
      <c r="K782" s="338"/>
      <c r="L782" s="338"/>
      <c r="M782" s="99">
        <f t="shared" si="139"/>
        <v>0</v>
      </c>
      <c r="N782" s="271">
        <f>IF(ISBLANK($B782),0,VLOOKUP($B782,Listen!$A$2:$C$45,2,FALSE))</f>
        <v>0</v>
      </c>
      <c r="O782" s="271">
        <f>IF(ISBLANK($B782),0,VLOOKUP($B782,Listen!$A$2:$C$45,3,FALSE))</f>
        <v>0</v>
      </c>
      <c r="P782" s="272">
        <f t="shared" si="148"/>
        <v>0</v>
      </c>
      <c r="Q782" s="272">
        <f t="shared" si="138"/>
        <v>0</v>
      </c>
      <c r="R782" s="272">
        <f t="shared" si="138"/>
        <v>0</v>
      </c>
      <c r="S782" s="272">
        <f t="shared" si="138"/>
        <v>0</v>
      </c>
      <c r="T782" s="272">
        <f t="shared" si="138"/>
        <v>0</v>
      </c>
      <c r="U782" s="272">
        <f t="shared" si="138"/>
        <v>0</v>
      </c>
      <c r="V782" s="272">
        <f t="shared" si="138"/>
        <v>0</v>
      </c>
      <c r="W782" s="100">
        <f t="shared" si="147"/>
        <v>0</v>
      </c>
      <c r="X782" s="100">
        <f>IF(C782=A_Stammdaten!$B$11,E_SAV!$M782-E_SAV!$Y782,HLOOKUP(A_Stammdaten!$B$11-1,$Z$4:$AF$1005,ROW(C782)-3,FALSE)-$Y782)</f>
        <v>0</v>
      </c>
      <c r="Y782" s="100">
        <f>HLOOKUP(A_Stammdaten!$B$11,$Z$4:$AF$1005,ROW(C782)-3,FALSE)</f>
        <v>0</v>
      </c>
      <c r="Z782" s="100">
        <f t="shared" si="140"/>
        <v>0</v>
      </c>
      <c r="AA782" s="100">
        <f t="shared" si="141"/>
        <v>0</v>
      </c>
      <c r="AB782" s="100">
        <f t="shared" si="142"/>
        <v>0</v>
      </c>
      <c r="AC782" s="100">
        <f t="shared" si="143"/>
        <v>0</v>
      </c>
      <c r="AD782" s="100">
        <f t="shared" si="144"/>
        <v>0</v>
      </c>
      <c r="AE782" s="100">
        <f t="shared" si="145"/>
        <v>0</v>
      </c>
      <c r="AF782" s="100">
        <f t="shared" si="146"/>
        <v>0</v>
      </c>
    </row>
    <row r="783" spans="1:32" x14ac:dyDescent="0.25">
      <c r="A783" s="338"/>
      <c r="B783" s="338"/>
      <c r="C783" s="339"/>
      <c r="D783" s="338"/>
      <c r="E783" s="338"/>
      <c r="F783" s="338"/>
      <c r="G783" s="338"/>
      <c r="H783" s="338"/>
      <c r="I783" s="270">
        <f>IF(C783&gt;A_Stammdaten!$B$11,0,SUM(D783,E783,-G783))</f>
        <v>0</v>
      </c>
      <c r="J783" s="338"/>
      <c r="K783" s="338"/>
      <c r="L783" s="338"/>
      <c r="M783" s="99">
        <f t="shared" si="139"/>
        <v>0</v>
      </c>
      <c r="N783" s="271">
        <f>IF(ISBLANK($B783),0,VLOOKUP($B783,Listen!$A$2:$C$45,2,FALSE))</f>
        <v>0</v>
      </c>
      <c r="O783" s="271">
        <f>IF(ISBLANK($B783),0,VLOOKUP($B783,Listen!$A$2:$C$45,3,FALSE))</f>
        <v>0</v>
      </c>
      <c r="P783" s="272">
        <f t="shared" si="148"/>
        <v>0</v>
      </c>
      <c r="Q783" s="272">
        <f t="shared" si="138"/>
        <v>0</v>
      </c>
      <c r="R783" s="272">
        <f t="shared" si="138"/>
        <v>0</v>
      </c>
      <c r="S783" s="272">
        <f t="shared" si="138"/>
        <v>0</v>
      </c>
      <c r="T783" s="272">
        <f t="shared" si="138"/>
        <v>0</v>
      </c>
      <c r="U783" s="272">
        <f t="shared" si="138"/>
        <v>0</v>
      </c>
      <c r="V783" s="272">
        <f t="shared" si="138"/>
        <v>0</v>
      </c>
      <c r="W783" s="100">
        <f t="shared" si="147"/>
        <v>0</v>
      </c>
      <c r="X783" s="100">
        <f>IF(C783=A_Stammdaten!$B$11,E_SAV!$M783-E_SAV!$Y783,HLOOKUP(A_Stammdaten!$B$11-1,$Z$4:$AF$1005,ROW(C783)-3,FALSE)-$Y783)</f>
        <v>0</v>
      </c>
      <c r="Y783" s="100">
        <f>HLOOKUP(A_Stammdaten!$B$11,$Z$4:$AF$1005,ROW(C783)-3,FALSE)</f>
        <v>0</v>
      </c>
      <c r="Z783" s="100">
        <f t="shared" si="140"/>
        <v>0</v>
      </c>
      <c r="AA783" s="100">
        <f t="shared" si="141"/>
        <v>0</v>
      </c>
      <c r="AB783" s="100">
        <f t="shared" si="142"/>
        <v>0</v>
      </c>
      <c r="AC783" s="100">
        <f t="shared" si="143"/>
        <v>0</v>
      </c>
      <c r="AD783" s="100">
        <f t="shared" si="144"/>
        <v>0</v>
      </c>
      <c r="AE783" s="100">
        <f t="shared" si="145"/>
        <v>0</v>
      </c>
      <c r="AF783" s="100">
        <f t="shared" si="146"/>
        <v>0</v>
      </c>
    </row>
    <row r="784" spans="1:32" x14ac:dyDescent="0.25">
      <c r="A784" s="338"/>
      <c r="B784" s="338"/>
      <c r="C784" s="339"/>
      <c r="D784" s="338"/>
      <c r="E784" s="338"/>
      <c r="F784" s="338"/>
      <c r="G784" s="338"/>
      <c r="H784" s="338"/>
      <c r="I784" s="270">
        <f>IF(C784&gt;A_Stammdaten!$B$11,0,SUM(D784,E784,-G784))</f>
        <v>0</v>
      </c>
      <c r="J784" s="338"/>
      <c r="K784" s="338"/>
      <c r="L784" s="338"/>
      <c r="M784" s="99">
        <f t="shared" si="139"/>
        <v>0</v>
      </c>
      <c r="N784" s="271">
        <f>IF(ISBLANK($B784),0,VLOOKUP($B784,Listen!$A$2:$C$45,2,FALSE))</f>
        <v>0</v>
      </c>
      <c r="O784" s="271">
        <f>IF(ISBLANK($B784),0,VLOOKUP($B784,Listen!$A$2:$C$45,3,FALSE))</f>
        <v>0</v>
      </c>
      <c r="P784" s="272">
        <f t="shared" si="148"/>
        <v>0</v>
      </c>
      <c r="Q784" s="272">
        <f t="shared" si="138"/>
        <v>0</v>
      </c>
      <c r="R784" s="272">
        <f t="shared" si="138"/>
        <v>0</v>
      </c>
      <c r="S784" s="272">
        <f t="shared" si="138"/>
        <v>0</v>
      </c>
      <c r="T784" s="272">
        <f t="shared" si="138"/>
        <v>0</v>
      </c>
      <c r="U784" s="272">
        <f t="shared" si="138"/>
        <v>0</v>
      </c>
      <c r="V784" s="272">
        <f t="shared" si="138"/>
        <v>0</v>
      </c>
      <c r="W784" s="100">
        <f t="shared" si="147"/>
        <v>0</v>
      </c>
      <c r="X784" s="100">
        <f>IF(C784=A_Stammdaten!$B$11,E_SAV!$M784-E_SAV!$Y784,HLOOKUP(A_Stammdaten!$B$11-1,$Z$4:$AF$1005,ROW(C784)-3,FALSE)-$Y784)</f>
        <v>0</v>
      </c>
      <c r="Y784" s="100">
        <f>HLOOKUP(A_Stammdaten!$B$11,$Z$4:$AF$1005,ROW(C784)-3,FALSE)</f>
        <v>0</v>
      </c>
      <c r="Z784" s="100">
        <f t="shared" si="140"/>
        <v>0</v>
      </c>
      <c r="AA784" s="100">
        <f t="shared" si="141"/>
        <v>0</v>
      </c>
      <c r="AB784" s="100">
        <f t="shared" si="142"/>
        <v>0</v>
      </c>
      <c r="AC784" s="100">
        <f t="shared" si="143"/>
        <v>0</v>
      </c>
      <c r="AD784" s="100">
        <f t="shared" si="144"/>
        <v>0</v>
      </c>
      <c r="AE784" s="100">
        <f t="shared" si="145"/>
        <v>0</v>
      </c>
      <c r="AF784" s="100">
        <f t="shared" si="146"/>
        <v>0</v>
      </c>
    </row>
    <row r="785" spans="1:32" x14ac:dyDescent="0.25">
      <c r="A785" s="338"/>
      <c r="B785" s="338"/>
      <c r="C785" s="339"/>
      <c r="D785" s="338"/>
      <c r="E785" s="338"/>
      <c r="F785" s="338"/>
      <c r="G785" s="338"/>
      <c r="H785" s="338"/>
      <c r="I785" s="270">
        <f>IF(C785&gt;A_Stammdaten!$B$11,0,SUM(D785,E785,-G785))</f>
        <v>0</v>
      </c>
      <c r="J785" s="338"/>
      <c r="K785" s="338"/>
      <c r="L785" s="338"/>
      <c r="M785" s="99">
        <f t="shared" si="139"/>
        <v>0</v>
      </c>
      <c r="N785" s="271">
        <f>IF(ISBLANK($B785),0,VLOOKUP($B785,Listen!$A$2:$C$45,2,FALSE))</f>
        <v>0</v>
      </c>
      <c r="O785" s="271">
        <f>IF(ISBLANK($B785),0,VLOOKUP($B785,Listen!$A$2:$C$45,3,FALSE))</f>
        <v>0</v>
      </c>
      <c r="P785" s="272">
        <f t="shared" si="148"/>
        <v>0</v>
      </c>
      <c r="Q785" s="272">
        <f t="shared" si="138"/>
        <v>0</v>
      </c>
      <c r="R785" s="272">
        <f t="shared" si="138"/>
        <v>0</v>
      </c>
      <c r="S785" s="272">
        <f t="shared" si="138"/>
        <v>0</v>
      </c>
      <c r="T785" s="272">
        <f t="shared" si="138"/>
        <v>0</v>
      </c>
      <c r="U785" s="272">
        <f t="shared" si="138"/>
        <v>0</v>
      </c>
      <c r="V785" s="272">
        <f t="shared" si="138"/>
        <v>0</v>
      </c>
      <c r="W785" s="100">
        <f t="shared" si="147"/>
        <v>0</v>
      </c>
      <c r="X785" s="100">
        <f>IF(C785=A_Stammdaten!$B$11,E_SAV!$M785-E_SAV!$Y785,HLOOKUP(A_Stammdaten!$B$11-1,$Z$4:$AF$1005,ROW(C785)-3,FALSE)-$Y785)</f>
        <v>0</v>
      </c>
      <c r="Y785" s="100">
        <f>HLOOKUP(A_Stammdaten!$B$11,$Z$4:$AF$1005,ROW(C785)-3,FALSE)</f>
        <v>0</v>
      </c>
      <c r="Z785" s="100">
        <f t="shared" si="140"/>
        <v>0</v>
      </c>
      <c r="AA785" s="100">
        <f t="shared" si="141"/>
        <v>0</v>
      </c>
      <c r="AB785" s="100">
        <f t="shared" si="142"/>
        <v>0</v>
      </c>
      <c r="AC785" s="100">
        <f t="shared" si="143"/>
        <v>0</v>
      </c>
      <c r="AD785" s="100">
        <f t="shared" si="144"/>
        <v>0</v>
      </c>
      <c r="AE785" s="100">
        <f t="shared" si="145"/>
        <v>0</v>
      </c>
      <c r="AF785" s="100">
        <f t="shared" si="146"/>
        <v>0</v>
      </c>
    </row>
    <row r="786" spans="1:32" x14ac:dyDescent="0.25">
      <c r="A786" s="338"/>
      <c r="B786" s="338"/>
      <c r="C786" s="339"/>
      <c r="D786" s="338"/>
      <c r="E786" s="338"/>
      <c r="F786" s="338"/>
      <c r="G786" s="338"/>
      <c r="H786" s="338"/>
      <c r="I786" s="270">
        <f>IF(C786&gt;A_Stammdaten!$B$11,0,SUM(D786,E786,-G786))</f>
        <v>0</v>
      </c>
      <c r="J786" s="338"/>
      <c r="K786" s="338"/>
      <c r="L786" s="338"/>
      <c r="M786" s="99">
        <f t="shared" si="139"/>
        <v>0</v>
      </c>
      <c r="N786" s="271">
        <f>IF(ISBLANK($B786),0,VLOOKUP($B786,Listen!$A$2:$C$45,2,FALSE))</f>
        <v>0</v>
      </c>
      <c r="O786" s="271">
        <f>IF(ISBLANK($B786),0,VLOOKUP($B786,Listen!$A$2:$C$45,3,FALSE))</f>
        <v>0</v>
      </c>
      <c r="P786" s="272">
        <f t="shared" si="148"/>
        <v>0</v>
      </c>
      <c r="Q786" s="272">
        <f t="shared" si="138"/>
        <v>0</v>
      </c>
      <c r="R786" s="272">
        <f t="shared" si="138"/>
        <v>0</v>
      </c>
      <c r="S786" s="272">
        <f t="shared" si="138"/>
        <v>0</v>
      </c>
      <c r="T786" s="272">
        <f t="shared" si="138"/>
        <v>0</v>
      </c>
      <c r="U786" s="272">
        <f t="shared" si="138"/>
        <v>0</v>
      </c>
      <c r="V786" s="272">
        <f t="shared" si="138"/>
        <v>0</v>
      </c>
      <c r="W786" s="100">
        <f t="shared" si="147"/>
        <v>0</v>
      </c>
      <c r="X786" s="100">
        <f>IF(C786=A_Stammdaten!$B$11,E_SAV!$M786-E_SAV!$Y786,HLOOKUP(A_Stammdaten!$B$11-1,$Z$4:$AF$1005,ROW(C786)-3,FALSE)-$Y786)</f>
        <v>0</v>
      </c>
      <c r="Y786" s="100">
        <f>HLOOKUP(A_Stammdaten!$B$11,$Z$4:$AF$1005,ROW(C786)-3,FALSE)</f>
        <v>0</v>
      </c>
      <c r="Z786" s="100">
        <f t="shared" si="140"/>
        <v>0</v>
      </c>
      <c r="AA786" s="100">
        <f t="shared" si="141"/>
        <v>0</v>
      </c>
      <c r="AB786" s="100">
        <f t="shared" si="142"/>
        <v>0</v>
      </c>
      <c r="AC786" s="100">
        <f t="shared" si="143"/>
        <v>0</v>
      </c>
      <c r="AD786" s="100">
        <f t="shared" si="144"/>
        <v>0</v>
      </c>
      <c r="AE786" s="100">
        <f t="shared" si="145"/>
        <v>0</v>
      </c>
      <c r="AF786" s="100">
        <f t="shared" si="146"/>
        <v>0</v>
      </c>
    </row>
    <row r="787" spans="1:32" x14ac:dyDescent="0.25">
      <c r="A787" s="338"/>
      <c r="B787" s="338"/>
      <c r="C787" s="339"/>
      <c r="D787" s="338"/>
      <c r="E787" s="338"/>
      <c r="F787" s="338"/>
      <c r="G787" s="338"/>
      <c r="H787" s="338"/>
      <c r="I787" s="270">
        <f>IF(C787&gt;A_Stammdaten!$B$11,0,SUM(D787,E787,-G787))</f>
        <v>0</v>
      </c>
      <c r="J787" s="338"/>
      <c r="K787" s="338"/>
      <c r="L787" s="338"/>
      <c r="M787" s="99">
        <f t="shared" si="139"/>
        <v>0</v>
      </c>
      <c r="N787" s="271">
        <f>IF(ISBLANK($B787),0,VLOOKUP($B787,Listen!$A$2:$C$45,2,FALSE))</f>
        <v>0</v>
      </c>
      <c r="O787" s="271">
        <f>IF(ISBLANK($B787),0,VLOOKUP($B787,Listen!$A$2:$C$45,3,FALSE))</f>
        <v>0</v>
      </c>
      <c r="P787" s="272">
        <f t="shared" si="148"/>
        <v>0</v>
      </c>
      <c r="Q787" s="272">
        <f t="shared" si="138"/>
        <v>0</v>
      </c>
      <c r="R787" s="272">
        <f t="shared" si="138"/>
        <v>0</v>
      </c>
      <c r="S787" s="272">
        <f t="shared" si="138"/>
        <v>0</v>
      </c>
      <c r="T787" s="272">
        <f t="shared" si="138"/>
        <v>0</v>
      </c>
      <c r="U787" s="272">
        <f t="shared" si="138"/>
        <v>0</v>
      </c>
      <c r="V787" s="272">
        <f t="shared" si="138"/>
        <v>0</v>
      </c>
      <c r="W787" s="100">
        <f t="shared" si="147"/>
        <v>0</v>
      </c>
      <c r="X787" s="100">
        <f>IF(C787=A_Stammdaten!$B$11,E_SAV!$M787-E_SAV!$Y787,HLOOKUP(A_Stammdaten!$B$11-1,$Z$4:$AF$1005,ROW(C787)-3,FALSE)-$Y787)</f>
        <v>0</v>
      </c>
      <c r="Y787" s="100">
        <f>HLOOKUP(A_Stammdaten!$B$11,$Z$4:$AF$1005,ROW(C787)-3,FALSE)</f>
        <v>0</v>
      </c>
      <c r="Z787" s="100">
        <f t="shared" si="140"/>
        <v>0</v>
      </c>
      <c r="AA787" s="100">
        <f t="shared" si="141"/>
        <v>0</v>
      </c>
      <c r="AB787" s="100">
        <f t="shared" si="142"/>
        <v>0</v>
      </c>
      <c r="AC787" s="100">
        <f t="shared" si="143"/>
        <v>0</v>
      </c>
      <c r="AD787" s="100">
        <f t="shared" si="144"/>
        <v>0</v>
      </c>
      <c r="AE787" s="100">
        <f t="shared" si="145"/>
        <v>0</v>
      </c>
      <c r="AF787" s="100">
        <f t="shared" si="146"/>
        <v>0</v>
      </c>
    </row>
    <row r="788" spans="1:32" x14ac:dyDescent="0.25">
      <c r="A788" s="338"/>
      <c r="B788" s="338"/>
      <c r="C788" s="339"/>
      <c r="D788" s="338"/>
      <c r="E788" s="338"/>
      <c r="F788" s="338"/>
      <c r="G788" s="338"/>
      <c r="H788" s="338"/>
      <c r="I788" s="270">
        <f>IF(C788&gt;A_Stammdaten!$B$11,0,SUM(D788,E788,-G788))</f>
        <v>0</v>
      </c>
      <c r="J788" s="338"/>
      <c r="K788" s="338"/>
      <c r="L788" s="338"/>
      <c r="M788" s="99">
        <f t="shared" si="139"/>
        <v>0</v>
      </c>
      <c r="N788" s="271">
        <f>IF(ISBLANK($B788),0,VLOOKUP($B788,Listen!$A$2:$C$45,2,FALSE))</f>
        <v>0</v>
      </c>
      <c r="O788" s="271">
        <f>IF(ISBLANK($B788),0,VLOOKUP($B788,Listen!$A$2:$C$45,3,FALSE))</f>
        <v>0</v>
      </c>
      <c r="P788" s="272">
        <f t="shared" si="148"/>
        <v>0</v>
      </c>
      <c r="Q788" s="272">
        <f t="shared" si="138"/>
        <v>0</v>
      </c>
      <c r="R788" s="272">
        <f t="shared" si="138"/>
        <v>0</v>
      </c>
      <c r="S788" s="272">
        <f t="shared" si="138"/>
        <v>0</v>
      </c>
      <c r="T788" s="272">
        <f t="shared" si="138"/>
        <v>0</v>
      </c>
      <c r="U788" s="272">
        <f t="shared" si="138"/>
        <v>0</v>
      </c>
      <c r="V788" s="272">
        <f t="shared" si="138"/>
        <v>0</v>
      </c>
      <c r="W788" s="100">
        <f t="shared" si="147"/>
        <v>0</v>
      </c>
      <c r="X788" s="100">
        <f>IF(C788=A_Stammdaten!$B$11,E_SAV!$M788-E_SAV!$Y788,HLOOKUP(A_Stammdaten!$B$11-1,$Z$4:$AF$1005,ROW(C788)-3,FALSE)-$Y788)</f>
        <v>0</v>
      </c>
      <c r="Y788" s="100">
        <f>HLOOKUP(A_Stammdaten!$B$11,$Z$4:$AF$1005,ROW(C788)-3,FALSE)</f>
        <v>0</v>
      </c>
      <c r="Z788" s="100">
        <f t="shared" si="140"/>
        <v>0</v>
      </c>
      <c r="AA788" s="100">
        <f t="shared" si="141"/>
        <v>0</v>
      </c>
      <c r="AB788" s="100">
        <f t="shared" si="142"/>
        <v>0</v>
      </c>
      <c r="AC788" s="100">
        <f t="shared" si="143"/>
        <v>0</v>
      </c>
      <c r="AD788" s="100">
        <f t="shared" si="144"/>
        <v>0</v>
      </c>
      <c r="AE788" s="100">
        <f t="shared" si="145"/>
        <v>0</v>
      </c>
      <c r="AF788" s="100">
        <f t="shared" si="146"/>
        <v>0</v>
      </c>
    </row>
    <row r="789" spans="1:32" x14ac:dyDescent="0.25">
      <c r="A789" s="338"/>
      <c r="B789" s="338"/>
      <c r="C789" s="339"/>
      <c r="D789" s="338"/>
      <c r="E789" s="338"/>
      <c r="F789" s="338"/>
      <c r="G789" s="338"/>
      <c r="H789" s="338"/>
      <c r="I789" s="270">
        <f>IF(C789&gt;A_Stammdaten!$B$11,0,SUM(D789,E789,-G789))</f>
        <v>0</v>
      </c>
      <c r="J789" s="338"/>
      <c r="K789" s="338"/>
      <c r="L789" s="338"/>
      <c r="M789" s="99">
        <f t="shared" si="139"/>
        <v>0</v>
      </c>
      <c r="N789" s="271">
        <f>IF(ISBLANK($B789),0,VLOOKUP($B789,Listen!$A$2:$C$45,2,FALSE))</f>
        <v>0</v>
      </c>
      <c r="O789" s="271">
        <f>IF(ISBLANK($B789),0,VLOOKUP($B789,Listen!$A$2:$C$45,3,FALSE))</f>
        <v>0</v>
      </c>
      <c r="P789" s="272">
        <f t="shared" si="148"/>
        <v>0</v>
      </c>
      <c r="Q789" s="272">
        <f t="shared" si="138"/>
        <v>0</v>
      </c>
      <c r="R789" s="272">
        <f t="shared" si="138"/>
        <v>0</v>
      </c>
      <c r="S789" s="272">
        <f t="shared" si="138"/>
        <v>0</v>
      </c>
      <c r="T789" s="272">
        <f t="shared" si="138"/>
        <v>0</v>
      </c>
      <c r="U789" s="272">
        <f t="shared" si="138"/>
        <v>0</v>
      </c>
      <c r="V789" s="272">
        <f t="shared" si="138"/>
        <v>0</v>
      </c>
      <c r="W789" s="100">
        <f t="shared" si="147"/>
        <v>0</v>
      </c>
      <c r="X789" s="100">
        <f>IF(C789=A_Stammdaten!$B$11,E_SAV!$M789-E_SAV!$Y789,HLOOKUP(A_Stammdaten!$B$11-1,$Z$4:$AF$1005,ROW(C789)-3,FALSE)-$Y789)</f>
        <v>0</v>
      </c>
      <c r="Y789" s="100">
        <f>HLOOKUP(A_Stammdaten!$B$11,$Z$4:$AF$1005,ROW(C789)-3,FALSE)</f>
        <v>0</v>
      </c>
      <c r="Z789" s="100">
        <f t="shared" si="140"/>
        <v>0</v>
      </c>
      <c r="AA789" s="100">
        <f t="shared" si="141"/>
        <v>0</v>
      </c>
      <c r="AB789" s="100">
        <f t="shared" si="142"/>
        <v>0</v>
      </c>
      <c r="AC789" s="100">
        <f t="shared" si="143"/>
        <v>0</v>
      </c>
      <c r="AD789" s="100">
        <f t="shared" si="144"/>
        <v>0</v>
      </c>
      <c r="AE789" s="100">
        <f t="shared" si="145"/>
        <v>0</v>
      </c>
      <c r="AF789" s="100">
        <f t="shared" si="146"/>
        <v>0</v>
      </c>
    </row>
    <row r="790" spans="1:32" x14ac:dyDescent="0.25">
      <c r="A790" s="338"/>
      <c r="B790" s="338"/>
      <c r="C790" s="339"/>
      <c r="D790" s="338"/>
      <c r="E790" s="338"/>
      <c r="F790" s="338"/>
      <c r="G790" s="338"/>
      <c r="H790" s="338"/>
      <c r="I790" s="270">
        <f>IF(C790&gt;A_Stammdaten!$B$11,0,SUM(D790,E790,-G790))</f>
        <v>0</v>
      </c>
      <c r="J790" s="338"/>
      <c r="K790" s="338"/>
      <c r="L790" s="338"/>
      <c r="M790" s="99">
        <f t="shared" si="139"/>
        <v>0</v>
      </c>
      <c r="N790" s="271">
        <f>IF(ISBLANK($B790),0,VLOOKUP($B790,Listen!$A$2:$C$45,2,FALSE))</f>
        <v>0</v>
      </c>
      <c r="O790" s="271">
        <f>IF(ISBLANK($B790),0,VLOOKUP($B790,Listen!$A$2:$C$45,3,FALSE))</f>
        <v>0</v>
      </c>
      <c r="P790" s="272">
        <f t="shared" si="148"/>
        <v>0</v>
      </c>
      <c r="Q790" s="272">
        <f t="shared" si="138"/>
        <v>0</v>
      </c>
      <c r="R790" s="272">
        <f t="shared" si="138"/>
        <v>0</v>
      </c>
      <c r="S790" s="272">
        <f t="shared" si="138"/>
        <v>0</v>
      </c>
      <c r="T790" s="272">
        <f t="shared" si="138"/>
        <v>0</v>
      </c>
      <c r="U790" s="272">
        <f t="shared" si="138"/>
        <v>0</v>
      </c>
      <c r="V790" s="272">
        <f t="shared" si="138"/>
        <v>0</v>
      </c>
      <c r="W790" s="100">
        <f t="shared" si="147"/>
        <v>0</v>
      </c>
      <c r="X790" s="100">
        <f>IF(C790=A_Stammdaten!$B$11,E_SAV!$M790-E_SAV!$Y790,HLOOKUP(A_Stammdaten!$B$11-1,$Z$4:$AF$1005,ROW(C790)-3,FALSE)-$Y790)</f>
        <v>0</v>
      </c>
      <c r="Y790" s="100">
        <f>HLOOKUP(A_Stammdaten!$B$11,$Z$4:$AF$1005,ROW(C790)-3,FALSE)</f>
        <v>0</v>
      </c>
      <c r="Z790" s="100">
        <f t="shared" si="140"/>
        <v>0</v>
      </c>
      <c r="AA790" s="100">
        <f t="shared" si="141"/>
        <v>0</v>
      </c>
      <c r="AB790" s="100">
        <f t="shared" si="142"/>
        <v>0</v>
      </c>
      <c r="AC790" s="100">
        <f t="shared" si="143"/>
        <v>0</v>
      </c>
      <c r="AD790" s="100">
        <f t="shared" si="144"/>
        <v>0</v>
      </c>
      <c r="AE790" s="100">
        <f t="shared" si="145"/>
        <v>0</v>
      </c>
      <c r="AF790" s="100">
        <f t="shared" si="146"/>
        <v>0</v>
      </c>
    </row>
    <row r="791" spans="1:32" x14ac:dyDescent="0.25">
      <c r="A791" s="338"/>
      <c r="B791" s="338"/>
      <c r="C791" s="339"/>
      <c r="D791" s="338"/>
      <c r="E791" s="338"/>
      <c r="F791" s="338"/>
      <c r="G791" s="338"/>
      <c r="H791" s="338"/>
      <c r="I791" s="270">
        <f>IF(C791&gt;A_Stammdaten!$B$11,0,SUM(D791,E791,-G791))</f>
        <v>0</v>
      </c>
      <c r="J791" s="338"/>
      <c r="K791" s="338"/>
      <c r="L791" s="338"/>
      <c r="M791" s="99">
        <f t="shared" si="139"/>
        <v>0</v>
      </c>
      <c r="N791" s="271">
        <f>IF(ISBLANK($B791),0,VLOOKUP($B791,Listen!$A$2:$C$45,2,FALSE))</f>
        <v>0</v>
      </c>
      <c r="O791" s="271">
        <f>IF(ISBLANK($B791),0,VLOOKUP($B791,Listen!$A$2:$C$45,3,FALSE))</f>
        <v>0</v>
      </c>
      <c r="P791" s="272">
        <f t="shared" si="148"/>
        <v>0</v>
      </c>
      <c r="Q791" s="272">
        <f t="shared" si="138"/>
        <v>0</v>
      </c>
      <c r="R791" s="272">
        <f t="shared" si="138"/>
        <v>0</v>
      </c>
      <c r="S791" s="272">
        <f t="shared" si="138"/>
        <v>0</v>
      </c>
      <c r="T791" s="272">
        <f t="shared" si="138"/>
        <v>0</v>
      </c>
      <c r="U791" s="272">
        <f t="shared" si="138"/>
        <v>0</v>
      </c>
      <c r="V791" s="272">
        <f t="shared" si="138"/>
        <v>0</v>
      </c>
      <c r="W791" s="100">
        <f t="shared" si="147"/>
        <v>0</v>
      </c>
      <c r="X791" s="100">
        <f>IF(C791=A_Stammdaten!$B$11,E_SAV!$M791-E_SAV!$Y791,HLOOKUP(A_Stammdaten!$B$11-1,$Z$4:$AF$1005,ROW(C791)-3,FALSE)-$Y791)</f>
        <v>0</v>
      </c>
      <c r="Y791" s="100">
        <f>HLOOKUP(A_Stammdaten!$B$11,$Z$4:$AF$1005,ROW(C791)-3,FALSE)</f>
        <v>0</v>
      </c>
      <c r="Z791" s="100">
        <f t="shared" si="140"/>
        <v>0</v>
      </c>
      <c r="AA791" s="100">
        <f t="shared" si="141"/>
        <v>0</v>
      </c>
      <c r="AB791" s="100">
        <f t="shared" si="142"/>
        <v>0</v>
      </c>
      <c r="AC791" s="100">
        <f t="shared" si="143"/>
        <v>0</v>
      </c>
      <c r="AD791" s="100">
        <f t="shared" si="144"/>
        <v>0</v>
      </c>
      <c r="AE791" s="100">
        <f t="shared" si="145"/>
        <v>0</v>
      </c>
      <c r="AF791" s="100">
        <f t="shared" si="146"/>
        <v>0</v>
      </c>
    </row>
    <row r="792" spans="1:32" x14ac:dyDescent="0.25">
      <c r="A792" s="338"/>
      <c r="B792" s="338"/>
      <c r="C792" s="339"/>
      <c r="D792" s="338"/>
      <c r="E792" s="338"/>
      <c r="F792" s="338"/>
      <c r="G792" s="338"/>
      <c r="H792" s="338"/>
      <c r="I792" s="270">
        <f>IF(C792&gt;A_Stammdaten!$B$11,0,SUM(D792,E792,-G792))</f>
        <v>0</v>
      </c>
      <c r="J792" s="338"/>
      <c r="K792" s="338"/>
      <c r="L792" s="338"/>
      <c r="M792" s="99">
        <f t="shared" si="139"/>
        <v>0</v>
      </c>
      <c r="N792" s="271">
        <f>IF(ISBLANK($B792),0,VLOOKUP($B792,Listen!$A$2:$C$45,2,FALSE))</f>
        <v>0</v>
      </c>
      <c r="O792" s="271">
        <f>IF(ISBLANK($B792),0,VLOOKUP($B792,Listen!$A$2:$C$45,3,FALSE))</f>
        <v>0</v>
      </c>
      <c r="P792" s="272">
        <f t="shared" si="148"/>
        <v>0</v>
      </c>
      <c r="Q792" s="272">
        <f t="shared" si="138"/>
        <v>0</v>
      </c>
      <c r="R792" s="272">
        <f t="shared" si="138"/>
        <v>0</v>
      </c>
      <c r="S792" s="272">
        <f t="shared" si="138"/>
        <v>0</v>
      </c>
      <c r="T792" s="272">
        <f t="shared" si="138"/>
        <v>0</v>
      </c>
      <c r="U792" s="272">
        <f t="shared" si="138"/>
        <v>0</v>
      </c>
      <c r="V792" s="272">
        <f t="shared" si="138"/>
        <v>0</v>
      </c>
      <c r="W792" s="100">
        <f t="shared" si="147"/>
        <v>0</v>
      </c>
      <c r="X792" s="100">
        <f>IF(C792=A_Stammdaten!$B$11,E_SAV!$M792-E_SAV!$Y792,HLOOKUP(A_Stammdaten!$B$11-1,$Z$4:$AF$1005,ROW(C792)-3,FALSE)-$Y792)</f>
        <v>0</v>
      </c>
      <c r="Y792" s="100">
        <f>HLOOKUP(A_Stammdaten!$B$11,$Z$4:$AF$1005,ROW(C792)-3,FALSE)</f>
        <v>0</v>
      </c>
      <c r="Z792" s="100">
        <f t="shared" si="140"/>
        <v>0</v>
      </c>
      <c r="AA792" s="100">
        <f t="shared" si="141"/>
        <v>0</v>
      </c>
      <c r="AB792" s="100">
        <f t="shared" si="142"/>
        <v>0</v>
      </c>
      <c r="AC792" s="100">
        <f t="shared" si="143"/>
        <v>0</v>
      </c>
      <c r="AD792" s="100">
        <f t="shared" si="144"/>
        <v>0</v>
      </c>
      <c r="AE792" s="100">
        <f t="shared" si="145"/>
        <v>0</v>
      </c>
      <c r="AF792" s="100">
        <f t="shared" si="146"/>
        <v>0</v>
      </c>
    </row>
    <row r="793" spans="1:32" x14ac:dyDescent="0.25">
      <c r="A793" s="338"/>
      <c r="B793" s="338"/>
      <c r="C793" s="339"/>
      <c r="D793" s="338"/>
      <c r="E793" s="338"/>
      <c r="F793" s="338"/>
      <c r="G793" s="338"/>
      <c r="H793" s="338"/>
      <c r="I793" s="270">
        <f>IF(C793&gt;A_Stammdaten!$B$11,0,SUM(D793,E793,-G793))</f>
        <v>0</v>
      </c>
      <c r="J793" s="338"/>
      <c r="K793" s="338"/>
      <c r="L793" s="338"/>
      <c r="M793" s="99">
        <f t="shared" si="139"/>
        <v>0</v>
      </c>
      <c r="N793" s="271">
        <f>IF(ISBLANK($B793),0,VLOOKUP($B793,Listen!$A$2:$C$45,2,FALSE))</f>
        <v>0</v>
      </c>
      <c r="O793" s="271">
        <f>IF(ISBLANK($B793),0,VLOOKUP($B793,Listen!$A$2:$C$45,3,FALSE))</f>
        <v>0</v>
      </c>
      <c r="P793" s="272">
        <f t="shared" si="148"/>
        <v>0</v>
      </c>
      <c r="Q793" s="272">
        <f t="shared" si="138"/>
        <v>0</v>
      </c>
      <c r="R793" s="272">
        <f t="shared" si="138"/>
        <v>0</v>
      </c>
      <c r="S793" s="272">
        <f t="shared" si="138"/>
        <v>0</v>
      </c>
      <c r="T793" s="272">
        <f t="shared" si="138"/>
        <v>0</v>
      </c>
      <c r="U793" s="272">
        <f t="shared" si="138"/>
        <v>0</v>
      </c>
      <c r="V793" s="272">
        <f t="shared" si="138"/>
        <v>0</v>
      </c>
      <c r="W793" s="100">
        <f t="shared" si="147"/>
        <v>0</v>
      </c>
      <c r="X793" s="100">
        <f>IF(C793=A_Stammdaten!$B$11,E_SAV!$M793-E_SAV!$Y793,HLOOKUP(A_Stammdaten!$B$11-1,$Z$4:$AF$1005,ROW(C793)-3,FALSE)-$Y793)</f>
        <v>0</v>
      </c>
      <c r="Y793" s="100">
        <f>HLOOKUP(A_Stammdaten!$B$11,$Z$4:$AF$1005,ROW(C793)-3,FALSE)</f>
        <v>0</v>
      </c>
      <c r="Z793" s="100">
        <f t="shared" si="140"/>
        <v>0</v>
      </c>
      <c r="AA793" s="100">
        <f t="shared" si="141"/>
        <v>0</v>
      </c>
      <c r="AB793" s="100">
        <f t="shared" si="142"/>
        <v>0</v>
      </c>
      <c r="AC793" s="100">
        <f t="shared" si="143"/>
        <v>0</v>
      </c>
      <c r="AD793" s="100">
        <f t="shared" si="144"/>
        <v>0</v>
      </c>
      <c r="AE793" s="100">
        <f t="shared" si="145"/>
        <v>0</v>
      </c>
      <c r="AF793" s="100">
        <f t="shared" si="146"/>
        <v>0</v>
      </c>
    </row>
    <row r="794" spans="1:32" x14ac:dyDescent="0.25">
      <c r="A794" s="338"/>
      <c r="B794" s="338"/>
      <c r="C794" s="339"/>
      <c r="D794" s="338"/>
      <c r="E794" s="338"/>
      <c r="F794" s="338"/>
      <c r="G794" s="338"/>
      <c r="H794" s="338"/>
      <c r="I794" s="270">
        <f>IF(C794&gt;A_Stammdaten!$B$11,0,SUM(D794,E794,-G794))</f>
        <v>0</v>
      </c>
      <c r="J794" s="338"/>
      <c r="K794" s="338"/>
      <c r="L794" s="338"/>
      <c r="M794" s="99">
        <f t="shared" si="139"/>
        <v>0</v>
      </c>
      <c r="N794" s="271">
        <f>IF(ISBLANK($B794),0,VLOOKUP($B794,Listen!$A$2:$C$45,2,FALSE))</f>
        <v>0</v>
      </c>
      <c r="O794" s="271">
        <f>IF(ISBLANK($B794),0,VLOOKUP($B794,Listen!$A$2:$C$45,3,FALSE))</f>
        <v>0</v>
      </c>
      <c r="P794" s="272">
        <f t="shared" si="148"/>
        <v>0</v>
      </c>
      <c r="Q794" s="272">
        <f t="shared" si="138"/>
        <v>0</v>
      </c>
      <c r="R794" s="272">
        <f t="shared" si="138"/>
        <v>0</v>
      </c>
      <c r="S794" s="272">
        <f t="shared" si="138"/>
        <v>0</v>
      </c>
      <c r="T794" s="272">
        <f t="shared" si="138"/>
        <v>0</v>
      </c>
      <c r="U794" s="272">
        <f t="shared" si="138"/>
        <v>0</v>
      </c>
      <c r="V794" s="272">
        <f t="shared" si="138"/>
        <v>0</v>
      </c>
      <c r="W794" s="100">
        <f t="shared" si="147"/>
        <v>0</v>
      </c>
      <c r="X794" s="100">
        <f>IF(C794=A_Stammdaten!$B$11,E_SAV!$M794-E_SAV!$Y794,HLOOKUP(A_Stammdaten!$B$11-1,$Z$4:$AF$1005,ROW(C794)-3,FALSE)-$Y794)</f>
        <v>0</v>
      </c>
      <c r="Y794" s="100">
        <f>HLOOKUP(A_Stammdaten!$B$11,$Z$4:$AF$1005,ROW(C794)-3,FALSE)</f>
        <v>0</v>
      </c>
      <c r="Z794" s="100">
        <f t="shared" si="140"/>
        <v>0</v>
      </c>
      <c r="AA794" s="100">
        <f t="shared" si="141"/>
        <v>0</v>
      </c>
      <c r="AB794" s="100">
        <f t="shared" si="142"/>
        <v>0</v>
      </c>
      <c r="AC794" s="100">
        <f t="shared" si="143"/>
        <v>0</v>
      </c>
      <c r="AD794" s="100">
        <f t="shared" si="144"/>
        <v>0</v>
      </c>
      <c r="AE794" s="100">
        <f t="shared" si="145"/>
        <v>0</v>
      </c>
      <c r="AF794" s="100">
        <f t="shared" si="146"/>
        <v>0</v>
      </c>
    </row>
    <row r="795" spans="1:32" x14ac:dyDescent="0.25">
      <c r="A795" s="338"/>
      <c r="B795" s="338"/>
      <c r="C795" s="339"/>
      <c r="D795" s="338"/>
      <c r="E795" s="338"/>
      <c r="F795" s="338"/>
      <c r="G795" s="338"/>
      <c r="H795" s="338"/>
      <c r="I795" s="270">
        <f>IF(C795&gt;A_Stammdaten!$B$11,0,SUM(D795,E795,-G795))</f>
        <v>0</v>
      </c>
      <c r="J795" s="338"/>
      <c r="K795" s="338"/>
      <c r="L795" s="338"/>
      <c r="M795" s="99">
        <f t="shared" si="139"/>
        <v>0</v>
      </c>
      <c r="N795" s="271">
        <f>IF(ISBLANK($B795),0,VLOOKUP($B795,Listen!$A$2:$C$45,2,FALSE))</f>
        <v>0</v>
      </c>
      <c r="O795" s="271">
        <f>IF(ISBLANK($B795),0,VLOOKUP($B795,Listen!$A$2:$C$45,3,FALSE))</f>
        <v>0</v>
      </c>
      <c r="P795" s="272">
        <f t="shared" si="148"/>
        <v>0</v>
      </c>
      <c r="Q795" s="272">
        <f t="shared" si="138"/>
        <v>0</v>
      </c>
      <c r="R795" s="272">
        <f t="shared" si="138"/>
        <v>0</v>
      </c>
      <c r="S795" s="272">
        <f t="shared" si="138"/>
        <v>0</v>
      </c>
      <c r="T795" s="272">
        <f t="shared" si="138"/>
        <v>0</v>
      </c>
      <c r="U795" s="272">
        <f t="shared" si="138"/>
        <v>0</v>
      </c>
      <c r="V795" s="272">
        <f t="shared" si="138"/>
        <v>0</v>
      </c>
      <c r="W795" s="100">
        <f t="shared" si="147"/>
        <v>0</v>
      </c>
      <c r="X795" s="100">
        <f>IF(C795=A_Stammdaten!$B$11,E_SAV!$M795-E_SAV!$Y795,HLOOKUP(A_Stammdaten!$B$11-1,$Z$4:$AF$1005,ROW(C795)-3,FALSE)-$Y795)</f>
        <v>0</v>
      </c>
      <c r="Y795" s="100">
        <f>HLOOKUP(A_Stammdaten!$B$11,$Z$4:$AF$1005,ROW(C795)-3,FALSE)</f>
        <v>0</v>
      </c>
      <c r="Z795" s="100">
        <f t="shared" si="140"/>
        <v>0</v>
      </c>
      <c r="AA795" s="100">
        <f t="shared" si="141"/>
        <v>0</v>
      </c>
      <c r="AB795" s="100">
        <f t="shared" si="142"/>
        <v>0</v>
      </c>
      <c r="AC795" s="100">
        <f t="shared" si="143"/>
        <v>0</v>
      </c>
      <c r="AD795" s="100">
        <f t="shared" si="144"/>
        <v>0</v>
      </c>
      <c r="AE795" s="100">
        <f t="shared" si="145"/>
        <v>0</v>
      </c>
      <c r="AF795" s="100">
        <f t="shared" si="146"/>
        <v>0</v>
      </c>
    </row>
    <row r="796" spans="1:32" x14ac:dyDescent="0.25">
      <c r="A796" s="338"/>
      <c r="B796" s="338"/>
      <c r="C796" s="339"/>
      <c r="D796" s="338"/>
      <c r="E796" s="338"/>
      <c r="F796" s="338"/>
      <c r="G796" s="338"/>
      <c r="H796" s="338"/>
      <c r="I796" s="270">
        <f>IF(C796&gt;A_Stammdaten!$B$11,0,SUM(D796,E796,-G796))</f>
        <v>0</v>
      </c>
      <c r="J796" s="338"/>
      <c r="K796" s="338"/>
      <c r="L796" s="338"/>
      <c r="M796" s="99">
        <f t="shared" si="139"/>
        <v>0</v>
      </c>
      <c r="N796" s="271">
        <f>IF(ISBLANK($B796),0,VLOOKUP($B796,Listen!$A$2:$C$45,2,FALSE))</f>
        <v>0</v>
      </c>
      <c r="O796" s="271">
        <f>IF(ISBLANK($B796),0,VLOOKUP($B796,Listen!$A$2:$C$45,3,FALSE))</f>
        <v>0</v>
      </c>
      <c r="P796" s="272">
        <f t="shared" si="148"/>
        <v>0</v>
      </c>
      <c r="Q796" s="272">
        <f t="shared" si="138"/>
        <v>0</v>
      </c>
      <c r="R796" s="272">
        <f t="shared" si="138"/>
        <v>0</v>
      </c>
      <c r="S796" s="272">
        <f t="shared" si="138"/>
        <v>0</v>
      </c>
      <c r="T796" s="272">
        <f t="shared" si="138"/>
        <v>0</v>
      </c>
      <c r="U796" s="272">
        <f t="shared" si="138"/>
        <v>0</v>
      </c>
      <c r="V796" s="272">
        <f t="shared" ref="Q796:V839" si="149">$N796</f>
        <v>0</v>
      </c>
      <c r="W796" s="100">
        <f t="shared" si="147"/>
        <v>0</v>
      </c>
      <c r="X796" s="100">
        <f>IF(C796=A_Stammdaten!$B$11,E_SAV!$M796-E_SAV!$Y796,HLOOKUP(A_Stammdaten!$B$11-1,$Z$4:$AF$1005,ROW(C796)-3,FALSE)-$Y796)</f>
        <v>0</v>
      </c>
      <c r="Y796" s="100">
        <f>HLOOKUP(A_Stammdaten!$B$11,$Z$4:$AF$1005,ROW(C796)-3,FALSE)</f>
        <v>0</v>
      </c>
      <c r="Z796" s="100">
        <f t="shared" si="140"/>
        <v>0</v>
      </c>
      <c r="AA796" s="100">
        <f t="shared" si="141"/>
        <v>0</v>
      </c>
      <c r="AB796" s="100">
        <f t="shared" si="142"/>
        <v>0</v>
      </c>
      <c r="AC796" s="100">
        <f t="shared" si="143"/>
        <v>0</v>
      </c>
      <c r="AD796" s="100">
        <f t="shared" si="144"/>
        <v>0</v>
      </c>
      <c r="AE796" s="100">
        <f t="shared" si="145"/>
        <v>0</v>
      </c>
      <c r="AF796" s="100">
        <f t="shared" si="146"/>
        <v>0</v>
      </c>
    </row>
    <row r="797" spans="1:32" x14ac:dyDescent="0.25">
      <c r="A797" s="338"/>
      <c r="B797" s="338"/>
      <c r="C797" s="339"/>
      <c r="D797" s="338"/>
      <c r="E797" s="338"/>
      <c r="F797" s="338"/>
      <c r="G797" s="338"/>
      <c r="H797" s="338"/>
      <c r="I797" s="270">
        <f>IF(C797&gt;A_Stammdaten!$B$11,0,SUM(D797,E797,-G797))</f>
        <v>0</v>
      </c>
      <c r="J797" s="338"/>
      <c r="K797" s="338"/>
      <c r="L797" s="338"/>
      <c r="M797" s="99">
        <f t="shared" si="139"/>
        <v>0</v>
      </c>
      <c r="N797" s="271">
        <f>IF(ISBLANK($B797),0,VLOOKUP($B797,Listen!$A$2:$C$45,2,FALSE))</f>
        <v>0</v>
      </c>
      <c r="O797" s="271">
        <f>IF(ISBLANK($B797),0,VLOOKUP($B797,Listen!$A$2:$C$45,3,FALSE))</f>
        <v>0</v>
      </c>
      <c r="P797" s="272">
        <f t="shared" si="148"/>
        <v>0</v>
      </c>
      <c r="Q797" s="272">
        <f t="shared" si="149"/>
        <v>0</v>
      </c>
      <c r="R797" s="272">
        <f t="shared" si="149"/>
        <v>0</v>
      </c>
      <c r="S797" s="272">
        <f t="shared" si="149"/>
        <v>0</v>
      </c>
      <c r="T797" s="272">
        <f t="shared" si="149"/>
        <v>0</v>
      </c>
      <c r="U797" s="272">
        <f t="shared" si="149"/>
        <v>0</v>
      </c>
      <c r="V797" s="272">
        <f t="shared" si="149"/>
        <v>0</v>
      </c>
      <c r="W797" s="100">
        <f t="shared" si="147"/>
        <v>0</v>
      </c>
      <c r="X797" s="100">
        <f>IF(C797=A_Stammdaten!$B$11,E_SAV!$M797-E_SAV!$Y797,HLOOKUP(A_Stammdaten!$B$11-1,$Z$4:$AF$1005,ROW(C797)-3,FALSE)-$Y797)</f>
        <v>0</v>
      </c>
      <c r="Y797" s="100">
        <f>HLOOKUP(A_Stammdaten!$B$11,$Z$4:$AF$1005,ROW(C797)-3,FALSE)</f>
        <v>0</v>
      </c>
      <c r="Z797" s="100">
        <f t="shared" si="140"/>
        <v>0</v>
      </c>
      <c r="AA797" s="100">
        <f t="shared" si="141"/>
        <v>0</v>
      </c>
      <c r="AB797" s="100">
        <f t="shared" si="142"/>
        <v>0</v>
      </c>
      <c r="AC797" s="100">
        <f t="shared" si="143"/>
        <v>0</v>
      </c>
      <c r="AD797" s="100">
        <f t="shared" si="144"/>
        <v>0</v>
      </c>
      <c r="AE797" s="100">
        <f t="shared" si="145"/>
        <v>0</v>
      </c>
      <c r="AF797" s="100">
        <f t="shared" si="146"/>
        <v>0</v>
      </c>
    </row>
    <row r="798" spans="1:32" x14ac:dyDescent="0.25">
      <c r="A798" s="338"/>
      <c r="B798" s="338"/>
      <c r="C798" s="339"/>
      <c r="D798" s="338"/>
      <c r="E798" s="338"/>
      <c r="F798" s="338"/>
      <c r="G798" s="338"/>
      <c r="H798" s="338"/>
      <c r="I798" s="270">
        <f>IF(C798&gt;A_Stammdaten!$B$11,0,SUM(D798,E798,-G798))</f>
        <v>0</v>
      </c>
      <c r="J798" s="338"/>
      <c r="K798" s="338"/>
      <c r="L798" s="338"/>
      <c r="M798" s="99">
        <f t="shared" si="139"/>
        <v>0</v>
      </c>
      <c r="N798" s="271">
        <f>IF(ISBLANK($B798),0,VLOOKUP($B798,Listen!$A$2:$C$45,2,FALSE))</f>
        <v>0</v>
      </c>
      <c r="O798" s="271">
        <f>IF(ISBLANK($B798),0,VLOOKUP($B798,Listen!$A$2:$C$45,3,FALSE))</f>
        <v>0</v>
      </c>
      <c r="P798" s="272">
        <f t="shared" si="148"/>
        <v>0</v>
      </c>
      <c r="Q798" s="272">
        <f t="shared" si="149"/>
        <v>0</v>
      </c>
      <c r="R798" s="272">
        <f t="shared" si="149"/>
        <v>0</v>
      </c>
      <c r="S798" s="272">
        <f t="shared" si="149"/>
        <v>0</v>
      </c>
      <c r="T798" s="272">
        <f t="shared" si="149"/>
        <v>0</v>
      </c>
      <c r="U798" s="272">
        <f t="shared" si="149"/>
        <v>0</v>
      </c>
      <c r="V798" s="272">
        <f t="shared" si="149"/>
        <v>0</v>
      </c>
      <c r="W798" s="100">
        <f t="shared" si="147"/>
        <v>0</v>
      </c>
      <c r="X798" s="100">
        <f>IF(C798=A_Stammdaten!$B$11,E_SAV!$M798-E_SAV!$Y798,HLOOKUP(A_Stammdaten!$B$11-1,$Z$4:$AF$1005,ROW(C798)-3,FALSE)-$Y798)</f>
        <v>0</v>
      </c>
      <c r="Y798" s="100">
        <f>HLOOKUP(A_Stammdaten!$B$11,$Z$4:$AF$1005,ROW(C798)-3,FALSE)</f>
        <v>0</v>
      </c>
      <c r="Z798" s="100">
        <f t="shared" si="140"/>
        <v>0</v>
      </c>
      <c r="AA798" s="100">
        <f t="shared" si="141"/>
        <v>0</v>
      </c>
      <c r="AB798" s="100">
        <f t="shared" si="142"/>
        <v>0</v>
      </c>
      <c r="AC798" s="100">
        <f t="shared" si="143"/>
        <v>0</v>
      </c>
      <c r="AD798" s="100">
        <f t="shared" si="144"/>
        <v>0</v>
      </c>
      <c r="AE798" s="100">
        <f t="shared" si="145"/>
        <v>0</v>
      </c>
      <c r="AF798" s="100">
        <f t="shared" si="146"/>
        <v>0</v>
      </c>
    </row>
    <row r="799" spans="1:32" x14ac:dyDescent="0.25">
      <c r="A799" s="338"/>
      <c r="B799" s="338"/>
      <c r="C799" s="339"/>
      <c r="D799" s="338"/>
      <c r="E799" s="338"/>
      <c r="F799" s="338"/>
      <c r="G799" s="338"/>
      <c r="H799" s="338"/>
      <c r="I799" s="270">
        <f>IF(C799&gt;A_Stammdaten!$B$11,0,SUM(D799,E799,-G799))</f>
        <v>0</v>
      </c>
      <c r="J799" s="338"/>
      <c r="K799" s="338"/>
      <c r="L799" s="338"/>
      <c r="M799" s="99">
        <f t="shared" si="139"/>
        <v>0</v>
      </c>
      <c r="N799" s="271">
        <f>IF(ISBLANK($B799),0,VLOOKUP($B799,Listen!$A$2:$C$45,2,FALSE))</f>
        <v>0</v>
      </c>
      <c r="O799" s="271">
        <f>IF(ISBLANK($B799),0,VLOOKUP($B799,Listen!$A$2:$C$45,3,FALSE))</f>
        <v>0</v>
      </c>
      <c r="P799" s="272">
        <f t="shared" si="148"/>
        <v>0</v>
      </c>
      <c r="Q799" s="272">
        <f t="shared" si="149"/>
        <v>0</v>
      </c>
      <c r="R799" s="272">
        <f t="shared" si="149"/>
        <v>0</v>
      </c>
      <c r="S799" s="272">
        <f t="shared" si="149"/>
        <v>0</v>
      </c>
      <c r="T799" s="272">
        <f t="shared" si="149"/>
        <v>0</v>
      </c>
      <c r="U799" s="272">
        <f t="shared" si="149"/>
        <v>0</v>
      </c>
      <c r="V799" s="272">
        <f t="shared" si="149"/>
        <v>0</v>
      </c>
      <c r="W799" s="100">
        <f t="shared" si="147"/>
        <v>0</v>
      </c>
      <c r="X799" s="100">
        <f>IF(C799=A_Stammdaten!$B$11,E_SAV!$M799-E_SAV!$Y799,HLOOKUP(A_Stammdaten!$B$11-1,$Z$4:$AF$1005,ROW(C799)-3,FALSE)-$Y799)</f>
        <v>0</v>
      </c>
      <c r="Y799" s="100">
        <f>HLOOKUP(A_Stammdaten!$B$11,$Z$4:$AF$1005,ROW(C799)-3,FALSE)</f>
        <v>0</v>
      </c>
      <c r="Z799" s="100">
        <f t="shared" si="140"/>
        <v>0</v>
      </c>
      <c r="AA799" s="100">
        <f t="shared" si="141"/>
        <v>0</v>
      </c>
      <c r="AB799" s="100">
        <f t="shared" si="142"/>
        <v>0</v>
      </c>
      <c r="AC799" s="100">
        <f t="shared" si="143"/>
        <v>0</v>
      </c>
      <c r="AD799" s="100">
        <f t="shared" si="144"/>
        <v>0</v>
      </c>
      <c r="AE799" s="100">
        <f t="shared" si="145"/>
        <v>0</v>
      </c>
      <c r="AF799" s="100">
        <f t="shared" si="146"/>
        <v>0</v>
      </c>
    </row>
    <row r="800" spans="1:32" x14ac:dyDescent="0.25">
      <c r="A800" s="338"/>
      <c r="B800" s="338"/>
      <c r="C800" s="339"/>
      <c r="D800" s="338"/>
      <c r="E800" s="338"/>
      <c r="F800" s="338"/>
      <c r="G800" s="338"/>
      <c r="H800" s="338"/>
      <c r="I800" s="270">
        <f>IF(C800&gt;A_Stammdaten!$B$11,0,SUM(D800,E800,-G800))</f>
        <v>0</v>
      </c>
      <c r="J800" s="338"/>
      <c r="K800" s="338"/>
      <c r="L800" s="338"/>
      <c r="M800" s="99">
        <f t="shared" si="139"/>
        <v>0</v>
      </c>
      <c r="N800" s="271">
        <f>IF(ISBLANK($B800),0,VLOOKUP($B800,Listen!$A$2:$C$45,2,FALSE))</f>
        <v>0</v>
      </c>
      <c r="O800" s="271">
        <f>IF(ISBLANK($B800),0,VLOOKUP($B800,Listen!$A$2:$C$45,3,FALSE))</f>
        <v>0</v>
      </c>
      <c r="P800" s="272">
        <f t="shared" si="148"/>
        <v>0</v>
      </c>
      <c r="Q800" s="272">
        <f t="shared" si="149"/>
        <v>0</v>
      </c>
      <c r="R800" s="272">
        <f t="shared" si="149"/>
        <v>0</v>
      </c>
      <c r="S800" s="272">
        <f t="shared" si="149"/>
        <v>0</v>
      </c>
      <c r="T800" s="272">
        <f t="shared" si="149"/>
        <v>0</v>
      </c>
      <c r="U800" s="272">
        <f t="shared" si="149"/>
        <v>0</v>
      </c>
      <c r="V800" s="272">
        <f t="shared" si="149"/>
        <v>0</v>
      </c>
      <c r="W800" s="100">
        <f t="shared" si="147"/>
        <v>0</v>
      </c>
      <c r="X800" s="100">
        <f>IF(C800=A_Stammdaten!$B$11,E_SAV!$M800-E_SAV!$Y800,HLOOKUP(A_Stammdaten!$B$11-1,$Z$4:$AF$1005,ROW(C800)-3,FALSE)-$Y800)</f>
        <v>0</v>
      </c>
      <c r="Y800" s="100">
        <f>HLOOKUP(A_Stammdaten!$B$11,$Z$4:$AF$1005,ROW(C800)-3,FALSE)</f>
        <v>0</v>
      </c>
      <c r="Z800" s="100">
        <f t="shared" si="140"/>
        <v>0</v>
      </c>
      <c r="AA800" s="100">
        <f t="shared" si="141"/>
        <v>0</v>
      </c>
      <c r="AB800" s="100">
        <f t="shared" si="142"/>
        <v>0</v>
      </c>
      <c r="AC800" s="100">
        <f t="shared" si="143"/>
        <v>0</v>
      </c>
      <c r="AD800" s="100">
        <f t="shared" si="144"/>
        <v>0</v>
      </c>
      <c r="AE800" s="100">
        <f t="shared" si="145"/>
        <v>0</v>
      </c>
      <c r="AF800" s="100">
        <f t="shared" si="146"/>
        <v>0</v>
      </c>
    </row>
    <row r="801" spans="1:32" x14ac:dyDescent="0.25">
      <c r="A801" s="338"/>
      <c r="B801" s="338"/>
      <c r="C801" s="339"/>
      <c r="D801" s="338"/>
      <c r="E801" s="338"/>
      <c r="F801" s="338"/>
      <c r="G801" s="338"/>
      <c r="H801" s="338"/>
      <c r="I801" s="270">
        <f>IF(C801&gt;A_Stammdaten!$B$11,0,SUM(D801,E801,-G801))</f>
        <v>0</v>
      </c>
      <c r="J801" s="338"/>
      <c r="K801" s="338"/>
      <c r="L801" s="338"/>
      <c r="M801" s="99">
        <f t="shared" si="139"/>
        <v>0</v>
      </c>
      <c r="N801" s="271">
        <f>IF(ISBLANK($B801),0,VLOOKUP($B801,Listen!$A$2:$C$45,2,FALSE))</f>
        <v>0</v>
      </c>
      <c r="O801" s="271">
        <f>IF(ISBLANK($B801),0,VLOOKUP($B801,Listen!$A$2:$C$45,3,FALSE))</f>
        <v>0</v>
      </c>
      <c r="P801" s="272">
        <f t="shared" si="148"/>
        <v>0</v>
      </c>
      <c r="Q801" s="272">
        <f t="shared" si="149"/>
        <v>0</v>
      </c>
      <c r="R801" s="272">
        <f t="shared" si="149"/>
        <v>0</v>
      </c>
      <c r="S801" s="272">
        <f t="shared" si="149"/>
        <v>0</v>
      </c>
      <c r="T801" s="272">
        <f t="shared" si="149"/>
        <v>0</v>
      </c>
      <c r="U801" s="272">
        <f t="shared" si="149"/>
        <v>0</v>
      </c>
      <c r="V801" s="272">
        <f t="shared" si="149"/>
        <v>0</v>
      </c>
      <c r="W801" s="100">
        <f t="shared" si="147"/>
        <v>0</v>
      </c>
      <c r="X801" s="100">
        <f>IF(C801=A_Stammdaten!$B$11,E_SAV!$M801-E_SAV!$Y801,HLOOKUP(A_Stammdaten!$B$11-1,$Z$4:$AF$1005,ROW(C801)-3,FALSE)-$Y801)</f>
        <v>0</v>
      </c>
      <c r="Y801" s="100">
        <f>HLOOKUP(A_Stammdaten!$B$11,$Z$4:$AF$1005,ROW(C801)-3,FALSE)</f>
        <v>0</v>
      </c>
      <c r="Z801" s="100">
        <f t="shared" si="140"/>
        <v>0</v>
      </c>
      <c r="AA801" s="100">
        <f t="shared" si="141"/>
        <v>0</v>
      </c>
      <c r="AB801" s="100">
        <f t="shared" si="142"/>
        <v>0</v>
      </c>
      <c r="AC801" s="100">
        <f t="shared" si="143"/>
        <v>0</v>
      </c>
      <c r="AD801" s="100">
        <f t="shared" si="144"/>
        <v>0</v>
      </c>
      <c r="AE801" s="100">
        <f t="shared" si="145"/>
        <v>0</v>
      </c>
      <c r="AF801" s="100">
        <f t="shared" si="146"/>
        <v>0</v>
      </c>
    </row>
    <row r="802" spans="1:32" x14ac:dyDescent="0.25">
      <c r="A802" s="338"/>
      <c r="B802" s="338"/>
      <c r="C802" s="339"/>
      <c r="D802" s="338"/>
      <c r="E802" s="338"/>
      <c r="F802" s="338"/>
      <c r="G802" s="338"/>
      <c r="H802" s="338"/>
      <c r="I802" s="270">
        <f>IF(C802&gt;A_Stammdaten!$B$11,0,SUM(D802,E802,-G802))</f>
        <v>0</v>
      </c>
      <c r="J802" s="338"/>
      <c r="K802" s="338"/>
      <c r="L802" s="338"/>
      <c r="M802" s="99">
        <f t="shared" si="139"/>
        <v>0</v>
      </c>
      <c r="N802" s="271">
        <f>IF(ISBLANK($B802),0,VLOOKUP($B802,Listen!$A$2:$C$45,2,FALSE))</f>
        <v>0</v>
      </c>
      <c r="O802" s="271">
        <f>IF(ISBLANK($B802),0,VLOOKUP($B802,Listen!$A$2:$C$45,3,FALSE))</f>
        <v>0</v>
      </c>
      <c r="P802" s="272">
        <f t="shared" si="148"/>
        <v>0</v>
      </c>
      <c r="Q802" s="272">
        <f t="shared" si="149"/>
        <v>0</v>
      </c>
      <c r="R802" s="272">
        <f t="shared" si="149"/>
        <v>0</v>
      </c>
      <c r="S802" s="272">
        <f t="shared" si="149"/>
        <v>0</v>
      </c>
      <c r="T802" s="272">
        <f t="shared" si="149"/>
        <v>0</v>
      </c>
      <c r="U802" s="272">
        <f t="shared" si="149"/>
        <v>0</v>
      </c>
      <c r="V802" s="272">
        <f t="shared" si="149"/>
        <v>0</v>
      </c>
      <c r="W802" s="100">
        <f t="shared" si="147"/>
        <v>0</v>
      </c>
      <c r="X802" s="100">
        <f>IF(C802=A_Stammdaten!$B$11,E_SAV!$M802-E_SAV!$Y802,HLOOKUP(A_Stammdaten!$B$11-1,$Z$4:$AF$1005,ROW(C802)-3,FALSE)-$Y802)</f>
        <v>0</v>
      </c>
      <c r="Y802" s="100">
        <f>HLOOKUP(A_Stammdaten!$B$11,$Z$4:$AF$1005,ROW(C802)-3,FALSE)</f>
        <v>0</v>
      </c>
      <c r="Z802" s="100">
        <f t="shared" si="140"/>
        <v>0</v>
      </c>
      <c r="AA802" s="100">
        <f t="shared" si="141"/>
        <v>0</v>
      </c>
      <c r="AB802" s="100">
        <f t="shared" si="142"/>
        <v>0</v>
      </c>
      <c r="AC802" s="100">
        <f t="shared" si="143"/>
        <v>0</v>
      </c>
      <c r="AD802" s="100">
        <f t="shared" si="144"/>
        <v>0</v>
      </c>
      <c r="AE802" s="100">
        <f t="shared" si="145"/>
        <v>0</v>
      </c>
      <c r="AF802" s="100">
        <f t="shared" si="146"/>
        <v>0</v>
      </c>
    </row>
    <row r="803" spans="1:32" x14ac:dyDescent="0.25">
      <c r="A803" s="338"/>
      <c r="B803" s="338"/>
      <c r="C803" s="339"/>
      <c r="D803" s="338"/>
      <c r="E803" s="338"/>
      <c r="F803" s="338"/>
      <c r="G803" s="338"/>
      <c r="H803" s="338"/>
      <c r="I803" s="270">
        <f>IF(C803&gt;A_Stammdaten!$B$11,0,SUM(D803,E803,-G803))</f>
        <v>0</v>
      </c>
      <c r="J803" s="338"/>
      <c r="K803" s="338"/>
      <c r="L803" s="338"/>
      <c r="M803" s="99">
        <f t="shared" si="139"/>
        <v>0</v>
      </c>
      <c r="N803" s="271">
        <f>IF(ISBLANK($B803),0,VLOOKUP($B803,Listen!$A$2:$C$45,2,FALSE))</f>
        <v>0</v>
      </c>
      <c r="O803" s="271">
        <f>IF(ISBLANK($B803),0,VLOOKUP($B803,Listen!$A$2:$C$45,3,FALSE))</f>
        <v>0</v>
      </c>
      <c r="P803" s="272">
        <f t="shared" si="148"/>
        <v>0</v>
      </c>
      <c r="Q803" s="272">
        <f t="shared" si="149"/>
        <v>0</v>
      </c>
      <c r="R803" s="272">
        <f t="shared" si="149"/>
        <v>0</v>
      </c>
      <c r="S803" s="272">
        <f t="shared" si="149"/>
        <v>0</v>
      </c>
      <c r="T803" s="272">
        <f t="shared" si="149"/>
        <v>0</v>
      </c>
      <c r="U803" s="272">
        <f t="shared" si="149"/>
        <v>0</v>
      </c>
      <c r="V803" s="272">
        <f t="shared" si="149"/>
        <v>0</v>
      </c>
      <c r="W803" s="100">
        <f t="shared" si="147"/>
        <v>0</v>
      </c>
      <c r="X803" s="100">
        <f>IF(C803=A_Stammdaten!$B$11,E_SAV!$M803-E_SAV!$Y803,HLOOKUP(A_Stammdaten!$B$11-1,$Z$4:$AF$1005,ROW(C803)-3,FALSE)-$Y803)</f>
        <v>0</v>
      </c>
      <c r="Y803" s="100">
        <f>HLOOKUP(A_Stammdaten!$B$11,$Z$4:$AF$1005,ROW(C803)-3,FALSE)</f>
        <v>0</v>
      </c>
      <c r="Z803" s="100">
        <f t="shared" si="140"/>
        <v>0</v>
      </c>
      <c r="AA803" s="100">
        <f t="shared" si="141"/>
        <v>0</v>
      </c>
      <c r="AB803" s="100">
        <f t="shared" si="142"/>
        <v>0</v>
      </c>
      <c r="AC803" s="100">
        <f t="shared" si="143"/>
        <v>0</v>
      </c>
      <c r="AD803" s="100">
        <f t="shared" si="144"/>
        <v>0</v>
      </c>
      <c r="AE803" s="100">
        <f t="shared" si="145"/>
        <v>0</v>
      </c>
      <c r="AF803" s="100">
        <f t="shared" si="146"/>
        <v>0</v>
      </c>
    </row>
    <row r="804" spans="1:32" x14ac:dyDescent="0.25">
      <c r="A804" s="338"/>
      <c r="B804" s="338"/>
      <c r="C804" s="339"/>
      <c r="D804" s="338"/>
      <c r="E804" s="338"/>
      <c r="F804" s="338"/>
      <c r="G804" s="338"/>
      <c r="H804" s="338"/>
      <c r="I804" s="270">
        <f>IF(C804&gt;A_Stammdaten!$B$11,0,SUM(D804,E804,-G804))</f>
        <v>0</v>
      </c>
      <c r="J804" s="338"/>
      <c r="K804" s="338"/>
      <c r="L804" s="338"/>
      <c r="M804" s="99">
        <f t="shared" si="139"/>
        <v>0</v>
      </c>
      <c r="N804" s="271">
        <f>IF(ISBLANK($B804),0,VLOOKUP($B804,Listen!$A$2:$C$45,2,FALSE))</f>
        <v>0</v>
      </c>
      <c r="O804" s="271">
        <f>IF(ISBLANK($B804),0,VLOOKUP($B804,Listen!$A$2:$C$45,3,FALSE))</f>
        <v>0</v>
      </c>
      <c r="P804" s="272">
        <f t="shared" si="148"/>
        <v>0</v>
      </c>
      <c r="Q804" s="272">
        <f t="shared" si="149"/>
        <v>0</v>
      </c>
      <c r="R804" s="272">
        <f t="shared" si="149"/>
        <v>0</v>
      </c>
      <c r="S804" s="272">
        <f t="shared" si="149"/>
        <v>0</v>
      </c>
      <c r="T804" s="272">
        <f t="shared" si="149"/>
        <v>0</v>
      </c>
      <c r="U804" s="272">
        <f t="shared" si="149"/>
        <v>0</v>
      </c>
      <c r="V804" s="272">
        <f t="shared" si="149"/>
        <v>0</v>
      </c>
      <c r="W804" s="100">
        <f t="shared" si="147"/>
        <v>0</v>
      </c>
      <c r="X804" s="100">
        <f>IF(C804=A_Stammdaten!$B$11,E_SAV!$M804-E_SAV!$Y804,HLOOKUP(A_Stammdaten!$B$11-1,$Z$4:$AF$1005,ROW(C804)-3,FALSE)-$Y804)</f>
        <v>0</v>
      </c>
      <c r="Y804" s="100">
        <f>HLOOKUP(A_Stammdaten!$B$11,$Z$4:$AF$1005,ROW(C804)-3,FALSE)</f>
        <v>0</v>
      </c>
      <c r="Z804" s="100">
        <f t="shared" si="140"/>
        <v>0</v>
      </c>
      <c r="AA804" s="100">
        <f t="shared" si="141"/>
        <v>0</v>
      </c>
      <c r="AB804" s="100">
        <f t="shared" si="142"/>
        <v>0</v>
      </c>
      <c r="AC804" s="100">
        <f t="shared" si="143"/>
        <v>0</v>
      </c>
      <c r="AD804" s="100">
        <f t="shared" si="144"/>
        <v>0</v>
      </c>
      <c r="AE804" s="100">
        <f t="shared" si="145"/>
        <v>0</v>
      </c>
      <c r="AF804" s="100">
        <f t="shared" si="146"/>
        <v>0</v>
      </c>
    </row>
    <row r="805" spans="1:32" x14ac:dyDescent="0.25">
      <c r="A805" s="338"/>
      <c r="B805" s="338"/>
      <c r="C805" s="339"/>
      <c r="D805" s="338"/>
      <c r="E805" s="338"/>
      <c r="F805" s="338"/>
      <c r="G805" s="338"/>
      <c r="H805" s="338"/>
      <c r="I805" s="270">
        <f>IF(C805&gt;A_Stammdaten!$B$11,0,SUM(D805,E805,-G805))</f>
        <v>0</v>
      </c>
      <c r="J805" s="338"/>
      <c r="K805" s="338"/>
      <c r="L805" s="338"/>
      <c r="M805" s="99">
        <f t="shared" si="139"/>
        <v>0</v>
      </c>
      <c r="N805" s="271">
        <f>IF(ISBLANK($B805),0,VLOOKUP($B805,Listen!$A$2:$C$45,2,FALSE))</f>
        <v>0</v>
      </c>
      <c r="O805" s="271">
        <f>IF(ISBLANK($B805),0,VLOOKUP($B805,Listen!$A$2:$C$45,3,FALSE))</f>
        <v>0</v>
      </c>
      <c r="P805" s="272">
        <f t="shared" si="148"/>
        <v>0</v>
      </c>
      <c r="Q805" s="272">
        <f t="shared" si="149"/>
        <v>0</v>
      </c>
      <c r="R805" s="272">
        <f t="shared" si="149"/>
        <v>0</v>
      </c>
      <c r="S805" s="272">
        <f t="shared" si="149"/>
        <v>0</v>
      </c>
      <c r="T805" s="272">
        <f t="shared" si="149"/>
        <v>0</v>
      </c>
      <c r="U805" s="272">
        <f t="shared" si="149"/>
        <v>0</v>
      </c>
      <c r="V805" s="272">
        <f t="shared" si="149"/>
        <v>0</v>
      </c>
      <c r="W805" s="100">
        <f t="shared" si="147"/>
        <v>0</v>
      </c>
      <c r="X805" s="100">
        <f>IF(C805=A_Stammdaten!$B$11,E_SAV!$M805-E_SAV!$Y805,HLOOKUP(A_Stammdaten!$B$11-1,$Z$4:$AF$1005,ROW(C805)-3,FALSE)-$Y805)</f>
        <v>0</v>
      </c>
      <c r="Y805" s="100">
        <f>HLOOKUP(A_Stammdaten!$B$11,$Z$4:$AF$1005,ROW(C805)-3,FALSE)</f>
        <v>0</v>
      </c>
      <c r="Z805" s="100">
        <f t="shared" si="140"/>
        <v>0</v>
      </c>
      <c r="AA805" s="100">
        <f t="shared" si="141"/>
        <v>0</v>
      </c>
      <c r="AB805" s="100">
        <f t="shared" si="142"/>
        <v>0</v>
      </c>
      <c r="AC805" s="100">
        <f t="shared" si="143"/>
        <v>0</v>
      </c>
      <c r="AD805" s="100">
        <f t="shared" si="144"/>
        <v>0</v>
      </c>
      <c r="AE805" s="100">
        <f t="shared" si="145"/>
        <v>0</v>
      </c>
      <c r="AF805" s="100">
        <f t="shared" si="146"/>
        <v>0</v>
      </c>
    </row>
    <row r="806" spans="1:32" x14ac:dyDescent="0.25">
      <c r="A806" s="338"/>
      <c r="B806" s="338"/>
      <c r="C806" s="339"/>
      <c r="D806" s="338"/>
      <c r="E806" s="338"/>
      <c r="F806" s="338"/>
      <c r="G806" s="338"/>
      <c r="H806" s="338"/>
      <c r="I806" s="270">
        <f>IF(C806&gt;A_Stammdaten!$B$11,0,SUM(D806,E806,-G806))</f>
        <v>0</v>
      </c>
      <c r="J806" s="338"/>
      <c r="K806" s="338"/>
      <c r="L806" s="338"/>
      <c r="M806" s="99">
        <f t="shared" si="139"/>
        <v>0</v>
      </c>
      <c r="N806" s="271">
        <f>IF(ISBLANK($B806),0,VLOOKUP($B806,Listen!$A$2:$C$45,2,FALSE))</f>
        <v>0</v>
      </c>
      <c r="O806" s="271">
        <f>IF(ISBLANK($B806),0,VLOOKUP($B806,Listen!$A$2:$C$45,3,FALSE))</f>
        <v>0</v>
      </c>
      <c r="P806" s="272">
        <f t="shared" si="148"/>
        <v>0</v>
      </c>
      <c r="Q806" s="272">
        <f t="shared" si="149"/>
        <v>0</v>
      </c>
      <c r="R806" s="272">
        <f t="shared" si="149"/>
        <v>0</v>
      </c>
      <c r="S806" s="272">
        <f t="shared" si="149"/>
        <v>0</v>
      </c>
      <c r="T806" s="272">
        <f t="shared" si="149"/>
        <v>0</v>
      </c>
      <c r="U806" s="272">
        <f t="shared" si="149"/>
        <v>0</v>
      </c>
      <c r="V806" s="272">
        <f t="shared" si="149"/>
        <v>0</v>
      </c>
      <c r="W806" s="100">
        <f t="shared" si="147"/>
        <v>0</v>
      </c>
      <c r="X806" s="100">
        <f>IF(C806=A_Stammdaten!$B$11,E_SAV!$M806-E_SAV!$Y806,HLOOKUP(A_Stammdaten!$B$11-1,$Z$4:$AF$1005,ROW(C806)-3,FALSE)-$Y806)</f>
        <v>0</v>
      </c>
      <c r="Y806" s="100">
        <f>HLOOKUP(A_Stammdaten!$B$11,$Z$4:$AF$1005,ROW(C806)-3,FALSE)</f>
        <v>0</v>
      </c>
      <c r="Z806" s="100">
        <f t="shared" si="140"/>
        <v>0</v>
      </c>
      <c r="AA806" s="100">
        <f t="shared" si="141"/>
        <v>0</v>
      </c>
      <c r="AB806" s="100">
        <f t="shared" si="142"/>
        <v>0</v>
      </c>
      <c r="AC806" s="100">
        <f t="shared" si="143"/>
        <v>0</v>
      </c>
      <c r="AD806" s="100">
        <f t="shared" si="144"/>
        <v>0</v>
      </c>
      <c r="AE806" s="100">
        <f t="shared" si="145"/>
        <v>0</v>
      </c>
      <c r="AF806" s="100">
        <f t="shared" si="146"/>
        <v>0</v>
      </c>
    </row>
    <row r="807" spans="1:32" x14ac:dyDescent="0.25">
      <c r="A807" s="338"/>
      <c r="B807" s="338"/>
      <c r="C807" s="339"/>
      <c r="D807" s="338"/>
      <c r="E807" s="338"/>
      <c r="F807" s="338"/>
      <c r="G807" s="338"/>
      <c r="H807" s="338"/>
      <c r="I807" s="270">
        <f>IF(C807&gt;A_Stammdaten!$B$11,0,SUM(D807,E807,-G807))</f>
        <v>0</v>
      </c>
      <c r="J807" s="338"/>
      <c r="K807" s="338"/>
      <c r="L807" s="338"/>
      <c r="M807" s="99">
        <f t="shared" si="139"/>
        <v>0</v>
      </c>
      <c r="N807" s="271">
        <f>IF(ISBLANK($B807),0,VLOOKUP($B807,Listen!$A$2:$C$45,2,FALSE))</f>
        <v>0</v>
      </c>
      <c r="O807" s="271">
        <f>IF(ISBLANK($B807),0,VLOOKUP($B807,Listen!$A$2:$C$45,3,FALSE))</f>
        <v>0</v>
      </c>
      <c r="P807" s="272">
        <f t="shared" si="148"/>
        <v>0</v>
      </c>
      <c r="Q807" s="272">
        <f t="shared" si="149"/>
        <v>0</v>
      </c>
      <c r="R807" s="272">
        <f t="shared" si="149"/>
        <v>0</v>
      </c>
      <c r="S807" s="272">
        <f t="shared" si="149"/>
        <v>0</v>
      </c>
      <c r="T807" s="272">
        <f t="shared" si="149"/>
        <v>0</v>
      </c>
      <c r="U807" s="272">
        <f t="shared" si="149"/>
        <v>0</v>
      </c>
      <c r="V807" s="272">
        <f t="shared" si="149"/>
        <v>0</v>
      </c>
      <c r="W807" s="100">
        <f t="shared" si="147"/>
        <v>0</v>
      </c>
      <c r="X807" s="100">
        <f>IF(C807=A_Stammdaten!$B$11,E_SAV!$M807-E_SAV!$Y807,HLOOKUP(A_Stammdaten!$B$11-1,$Z$4:$AF$1005,ROW(C807)-3,FALSE)-$Y807)</f>
        <v>0</v>
      </c>
      <c r="Y807" s="100">
        <f>HLOOKUP(A_Stammdaten!$B$11,$Z$4:$AF$1005,ROW(C807)-3,FALSE)</f>
        <v>0</v>
      </c>
      <c r="Z807" s="100">
        <f t="shared" si="140"/>
        <v>0</v>
      </c>
      <c r="AA807" s="100">
        <f t="shared" si="141"/>
        <v>0</v>
      </c>
      <c r="AB807" s="100">
        <f t="shared" si="142"/>
        <v>0</v>
      </c>
      <c r="AC807" s="100">
        <f t="shared" si="143"/>
        <v>0</v>
      </c>
      <c r="AD807" s="100">
        <f t="shared" si="144"/>
        <v>0</v>
      </c>
      <c r="AE807" s="100">
        <f t="shared" si="145"/>
        <v>0</v>
      </c>
      <c r="AF807" s="100">
        <f t="shared" si="146"/>
        <v>0</v>
      </c>
    </row>
    <row r="808" spans="1:32" x14ac:dyDescent="0.25">
      <c r="A808" s="338"/>
      <c r="B808" s="338"/>
      <c r="C808" s="339"/>
      <c r="D808" s="338"/>
      <c r="E808" s="338"/>
      <c r="F808" s="338"/>
      <c r="G808" s="338"/>
      <c r="H808" s="338"/>
      <c r="I808" s="270">
        <f>IF(C808&gt;A_Stammdaten!$B$11,0,SUM(D808,E808,-G808))</f>
        <v>0</v>
      </c>
      <c r="J808" s="338"/>
      <c r="K808" s="338"/>
      <c r="L808" s="338"/>
      <c r="M808" s="99">
        <f t="shared" si="139"/>
        <v>0</v>
      </c>
      <c r="N808" s="271">
        <f>IF(ISBLANK($B808),0,VLOOKUP($B808,Listen!$A$2:$C$45,2,FALSE))</f>
        <v>0</v>
      </c>
      <c r="O808" s="271">
        <f>IF(ISBLANK($B808),0,VLOOKUP($B808,Listen!$A$2:$C$45,3,FALSE))</f>
        <v>0</v>
      </c>
      <c r="P808" s="272">
        <f t="shared" si="148"/>
        <v>0</v>
      </c>
      <c r="Q808" s="272">
        <f t="shared" si="149"/>
        <v>0</v>
      </c>
      <c r="R808" s="272">
        <f t="shared" si="149"/>
        <v>0</v>
      </c>
      <c r="S808" s="272">
        <f t="shared" si="149"/>
        <v>0</v>
      </c>
      <c r="T808" s="272">
        <f t="shared" si="149"/>
        <v>0</v>
      </c>
      <c r="U808" s="272">
        <f t="shared" si="149"/>
        <v>0</v>
      </c>
      <c r="V808" s="272">
        <f t="shared" si="149"/>
        <v>0</v>
      </c>
      <c r="W808" s="100">
        <f t="shared" si="147"/>
        <v>0</v>
      </c>
      <c r="X808" s="100">
        <f>IF(C808=A_Stammdaten!$B$11,E_SAV!$M808-E_SAV!$Y808,HLOOKUP(A_Stammdaten!$B$11-1,$Z$4:$AF$1005,ROW(C808)-3,FALSE)-$Y808)</f>
        <v>0</v>
      </c>
      <c r="Y808" s="100">
        <f>HLOOKUP(A_Stammdaten!$B$11,$Z$4:$AF$1005,ROW(C808)-3,FALSE)</f>
        <v>0</v>
      </c>
      <c r="Z808" s="100">
        <f t="shared" si="140"/>
        <v>0</v>
      </c>
      <c r="AA808" s="100">
        <f t="shared" si="141"/>
        <v>0</v>
      </c>
      <c r="AB808" s="100">
        <f t="shared" si="142"/>
        <v>0</v>
      </c>
      <c r="AC808" s="100">
        <f t="shared" si="143"/>
        <v>0</v>
      </c>
      <c r="AD808" s="100">
        <f t="shared" si="144"/>
        <v>0</v>
      </c>
      <c r="AE808" s="100">
        <f t="shared" si="145"/>
        <v>0</v>
      </c>
      <c r="AF808" s="100">
        <f t="shared" si="146"/>
        <v>0</v>
      </c>
    </row>
    <row r="809" spans="1:32" x14ac:dyDescent="0.25">
      <c r="A809" s="338"/>
      <c r="B809" s="338"/>
      <c r="C809" s="339"/>
      <c r="D809" s="338"/>
      <c r="E809" s="338"/>
      <c r="F809" s="338"/>
      <c r="G809" s="338"/>
      <c r="H809" s="338"/>
      <c r="I809" s="270">
        <f>IF(C809&gt;A_Stammdaten!$B$11,0,SUM(D809,E809,-G809))</f>
        <v>0</v>
      </c>
      <c r="J809" s="338"/>
      <c r="K809" s="338"/>
      <c r="L809" s="338"/>
      <c r="M809" s="99">
        <f t="shared" si="139"/>
        <v>0</v>
      </c>
      <c r="N809" s="271">
        <f>IF(ISBLANK($B809),0,VLOOKUP($B809,Listen!$A$2:$C$45,2,FALSE))</f>
        <v>0</v>
      </c>
      <c r="O809" s="271">
        <f>IF(ISBLANK($B809),0,VLOOKUP($B809,Listen!$A$2:$C$45,3,FALSE))</f>
        <v>0</v>
      </c>
      <c r="P809" s="272">
        <f t="shared" si="148"/>
        <v>0</v>
      </c>
      <c r="Q809" s="272">
        <f t="shared" si="149"/>
        <v>0</v>
      </c>
      <c r="R809" s="272">
        <f t="shared" si="149"/>
        <v>0</v>
      </c>
      <c r="S809" s="272">
        <f t="shared" si="149"/>
        <v>0</v>
      </c>
      <c r="T809" s="272">
        <f t="shared" si="149"/>
        <v>0</v>
      </c>
      <c r="U809" s="272">
        <f t="shared" si="149"/>
        <v>0</v>
      </c>
      <c r="V809" s="272">
        <f t="shared" si="149"/>
        <v>0</v>
      </c>
      <c r="W809" s="100">
        <f t="shared" si="147"/>
        <v>0</v>
      </c>
      <c r="X809" s="100">
        <f>IF(C809=A_Stammdaten!$B$11,E_SAV!$M809-E_SAV!$Y809,HLOOKUP(A_Stammdaten!$B$11-1,$Z$4:$AF$1005,ROW(C809)-3,FALSE)-$Y809)</f>
        <v>0</v>
      </c>
      <c r="Y809" s="100">
        <f>HLOOKUP(A_Stammdaten!$B$11,$Z$4:$AF$1005,ROW(C809)-3,FALSE)</f>
        <v>0</v>
      </c>
      <c r="Z809" s="100">
        <f t="shared" si="140"/>
        <v>0</v>
      </c>
      <c r="AA809" s="100">
        <f t="shared" si="141"/>
        <v>0</v>
      </c>
      <c r="AB809" s="100">
        <f t="shared" si="142"/>
        <v>0</v>
      </c>
      <c r="AC809" s="100">
        <f t="shared" si="143"/>
        <v>0</v>
      </c>
      <c r="AD809" s="100">
        <f t="shared" si="144"/>
        <v>0</v>
      </c>
      <c r="AE809" s="100">
        <f t="shared" si="145"/>
        <v>0</v>
      </c>
      <c r="AF809" s="100">
        <f t="shared" si="146"/>
        <v>0</v>
      </c>
    </row>
    <row r="810" spans="1:32" x14ac:dyDescent="0.25">
      <c r="A810" s="338"/>
      <c r="B810" s="338"/>
      <c r="C810" s="339"/>
      <c r="D810" s="338"/>
      <c r="E810" s="338"/>
      <c r="F810" s="338"/>
      <c r="G810" s="338"/>
      <c r="H810" s="338"/>
      <c r="I810" s="270">
        <f>IF(C810&gt;A_Stammdaten!$B$11,0,SUM(D810,E810,-G810))</f>
        <v>0</v>
      </c>
      <c r="J810" s="338"/>
      <c r="K810" s="338"/>
      <c r="L810" s="338"/>
      <c r="M810" s="99">
        <f t="shared" si="139"/>
        <v>0</v>
      </c>
      <c r="N810" s="271">
        <f>IF(ISBLANK($B810),0,VLOOKUP($B810,Listen!$A$2:$C$45,2,FALSE))</f>
        <v>0</v>
      </c>
      <c r="O810" s="271">
        <f>IF(ISBLANK($B810),0,VLOOKUP($B810,Listen!$A$2:$C$45,3,FALSE))</f>
        <v>0</v>
      </c>
      <c r="P810" s="272">
        <f t="shared" si="148"/>
        <v>0</v>
      </c>
      <c r="Q810" s="272">
        <f t="shared" si="149"/>
        <v>0</v>
      </c>
      <c r="R810" s="272">
        <f t="shared" si="149"/>
        <v>0</v>
      </c>
      <c r="S810" s="272">
        <f t="shared" si="149"/>
        <v>0</v>
      </c>
      <c r="T810" s="272">
        <f t="shared" si="149"/>
        <v>0</v>
      </c>
      <c r="U810" s="272">
        <f t="shared" si="149"/>
        <v>0</v>
      </c>
      <c r="V810" s="272">
        <f t="shared" si="149"/>
        <v>0</v>
      </c>
      <c r="W810" s="100">
        <f t="shared" si="147"/>
        <v>0</v>
      </c>
      <c r="X810" s="100">
        <f>IF(C810=A_Stammdaten!$B$11,E_SAV!$M810-E_SAV!$Y810,HLOOKUP(A_Stammdaten!$B$11-1,$Z$4:$AF$1005,ROW(C810)-3,FALSE)-$Y810)</f>
        <v>0</v>
      </c>
      <c r="Y810" s="100">
        <f>HLOOKUP(A_Stammdaten!$B$11,$Z$4:$AF$1005,ROW(C810)-3,FALSE)</f>
        <v>0</v>
      </c>
      <c r="Z810" s="100">
        <f t="shared" si="140"/>
        <v>0</v>
      </c>
      <c r="AA810" s="100">
        <f t="shared" si="141"/>
        <v>0</v>
      </c>
      <c r="AB810" s="100">
        <f t="shared" si="142"/>
        <v>0</v>
      </c>
      <c r="AC810" s="100">
        <f t="shared" si="143"/>
        <v>0</v>
      </c>
      <c r="AD810" s="100">
        <f t="shared" si="144"/>
        <v>0</v>
      </c>
      <c r="AE810" s="100">
        <f t="shared" si="145"/>
        <v>0</v>
      </c>
      <c r="AF810" s="100">
        <f t="shared" si="146"/>
        <v>0</v>
      </c>
    </row>
    <row r="811" spans="1:32" x14ac:dyDescent="0.25">
      <c r="A811" s="338"/>
      <c r="B811" s="338"/>
      <c r="C811" s="339"/>
      <c r="D811" s="338"/>
      <c r="E811" s="338"/>
      <c r="F811" s="338"/>
      <c r="G811" s="338"/>
      <c r="H811" s="338"/>
      <c r="I811" s="270">
        <f>IF(C811&gt;A_Stammdaten!$B$11,0,SUM(D811,E811,-G811))</f>
        <v>0</v>
      </c>
      <c r="J811" s="338"/>
      <c r="K811" s="338"/>
      <c r="L811" s="338"/>
      <c r="M811" s="99">
        <f t="shared" si="139"/>
        <v>0</v>
      </c>
      <c r="N811" s="271">
        <f>IF(ISBLANK($B811),0,VLOOKUP($B811,Listen!$A$2:$C$45,2,FALSE))</f>
        <v>0</v>
      </c>
      <c r="O811" s="271">
        <f>IF(ISBLANK($B811),0,VLOOKUP($B811,Listen!$A$2:$C$45,3,FALSE))</f>
        <v>0</v>
      </c>
      <c r="P811" s="272">
        <f t="shared" si="148"/>
        <v>0</v>
      </c>
      <c r="Q811" s="272">
        <f t="shared" si="149"/>
        <v>0</v>
      </c>
      <c r="R811" s="272">
        <f t="shared" si="149"/>
        <v>0</v>
      </c>
      <c r="S811" s="272">
        <f t="shared" si="149"/>
        <v>0</v>
      </c>
      <c r="T811" s="272">
        <f t="shared" si="149"/>
        <v>0</v>
      </c>
      <c r="U811" s="272">
        <f t="shared" si="149"/>
        <v>0</v>
      </c>
      <c r="V811" s="272">
        <f t="shared" si="149"/>
        <v>0</v>
      </c>
      <c r="W811" s="100">
        <f t="shared" si="147"/>
        <v>0</v>
      </c>
      <c r="X811" s="100">
        <f>IF(C811=A_Stammdaten!$B$11,E_SAV!$M811-E_SAV!$Y811,HLOOKUP(A_Stammdaten!$B$11-1,$Z$4:$AF$1005,ROW(C811)-3,FALSE)-$Y811)</f>
        <v>0</v>
      </c>
      <c r="Y811" s="100">
        <f>HLOOKUP(A_Stammdaten!$B$11,$Z$4:$AF$1005,ROW(C811)-3,FALSE)</f>
        <v>0</v>
      </c>
      <c r="Z811" s="100">
        <f t="shared" si="140"/>
        <v>0</v>
      </c>
      <c r="AA811" s="100">
        <f t="shared" si="141"/>
        <v>0</v>
      </c>
      <c r="AB811" s="100">
        <f t="shared" si="142"/>
        <v>0</v>
      </c>
      <c r="AC811" s="100">
        <f t="shared" si="143"/>
        <v>0</v>
      </c>
      <c r="AD811" s="100">
        <f t="shared" si="144"/>
        <v>0</v>
      </c>
      <c r="AE811" s="100">
        <f t="shared" si="145"/>
        <v>0</v>
      </c>
      <c r="AF811" s="100">
        <f t="shared" si="146"/>
        <v>0</v>
      </c>
    </row>
    <row r="812" spans="1:32" x14ac:dyDescent="0.25">
      <c r="A812" s="338"/>
      <c r="B812" s="338"/>
      <c r="C812" s="339"/>
      <c r="D812" s="338"/>
      <c r="E812" s="338"/>
      <c r="F812" s="338"/>
      <c r="G812" s="338"/>
      <c r="H812" s="338"/>
      <c r="I812" s="270">
        <f>IF(C812&gt;A_Stammdaten!$B$11,0,SUM(D812,E812,-G812))</f>
        <v>0</v>
      </c>
      <c r="J812" s="338"/>
      <c r="K812" s="338"/>
      <c r="L812" s="338"/>
      <c r="M812" s="99">
        <f t="shared" si="139"/>
        <v>0</v>
      </c>
      <c r="N812" s="271">
        <f>IF(ISBLANK($B812),0,VLOOKUP($B812,Listen!$A$2:$C$45,2,FALSE))</f>
        <v>0</v>
      </c>
      <c r="O812" s="271">
        <f>IF(ISBLANK($B812),0,VLOOKUP($B812,Listen!$A$2:$C$45,3,FALSE))</f>
        <v>0</v>
      </c>
      <c r="P812" s="272">
        <f t="shared" si="148"/>
        <v>0</v>
      </c>
      <c r="Q812" s="272">
        <f t="shared" si="149"/>
        <v>0</v>
      </c>
      <c r="R812" s="272">
        <f t="shared" si="149"/>
        <v>0</v>
      </c>
      <c r="S812" s="272">
        <f t="shared" si="149"/>
        <v>0</v>
      </c>
      <c r="T812" s="272">
        <f t="shared" si="149"/>
        <v>0</v>
      </c>
      <c r="U812" s="272">
        <f t="shared" si="149"/>
        <v>0</v>
      </c>
      <c r="V812" s="272">
        <f t="shared" si="149"/>
        <v>0</v>
      </c>
      <c r="W812" s="100">
        <f t="shared" si="147"/>
        <v>0</v>
      </c>
      <c r="X812" s="100">
        <f>IF(C812=A_Stammdaten!$B$11,E_SAV!$M812-E_SAV!$Y812,HLOOKUP(A_Stammdaten!$B$11-1,$Z$4:$AF$1005,ROW(C812)-3,FALSE)-$Y812)</f>
        <v>0</v>
      </c>
      <c r="Y812" s="100">
        <f>HLOOKUP(A_Stammdaten!$B$11,$Z$4:$AF$1005,ROW(C812)-3,FALSE)</f>
        <v>0</v>
      </c>
      <c r="Z812" s="100">
        <f t="shared" si="140"/>
        <v>0</v>
      </c>
      <c r="AA812" s="100">
        <f t="shared" si="141"/>
        <v>0</v>
      </c>
      <c r="AB812" s="100">
        <f t="shared" si="142"/>
        <v>0</v>
      </c>
      <c r="AC812" s="100">
        <f t="shared" si="143"/>
        <v>0</v>
      </c>
      <c r="AD812" s="100">
        <f t="shared" si="144"/>
        <v>0</v>
      </c>
      <c r="AE812" s="100">
        <f t="shared" si="145"/>
        <v>0</v>
      </c>
      <c r="AF812" s="100">
        <f t="shared" si="146"/>
        <v>0</v>
      </c>
    </row>
    <row r="813" spans="1:32" x14ac:dyDescent="0.25">
      <c r="A813" s="338"/>
      <c r="B813" s="338"/>
      <c r="C813" s="339"/>
      <c r="D813" s="338"/>
      <c r="E813" s="338"/>
      <c r="F813" s="338"/>
      <c r="G813" s="338"/>
      <c r="H813" s="338"/>
      <c r="I813" s="270">
        <f>IF(C813&gt;A_Stammdaten!$B$11,0,SUM(D813,E813,-G813))</f>
        <v>0</v>
      </c>
      <c r="J813" s="338"/>
      <c r="K813" s="338"/>
      <c r="L813" s="338"/>
      <c r="M813" s="99">
        <f t="shared" si="139"/>
        <v>0</v>
      </c>
      <c r="N813" s="271">
        <f>IF(ISBLANK($B813),0,VLOOKUP($B813,Listen!$A$2:$C$45,2,FALSE))</f>
        <v>0</v>
      </c>
      <c r="O813" s="271">
        <f>IF(ISBLANK($B813),0,VLOOKUP($B813,Listen!$A$2:$C$45,3,FALSE))</f>
        <v>0</v>
      </c>
      <c r="P813" s="272">
        <f t="shared" si="148"/>
        <v>0</v>
      </c>
      <c r="Q813" s="272">
        <f t="shared" si="149"/>
        <v>0</v>
      </c>
      <c r="R813" s="272">
        <f t="shared" si="149"/>
        <v>0</v>
      </c>
      <c r="S813" s="272">
        <f t="shared" si="149"/>
        <v>0</v>
      </c>
      <c r="T813" s="272">
        <f t="shared" si="149"/>
        <v>0</v>
      </c>
      <c r="U813" s="272">
        <f t="shared" si="149"/>
        <v>0</v>
      </c>
      <c r="V813" s="272">
        <f t="shared" si="149"/>
        <v>0</v>
      </c>
      <c r="W813" s="100">
        <f t="shared" si="147"/>
        <v>0</v>
      </c>
      <c r="X813" s="100">
        <f>IF(C813=A_Stammdaten!$B$11,E_SAV!$M813-E_SAV!$Y813,HLOOKUP(A_Stammdaten!$B$11-1,$Z$4:$AF$1005,ROW(C813)-3,FALSE)-$Y813)</f>
        <v>0</v>
      </c>
      <c r="Y813" s="100">
        <f>HLOOKUP(A_Stammdaten!$B$11,$Z$4:$AF$1005,ROW(C813)-3,FALSE)</f>
        <v>0</v>
      </c>
      <c r="Z813" s="100">
        <f t="shared" si="140"/>
        <v>0</v>
      </c>
      <c r="AA813" s="100">
        <f t="shared" si="141"/>
        <v>0</v>
      </c>
      <c r="AB813" s="100">
        <f t="shared" si="142"/>
        <v>0</v>
      </c>
      <c r="AC813" s="100">
        <f t="shared" si="143"/>
        <v>0</v>
      </c>
      <c r="AD813" s="100">
        <f t="shared" si="144"/>
        <v>0</v>
      </c>
      <c r="AE813" s="100">
        <f t="shared" si="145"/>
        <v>0</v>
      </c>
      <c r="AF813" s="100">
        <f t="shared" si="146"/>
        <v>0</v>
      </c>
    </row>
    <row r="814" spans="1:32" x14ac:dyDescent="0.25">
      <c r="A814" s="338"/>
      <c r="B814" s="338"/>
      <c r="C814" s="339"/>
      <c r="D814" s="338"/>
      <c r="E814" s="338"/>
      <c r="F814" s="338"/>
      <c r="G814" s="338"/>
      <c r="H814" s="338"/>
      <c r="I814" s="270">
        <f>IF(C814&gt;A_Stammdaten!$B$11,0,SUM(D814,E814,-G814))</f>
        <v>0</v>
      </c>
      <c r="J814" s="338"/>
      <c r="K814" s="338"/>
      <c r="L814" s="338"/>
      <c r="M814" s="99">
        <f t="shared" si="139"/>
        <v>0</v>
      </c>
      <c r="N814" s="271">
        <f>IF(ISBLANK($B814),0,VLOOKUP($B814,Listen!$A$2:$C$45,2,FALSE))</f>
        <v>0</v>
      </c>
      <c r="O814" s="271">
        <f>IF(ISBLANK($B814),0,VLOOKUP($B814,Listen!$A$2:$C$45,3,FALSE))</f>
        <v>0</v>
      </c>
      <c r="P814" s="272">
        <f t="shared" si="148"/>
        <v>0</v>
      </c>
      <c r="Q814" s="272">
        <f t="shared" si="149"/>
        <v>0</v>
      </c>
      <c r="R814" s="272">
        <f t="shared" si="149"/>
        <v>0</v>
      </c>
      <c r="S814" s="272">
        <f t="shared" si="149"/>
        <v>0</v>
      </c>
      <c r="T814" s="272">
        <f t="shared" si="149"/>
        <v>0</v>
      </c>
      <c r="U814" s="272">
        <f t="shared" si="149"/>
        <v>0</v>
      </c>
      <c r="V814" s="272">
        <f t="shared" si="149"/>
        <v>0</v>
      </c>
      <c r="W814" s="100">
        <f t="shared" si="147"/>
        <v>0</v>
      </c>
      <c r="X814" s="100">
        <f>IF(C814=A_Stammdaten!$B$11,E_SAV!$M814-E_SAV!$Y814,HLOOKUP(A_Stammdaten!$B$11-1,$Z$4:$AF$1005,ROW(C814)-3,FALSE)-$Y814)</f>
        <v>0</v>
      </c>
      <c r="Y814" s="100">
        <f>HLOOKUP(A_Stammdaten!$B$11,$Z$4:$AF$1005,ROW(C814)-3,FALSE)</f>
        <v>0</v>
      </c>
      <c r="Z814" s="100">
        <f t="shared" si="140"/>
        <v>0</v>
      </c>
      <c r="AA814" s="100">
        <f t="shared" si="141"/>
        <v>0</v>
      </c>
      <c r="AB814" s="100">
        <f t="shared" si="142"/>
        <v>0</v>
      </c>
      <c r="AC814" s="100">
        <f t="shared" si="143"/>
        <v>0</v>
      </c>
      <c r="AD814" s="100">
        <f t="shared" si="144"/>
        <v>0</v>
      </c>
      <c r="AE814" s="100">
        <f t="shared" si="145"/>
        <v>0</v>
      </c>
      <c r="AF814" s="100">
        <f t="shared" si="146"/>
        <v>0</v>
      </c>
    </row>
    <row r="815" spans="1:32" x14ac:dyDescent="0.25">
      <c r="A815" s="338"/>
      <c r="B815" s="338"/>
      <c r="C815" s="339"/>
      <c r="D815" s="338"/>
      <c r="E815" s="338"/>
      <c r="F815" s="338"/>
      <c r="G815" s="338"/>
      <c r="H815" s="338"/>
      <c r="I815" s="270">
        <f>IF(C815&gt;A_Stammdaten!$B$11,0,SUM(D815,E815,-G815))</f>
        <v>0</v>
      </c>
      <c r="J815" s="338"/>
      <c r="K815" s="338"/>
      <c r="L815" s="338"/>
      <c r="M815" s="99">
        <f t="shared" si="139"/>
        <v>0</v>
      </c>
      <c r="N815" s="271">
        <f>IF(ISBLANK($B815),0,VLOOKUP($B815,Listen!$A$2:$C$45,2,FALSE))</f>
        <v>0</v>
      </c>
      <c r="O815" s="271">
        <f>IF(ISBLANK($B815),0,VLOOKUP($B815,Listen!$A$2:$C$45,3,FALSE))</f>
        <v>0</v>
      </c>
      <c r="P815" s="272">
        <f t="shared" si="148"/>
        <v>0</v>
      </c>
      <c r="Q815" s="272">
        <f t="shared" si="149"/>
        <v>0</v>
      </c>
      <c r="R815" s="272">
        <f t="shared" si="149"/>
        <v>0</v>
      </c>
      <c r="S815" s="272">
        <f t="shared" si="149"/>
        <v>0</v>
      </c>
      <c r="T815" s="272">
        <f t="shared" si="149"/>
        <v>0</v>
      </c>
      <c r="U815" s="272">
        <f t="shared" si="149"/>
        <v>0</v>
      </c>
      <c r="V815" s="272">
        <f t="shared" si="149"/>
        <v>0</v>
      </c>
      <c r="W815" s="100">
        <f t="shared" si="147"/>
        <v>0</v>
      </c>
      <c r="X815" s="100">
        <f>IF(C815=A_Stammdaten!$B$11,E_SAV!$M815-E_SAV!$Y815,HLOOKUP(A_Stammdaten!$B$11-1,$Z$4:$AF$1005,ROW(C815)-3,FALSE)-$Y815)</f>
        <v>0</v>
      </c>
      <c r="Y815" s="100">
        <f>HLOOKUP(A_Stammdaten!$B$11,$Z$4:$AF$1005,ROW(C815)-3,FALSE)</f>
        <v>0</v>
      </c>
      <c r="Z815" s="100">
        <f t="shared" si="140"/>
        <v>0</v>
      </c>
      <c r="AA815" s="100">
        <f t="shared" si="141"/>
        <v>0</v>
      </c>
      <c r="AB815" s="100">
        <f t="shared" si="142"/>
        <v>0</v>
      </c>
      <c r="AC815" s="100">
        <f t="shared" si="143"/>
        <v>0</v>
      </c>
      <c r="AD815" s="100">
        <f t="shared" si="144"/>
        <v>0</v>
      </c>
      <c r="AE815" s="100">
        <f t="shared" si="145"/>
        <v>0</v>
      </c>
      <c r="AF815" s="100">
        <f t="shared" si="146"/>
        <v>0</v>
      </c>
    </row>
    <row r="816" spans="1:32" x14ac:dyDescent="0.25">
      <c r="A816" s="338"/>
      <c r="B816" s="338"/>
      <c r="C816" s="339"/>
      <c r="D816" s="338"/>
      <c r="E816" s="338"/>
      <c r="F816" s="338"/>
      <c r="G816" s="338"/>
      <c r="H816" s="338"/>
      <c r="I816" s="270">
        <f>IF(C816&gt;A_Stammdaten!$B$11,0,SUM(D816,E816,-G816))</f>
        <v>0</v>
      </c>
      <c r="J816" s="338"/>
      <c r="K816" s="338"/>
      <c r="L816" s="338"/>
      <c r="M816" s="99">
        <f t="shared" si="139"/>
        <v>0</v>
      </c>
      <c r="N816" s="271">
        <f>IF(ISBLANK($B816),0,VLOOKUP($B816,Listen!$A$2:$C$45,2,FALSE))</f>
        <v>0</v>
      </c>
      <c r="O816" s="271">
        <f>IF(ISBLANK($B816),0,VLOOKUP($B816,Listen!$A$2:$C$45,3,FALSE))</f>
        <v>0</v>
      </c>
      <c r="P816" s="272">
        <f t="shared" si="148"/>
        <v>0</v>
      </c>
      <c r="Q816" s="272">
        <f t="shared" si="149"/>
        <v>0</v>
      </c>
      <c r="R816" s="272">
        <f t="shared" si="149"/>
        <v>0</v>
      </c>
      <c r="S816" s="272">
        <f t="shared" si="149"/>
        <v>0</v>
      </c>
      <c r="T816" s="272">
        <f t="shared" si="149"/>
        <v>0</v>
      </c>
      <c r="U816" s="272">
        <f t="shared" si="149"/>
        <v>0</v>
      </c>
      <c r="V816" s="272">
        <f t="shared" si="149"/>
        <v>0</v>
      </c>
      <c r="W816" s="100">
        <f t="shared" si="147"/>
        <v>0</v>
      </c>
      <c r="X816" s="100">
        <f>IF(C816=A_Stammdaten!$B$11,E_SAV!$M816-E_SAV!$Y816,HLOOKUP(A_Stammdaten!$B$11-1,$Z$4:$AF$1005,ROW(C816)-3,FALSE)-$Y816)</f>
        <v>0</v>
      </c>
      <c r="Y816" s="100">
        <f>HLOOKUP(A_Stammdaten!$B$11,$Z$4:$AF$1005,ROW(C816)-3,FALSE)</f>
        <v>0</v>
      </c>
      <c r="Z816" s="100">
        <f t="shared" si="140"/>
        <v>0</v>
      </c>
      <c r="AA816" s="100">
        <f t="shared" si="141"/>
        <v>0</v>
      </c>
      <c r="AB816" s="100">
        <f t="shared" si="142"/>
        <v>0</v>
      </c>
      <c r="AC816" s="100">
        <f t="shared" si="143"/>
        <v>0</v>
      </c>
      <c r="AD816" s="100">
        <f t="shared" si="144"/>
        <v>0</v>
      </c>
      <c r="AE816" s="100">
        <f t="shared" si="145"/>
        <v>0</v>
      </c>
      <c r="AF816" s="100">
        <f t="shared" si="146"/>
        <v>0</v>
      </c>
    </row>
    <row r="817" spans="1:32" x14ac:dyDescent="0.25">
      <c r="A817" s="338"/>
      <c r="B817" s="338"/>
      <c r="C817" s="339"/>
      <c r="D817" s="338"/>
      <c r="E817" s="338"/>
      <c r="F817" s="338"/>
      <c r="G817" s="338"/>
      <c r="H817" s="338"/>
      <c r="I817" s="270">
        <f>IF(C817&gt;A_Stammdaten!$B$11,0,SUM(D817,E817,-G817))</f>
        <v>0</v>
      </c>
      <c r="J817" s="338"/>
      <c r="K817" s="338"/>
      <c r="L817" s="338"/>
      <c r="M817" s="99">
        <f t="shared" si="139"/>
        <v>0</v>
      </c>
      <c r="N817" s="271">
        <f>IF(ISBLANK($B817),0,VLOOKUP($B817,Listen!$A$2:$C$45,2,FALSE))</f>
        <v>0</v>
      </c>
      <c r="O817" s="271">
        <f>IF(ISBLANK($B817),0,VLOOKUP($B817,Listen!$A$2:$C$45,3,FALSE))</f>
        <v>0</v>
      </c>
      <c r="P817" s="272">
        <f t="shared" si="148"/>
        <v>0</v>
      </c>
      <c r="Q817" s="272">
        <f t="shared" si="149"/>
        <v>0</v>
      </c>
      <c r="R817" s="272">
        <f t="shared" si="149"/>
        <v>0</v>
      </c>
      <c r="S817" s="272">
        <f t="shared" si="149"/>
        <v>0</v>
      </c>
      <c r="T817" s="272">
        <f t="shared" si="149"/>
        <v>0</v>
      </c>
      <c r="U817" s="272">
        <f t="shared" si="149"/>
        <v>0</v>
      </c>
      <c r="V817" s="272">
        <f t="shared" si="149"/>
        <v>0</v>
      </c>
      <c r="W817" s="100">
        <f t="shared" si="147"/>
        <v>0</v>
      </c>
      <c r="X817" s="100">
        <f>IF(C817=A_Stammdaten!$B$11,E_SAV!$M817-E_SAV!$Y817,HLOOKUP(A_Stammdaten!$B$11-1,$Z$4:$AF$1005,ROW(C817)-3,FALSE)-$Y817)</f>
        <v>0</v>
      </c>
      <c r="Y817" s="100">
        <f>HLOOKUP(A_Stammdaten!$B$11,$Z$4:$AF$1005,ROW(C817)-3,FALSE)</f>
        <v>0</v>
      </c>
      <c r="Z817" s="100">
        <f t="shared" si="140"/>
        <v>0</v>
      </c>
      <c r="AA817" s="100">
        <f t="shared" si="141"/>
        <v>0</v>
      </c>
      <c r="AB817" s="100">
        <f t="shared" si="142"/>
        <v>0</v>
      </c>
      <c r="AC817" s="100">
        <f t="shared" si="143"/>
        <v>0</v>
      </c>
      <c r="AD817" s="100">
        <f t="shared" si="144"/>
        <v>0</v>
      </c>
      <c r="AE817" s="100">
        <f t="shared" si="145"/>
        <v>0</v>
      </c>
      <c r="AF817" s="100">
        <f t="shared" si="146"/>
        <v>0</v>
      </c>
    </row>
    <row r="818" spans="1:32" x14ac:dyDescent="0.25">
      <c r="A818" s="338"/>
      <c r="B818" s="338"/>
      <c r="C818" s="339"/>
      <c r="D818" s="338"/>
      <c r="E818" s="338"/>
      <c r="F818" s="338"/>
      <c r="G818" s="338"/>
      <c r="H818" s="338"/>
      <c r="I818" s="270">
        <f>IF(C818&gt;A_Stammdaten!$B$11,0,SUM(D818,E818,-G818))</f>
        <v>0</v>
      </c>
      <c r="J818" s="338"/>
      <c r="K818" s="338"/>
      <c r="L818" s="338"/>
      <c r="M818" s="99">
        <f t="shared" si="139"/>
        <v>0</v>
      </c>
      <c r="N818" s="271">
        <f>IF(ISBLANK($B818),0,VLOOKUP($B818,Listen!$A$2:$C$45,2,FALSE))</f>
        <v>0</v>
      </c>
      <c r="O818" s="271">
        <f>IF(ISBLANK($B818),0,VLOOKUP($B818,Listen!$A$2:$C$45,3,FALSE))</f>
        <v>0</v>
      </c>
      <c r="P818" s="272">
        <f t="shared" si="148"/>
        <v>0</v>
      </c>
      <c r="Q818" s="272">
        <f t="shared" si="149"/>
        <v>0</v>
      </c>
      <c r="R818" s="272">
        <f t="shared" si="149"/>
        <v>0</v>
      </c>
      <c r="S818" s="272">
        <f t="shared" si="149"/>
        <v>0</v>
      </c>
      <c r="T818" s="272">
        <f t="shared" si="149"/>
        <v>0</v>
      </c>
      <c r="U818" s="272">
        <f t="shared" si="149"/>
        <v>0</v>
      </c>
      <c r="V818" s="272">
        <f t="shared" si="149"/>
        <v>0</v>
      </c>
      <c r="W818" s="100">
        <f t="shared" si="147"/>
        <v>0</v>
      </c>
      <c r="X818" s="100">
        <f>IF(C818=A_Stammdaten!$B$11,E_SAV!$M818-E_SAV!$Y818,HLOOKUP(A_Stammdaten!$B$11-1,$Z$4:$AF$1005,ROW(C818)-3,FALSE)-$Y818)</f>
        <v>0</v>
      </c>
      <c r="Y818" s="100">
        <f>HLOOKUP(A_Stammdaten!$B$11,$Z$4:$AF$1005,ROW(C818)-3,FALSE)</f>
        <v>0</v>
      </c>
      <c r="Z818" s="100">
        <f t="shared" si="140"/>
        <v>0</v>
      </c>
      <c r="AA818" s="100">
        <f t="shared" si="141"/>
        <v>0</v>
      </c>
      <c r="AB818" s="100">
        <f t="shared" si="142"/>
        <v>0</v>
      </c>
      <c r="AC818" s="100">
        <f t="shared" si="143"/>
        <v>0</v>
      </c>
      <c r="AD818" s="100">
        <f t="shared" si="144"/>
        <v>0</v>
      </c>
      <c r="AE818" s="100">
        <f t="shared" si="145"/>
        <v>0</v>
      </c>
      <c r="AF818" s="100">
        <f t="shared" si="146"/>
        <v>0</v>
      </c>
    </row>
    <row r="819" spans="1:32" x14ac:dyDescent="0.25">
      <c r="A819" s="338"/>
      <c r="B819" s="338"/>
      <c r="C819" s="339"/>
      <c r="D819" s="338"/>
      <c r="E819" s="338"/>
      <c r="F819" s="338"/>
      <c r="G819" s="338"/>
      <c r="H819" s="338"/>
      <c r="I819" s="270">
        <f>IF(C819&gt;A_Stammdaten!$B$11,0,SUM(D819,E819,-G819))</f>
        <v>0</v>
      </c>
      <c r="J819" s="338"/>
      <c r="K819" s="338"/>
      <c r="L819" s="338"/>
      <c r="M819" s="99">
        <f t="shared" si="139"/>
        <v>0</v>
      </c>
      <c r="N819" s="271">
        <f>IF(ISBLANK($B819),0,VLOOKUP($B819,Listen!$A$2:$C$45,2,FALSE))</f>
        <v>0</v>
      </c>
      <c r="O819" s="271">
        <f>IF(ISBLANK($B819),0,VLOOKUP($B819,Listen!$A$2:$C$45,3,FALSE))</f>
        <v>0</v>
      </c>
      <c r="P819" s="272">
        <f t="shared" si="148"/>
        <v>0</v>
      </c>
      <c r="Q819" s="272">
        <f t="shared" si="149"/>
        <v>0</v>
      </c>
      <c r="R819" s="272">
        <f t="shared" si="149"/>
        <v>0</v>
      </c>
      <c r="S819" s="272">
        <f t="shared" si="149"/>
        <v>0</v>
      </c>
      <c r="T819" s="272">
        <f t="shared" si="149"/>
        <v>0</v>
      </c>
      <c r="U819" s="272">
        <f t="shared" si="149"/>
        <v>0</v>
      </c>
      <c r="V819" s="272">
        <f t="shared" si="149"/>
        <v>0</v>
      </c>
      <c r="W819" s="100">
        <f t="shared" si="147"/>
        <v>0</v>
      </c>
      <c r="X819" s="100">
        <f>IF(C819=A_Stammdaten!$B$11,E_SAV!$M819-E_SAV!$Y819,HLOOKUP(A_Stammdaten!$B$11-1,$Z$4:$AF$1005,ROW(C819)-3,FALSE)-$Y819)</f>
        <v>0</v>
      </c>
      <c r="Y819" s="100">
        <f>HLOOKUP(A_Stammdaten!$B$11,$Z$4:$AF$1005,ROW(C819)-3,FALSE)</f>
        <v>0</v>
      </c>
      <c r="Z819" s="100">
        <f t="shared" si="140"/>
        <v>0</v>
      </c>
      <c r="AA819" s="100">
        <f t="shared" si="141"/>
        <v>0</v>
      </c>
      <c r="AB819" s="100">
        <f t="shared" si="142"/>
        <v>0</v>
      </c>
      <c r="AC819" s="100">
        <f t="shared" si="143"/>
        <v>0</v>
      </c>
      <c r="AD819" s="100">
        <f t="shared" si="144"/>
        <v>0</v>
      </c>
      <c r="AE819" s="100">
        <f t="shared" si="145"/>
        <v>0</v>
      </c>
      <c r="AF819" s="100">
        <f t="shared" si="146"/>
        <v>0</v>
      </c>
    </row>
    <row r="820" spans="1:32" x14ac:dyDescent="0.25">
      <c r="A820" s="338"/>
      <c r="B820" s="338"/>
      <c r="C820" s="339"/>
      <c r="D820" s="338"/>
      <c r="E820" s="338"/>
      <c r="F820" s="338"/>
      <c r="G820" s="338"/>
      <c r="H820" s="338"/>
      <c r="I820" s="270">
        <f>IF(C820&gt;A_Stammdaten!$B$11,0,SUM(D820,E820,-G820))</f>
        <v>0</v>
      </c>
      <c r="J820" s="338"/>
      <c r="K820" s="338"/>
      <c r="L820" s="338"/>
      <c r="M820" s="99">
        <f t="shared" si="139"/>
        <v>0</v>
      </c>
      <c r="N820" s="271">
        <f>IF(ISBLANK($B820),0,VLOOKUP($B820,Listen!$A$2:$C$45,2,FALSE))</f>
        <v>0</v>
      </c>
      <c r="O820" s="271">
        <f>IF(ISBLANK($B820),0,VLOOKUP($B820,Listen!$A$2:$C$45,3,FALSE))</f>
        <v>0</v>
      </c>
      <c r="P820" s="272">
        <f t="shared" si="148"/>
        <v>0</v>
      </c>
      <c r="Q820" s="272">
        <f t="shared" si="149"/>
        <v>0</v>
      </c>
      <c r="R820" s="272">
        <f t="shared" si="149"/>
        <v>0</v>
      </c>
      <c r="S820" s="272">
        <f t="shared" si="149"/>
        <v>0</v>
      </c>
      <c r="T820" s="272">
        <f t="shared" si="149"/>
        <v>0</v>
      </c>
      <c r="U820" s="272">
        <f t="shared" si="149"/>
        <v>0</v>
      </c>
      <c r="V820" s="272">
        <f t="shared" si="149"/>
        <v>0</v>
      </c>
      <c r="W820" s="100">
        <f t="shared" si="147"/>
        <v>0</v>
      </c>
      <c r="X820" s="100">
        <f>IF(C820=A_Stammdaten!$B$11,E_SAV!$M820-E_SAV!$Y820,HLOOKUP(A_Stammdaten!$B$11-1,$Z$4:$AF$1005,ROW(C820)-3,FALSE)-$Y820)</f>
        <v>0</v>
      </c>
      <c r="Y820" s="100">
        <f>HLOOKUP(A_Stammdaten!$B$11,$Z$4:$AF$1005,ROW(C820)-3,FALSE)</f>
        <v>0</v>
      </c>
      <c r="Z820" s="100">
        <f t="shared" si="140"/>
        <v>0</v>
      </c>
      <c r="AA820" s="100">
        <f t="shared" si="141"/>
        <v>0</v>
      </c>
      <c r="AB820" s="100">
        <f t="shared" si="142"/>
        <v>0</v>
      </c>
      <c r="AC820" s="100">
        <f t="shared" si="143"/>
        <v>0</v>
      </c>
      <c r="AD820" s="100">
        <f t="shared" si="144"/>
        <v>0</v>
      </c>
      <c r="AE820" s="100">
        <f t="shared" si="145"/>
        <v>0</v>
      </c>
      <c r="AF820" s="100">
        <f t="shared" si="146"/>
        <v>0</v>
      </c>
    </row>
    <row r="821" spans="1:32" x14ac:dyDescent="0.25">
      <c r="A821" s="338"/>
      <c r="B821" s="338"/>
      <c r="C821" s="339"/>
      <c r="D821" s="338"/>
      <c r="E821" s="338"/>
      <c r="F821" s="338"/>
      <c r="G821" s="338"/>
      <c r="H821" s="338"/>
      <c r="I821" s="270">
        <f>IF(C821&gt;A_Stammdaten!$B$11,0,SUM(D821,E821,-G821))</f>
        <v>0</v>
      </c>
      <c r="J821" s="338"/>
      <c r="K821" s="338"/>
      <c r="L821" s="338"/>
      <c r="M821" s="99">
        <f t="shared" si="139"/>
        <v>0</v>
      </c>
      <c r="N821" s="271">
        <f>IF(ISBLANK($B821),0,VLOOKUP($B821,Listen!$A$2:$C$45,2,FALSE))</f>
        <v>0</v>
      </c>
      <c r="O821" s="271">
        <f>IF(ISBLANK($B821),0,VLOOKUP($B821,Listen!$A$2:$C$45,3,FALSE))</f>
        <v>0</v>
      </c>
      <c r="P821" s="272">
        <f t="shared" si="148"/>
        <v>0</v>
      </c>
      <c r="Q821" s="272">
        <f t="shared" si="149"/>
        <v>0</v>
      </c>
      <c r="R821" s="272">
        <f t="shared" si="149"/>
        <v>0</v>
      </c>
      <c r="S821" s="272">
        <f t="shared" si="149"/>
        <v>0</v>
      </c>
      <c r="T821" s="272">
        <f t="shared" si="149"/>
        <v>0</v>
      </c>
      <c r="U821" s="272">
        <f t="shared" si="149"/>
        <v>0</v>
      </c>
      <c r="V821" s="272">
        <f t="shared" si="149"/>
        <v>0</v>
      </c>
      <c r="W821" s="100">
        <f t="shared" si="147"/>
        <v>0</v>
      </c>
      <c r="X821" s="100">
        <f>IF(C821=A_Stammdaten!$B$11,E_SAV!$M821-E_SAV!$Y821,HLOOKUP(A_Stammdaten!$B$11-1,$Z$4:$AF$1005,ROW(C821)-3,FALSE)-$Y821)</f>
        <v>0</v>
      </c>
      <c r="Y821" s="100">
        <f>HLOOKUP(A_Stammdaten!$B$11,$Z$4:$AF$1005,ROW(C821)-3,FALSE)</f>
        <v>0</v>
      </c>
      <c r="Z821" s="100">
        <f t="shared" si="140"/>
        <v>0</v>
      </c>
      <c r="AA821" s="100">
        <f t="shared" si="141"/>
        <v>0</v>
      </c>
      <c r="AB821" s="100">
        <f t="shared" si="142"/>
        <v>0</v>
      </c>
      <c r="AC821" s="100">
        <f t="shared" si="143"/>
        <v>0</v>
      </c>
      <c r="AD821" s="100">
        <f t="shared" si="144"/>
        <v>0</v>
      </c>
      <c r="AE821" s="100">
        <f t="shared" si="145"/>
        <v>0</v>
      </c>
      <c r="AF821" s="100">
        <f t="shared" si="146"/>
        <v>0</v>
      </c>
    </row>
    <row r="822" spans="1:32" x14ac:dyDescent="0.25">
      <c r="A822" s="338"/>
      <c r="B822" s="338"/>
      <c r="C822" s="339"/>
      <c r="D822" s="338"/>
      <c r="E822" s="338"/>
      <c r="F822" s="338"/>
      <c r="G822" s="338"/>
      <c r="H822" s="338"/>
      <c r="I822" s="270">
        <f>IF(C822&gt;A_Stammdaten!$B$11,0,SUM(D822,E822,-G822))</f>
        <v>0</v>
      </c>
      <c r="J822" s="338"/>
      <c r="K822" s="338"/>
      <c r="L822" s="338"/>
      <c r="M822" s="99">
        <f t="shared" si="139"/>
        <v>0</v>
      </c>
      <c r="N822" s="271">
        <f>IF(ISBLANK($B822),0,VLOOKUP($B822,Listen!$A$2:$C$45,2,FALSE))</f>
        <v>0</v>
      </c>
      <c r="O822" s="271">
        <f>IF(ISBLANK($B822),0,VLOOKUP($B822,Listen!$A$2:$C$45,3,FALSE))</f>
        <v>0</v>
      </c>
      <c r="P822" s="272">
        <f t="shared" si="148"/>
        <v>0</v>
      </c>
      <c r="Q822" s="272">
        <f t="shared" si="149"/>
        <v>0</v>
      </c>
      <c r="R822" s="272">
        <f t="shared" si="149"/>
        <v>0</v>
      </c>
      <c r="S822" s="272">
        <f t="shared" si="149"/>
        <v>0</v>
      </c>
      <c r="T822" s="272">
        <f t="shared" si="149"/>
        <v>0</v>
      </c>
      <c r="U822" s="272">
        <f t="shared" si="149"/>
        <v>0</v>
      </c>
      <c r="V822" s="272">
        <f t="shared" si="149"/>
        <v>0</v>
      </c>
      <c r="W822" s="100">
        <f t="shared" si="147"/>
        <v>0</v>
      </c>
      <c r="X822" s="100">
        <f>IF(C822=A_Stammdaten!$B$11,E_SAV!$M822-E_SAV!$Y822,HLOOKUP(A_Stammdaten!$B$11-1,$Z$4:$AF$1005,ROW(C822)-3,FALSE)-$Y822)</f>
        <v>0</v>
      </c>
      <c r="Y822" s="100">
        <f>HLOOKUP(A_Stammdaten!$B$11,$Z$4:$AF$1005,ROW(C822)-3,FALSE)</f>
        <v>0</v>
      </c>
      <c r="Z822" s="100">
        <f t="shared" si="140"/>
        <v>0</v>
      </c>
      <c r="AA822" s="100">
        <f t="shared" si="141"/>
        <v>0</v>
      </c>
      <c r="AB822" s="100">
        <f t="shared" si="142"/>
        <v>0</v>
      </c>
      <c r="AC822" s="100">
        <f t="shared" si="143"/>
        <v>0</v>
      </c>
      <c r="AD822" s="100">
        <f t="shared" si="144"/>
        <v>0</v>
      </c>
      <c r="AE822" s="100">
        <f t="shared" si="145"/>
        <v>0</v>
      </c>
      <c r="AF822" s="100">
        <f t="shared" si="146"/>
        <v>0</v>
      </c>
    </row>
    <row r="823" spans="1:32" x14ac:dyDescent="0.25">
      <c r="A823" s="338"/>
      <c r="B823" s="338"/>
      <c r="C823" s="339"/>
      <c r="D823" s="338"/>
      <c r="E823" s="338"/>
      <c r="F823" s="338"/>
      <c r="G823" s="338"/>
      <c r="H823" s="338"/>
      <c r="I823" s="270">
        <f>IF(C823&gt;A_Stammdaten!$B$11,0,SUM(D823,E823,-G823))</f>
        <v>0</v>
      </c>
      <c r="J823" s="338"/>
      <c r="K823" s="338"/>
      <c r="L823" s="338"/>
      <c r="M823" s="99">
        <f t="shared" si="139"/>
        <v>0</v>
      </c>
      <c r="N823" s="271">
        <f>IF(ISBLANK($B823),0,VLOOKUP($B823,Listen!$A$2:$C$45,2,FALSE))</f>
        <v>0</v>
      </c>
      <c r="O823" s="271">
        <f>IF(ISBLANK($B823),0,VLOOKUP($B823,Listen!$A$2:$C$45,3,FALSE))</f>
        <v>0</v>
      </c>
      <c r="P823" s="272">
        <f t="shared" si="148"/>
        <v>0</v>
      </c>
      <c r="Q823" s="272">
        <f t="shared" si="149"/>
        <v>0</v>
      </c>
      <c r="R823" s="272">
        <f t="shared" si="149"/>
        <v>0</v>
      </c>
      <c r="S823" s="272">
        <f t="shared" si="149"/>
        <v>0</v>
      </c>
      <c r="T823" s="272">
        <f t="shared" si="149"/>
        <v>0</v>
      </c>
      <c r="U823" s="272">
        <f t="shared" si="149"/>
        <v>0</v>
      </c>
      <c r="V823" s="272">
        <f t="shared" si="149"/>
        <v>0</v>
      </c>
      <c r="W823" s="100">
        <f t="shared" si="147"/>
        <v>0</v>
      </c>
      <c r="X823" s="100">
        <f>IF(C823=A_Stammdaten!$B$11,E_SAV!$M823-E_SAV!$Y823,HLOOKUP(A_Stammdaten!$B$11-1,$Z$4:$AF$1005,ROW(C823)-3,FALSE)-$Y823)</f>
        <v>0</v>
      </c>
      <c r="Y823" s="100">
        <f>HLOOKUP(A_Stammdaten!$B$11,$Z$4:$AF$1005,ROW(C823)-3,FALSE)</f>
        <v>0</v>
      </c>
      <c r="Z823" s="100">
        <f t="shared" si="140"/>
        <v>0</v>
      </c>
      <c r="AA823" s="100">
        <f t="shared" si="141"/>
        <v>0</v>
      </c>
      <c r="AB823" s="100">
        <f t="shared" si="142"/>
        <v>0</v>
      </c>
      <c r="AC823" s="100">
        <f t="shared" si="143"/>
        <v>0</v>
      </c>
      <c r="AD823" s="100">
        <f t="shared" si="144"/>
        <v>0</v>
      </c>
      <c r="AE823" s="100">
        <f t="shared" si="145"/>
        <v>0</v>
      </c>
      <c r="AF823" s="100">
        <f t="shared" si="146"/>
        <v>0</v>
      </c>
    </row>
    <row r="824" spans="1:32" x14ac:dyDescent="0.25">
      <c r="A824" s="338"/>
      <c r="B824" s="338"/>
      <c r="C824" s="339"/>
      <c r="D824" s="338"/>
      <c r="E824" s="338"/>
      <c r="F824" s="338"/>
      <c r="G824" s="338"/>
      <c r="H824" s="338"/>
      <c r="I824" s="270">
        <f>IF(C824&gt;A_Stammdaten!$B$11,0,SUM(D824,E824,-G824))</f>
        <v>0</v>
      </c>
      <c r="J824" s="338"/>
      <c r="K824" s="338"/>
      <c r="L824" s="338"/>
      <c r="M824" s="99">
        <f t="shared" si="139"/>
        <v>0</v>
      </c>
      <c r="N824" s="271">
        <f>IF(ISBLANK($B824),0,VLOOKUP($B824,Listen!$A$2:$C$45,2,FALSE))</f>
        <v>0</v>
      </c>
      <c r="O824" s="271">
        <f>IF(ISBLANK($B824),0,VLOOKUP($B824,Listen!$A$2:$C$45,3,FALSE))</f>
        <v>0</v>
      </c>
      <c r="P824" s="272">
        <f t="shared" si="148"/>
        <v>0</v>
      </c>
      <c r="Q824" s="272">
        <f t="shared" si="149"/>
        <v>0</v>
      </c>
      <c r="R824" s="272">
        <f t="shared" si="149"/>
        <v>0</v>
      </c>
      <c r="S824" s="272">
        <f t="shared" si="149"/>
        <v>0</v>
      </c>
      <c r="T824" s="272">
        <f t="shared" si="149"/>
        <v>0</v>
      </c>
      <c r="U824" s="272">
        <f t="shared" si="149"/>
        <v>0</v>
      </c>
      <c r="V824" s="272">
        <f t="shared" si="149"/>
        <v>0</v>
      </c>
      <c r="W824" s="100">
        <f t="shared" si="147"/>
        <v>0</v>
      </c>
      <c r="X824" s="100">
        <f>IF(C824=A_Stammdaten!$B$11,E_SAV!$M824-E_SAV!$Y824,HLOOKUP(A_Stammdaten!$B$11-1,$Z$4:$AF$1005,ROW(C824)-3,FALSE)-$Y824)</f>
        <v>0</v>
      </c>
      <c r="Y824" s="100">
        <f>HLOOKUP(A_Stammdaten!$B$11,$Z$4:$AF$1005,ROW(C824)-3,FALSE)</f>
        <v>0</v>
      </c>
      <c r="Z824" s="100">
        <f t="shared" si="140"/>
        <v>0</v>
      </c>
      <c r="AA824" s="100">
        <f t="shared" si="141"/>
        <v>0</v>
      </c>
      <c r="AB824" s="100">
        <f t="shared" si="142"/>
        <v>0</v>
      </c>
      <c r="AC824" s="100">
        <f t="shared" si="143"/>
        <v>0</v>
      </c>
      <c r="AD824" s="100">
        <f t="shared" si="144"/>
        <v>0</v>
      </c>
      <c r="AE824" s="100">
        <f t="shared" si="145"/>
        <v>0</v>
      </c>
      <c r="AF824" s="100">
        <f t="shared" si="146"/>
        <v>0</v>
      </c>
    </row>
    <row r="825" spans="1:32" x14ac:dyDescent="0.25">
      <c r="A825" s="338"/>
      <c r="B825" s="338"/>
      <c r="C825" s="339"/>
      <c r="D825" s="338"/>
      <c r="E825" s="338"/>
      <c r="F825" s="338"/>
      <c r="G825" s="338"/>
      <c r="H825" s="338"/>
      <c r="I825" s="270">
        <f>IF(C825&gt;A_Stammdaten!$B$11,0,SUM(D825,E825,-G825))</f>
        <v>0</v>
      </c>
      <c r="J825" s="338"/>
      <c r="K825" s="338"/>
      <c r="L825" s="338"/>
      <c r="M825" s="99">
        <f t="shared" si="139"/>
        <v>0</v>
      </c>
      <c r="N825" s="271">
        <f>IF(ISBLANK($B825),0,VLOOKUP($B825,Listen!$A$2:$C$45,2,FALSE))</f>
        <v>0</v>
      </c>
      <c r="O825" s="271">
        <f>IF(ISBLANK($B825),0,VLOOKUP($B825,Listen!$A$2:$C$45,3,FALSE))</f>
        <v>0</v>
      </c>
      <c r="P825" s="272">
        <f t="shared" si="148"/>
        <v>0</v>
      </c>
      <c r="Q825" s="272">
        <f t="shared" si="149"/>
        <v>0</v>
      </c>
      <c r="R825" s="272">
        <f t="shared" si="149"/>
        <v>0</v>
      </c>
      <c r="S825" s="272">
        <f t="shared" si="149"/>
        <v>0</v>
      </c>
      <c r="T825" s="272">
        <f t="shared" si="149"/>
        <v>0</v>
      </c>
      <c r="U825" s="272">
        <f t="shared" si="149"/>
        <v>0</v>
      </c>
      <c r="V825" s="272">
        <f t="shared" si="149"/>
        <v>0</v>
      </c>
      <c r="W825" s="100">
        <f t="shared" si="147"/>
        <v>0</v>
      </c>
      <c r="X825" s="100">
        <f>IF(C825=A_Stammdaten!$B$11,E_SAV!$M825-E_SAV!$Y825,HLOOKUP(A_Stammdaten!$B$11-1,$Z$4:$AF$1005,ROW(C825)-3,FALSE)-$Y825)</f>
        <v>0</v>
      </c>
      <c r="Y825" s="100">
        <f>HLOOKUP(A_Stammdaten!$B$11,$Z$4:$AF$1005,ROW(C825)-3,FALSE)</f>
        <v>0</v>
      </c>
      <c r="Z825" s="100">
        <f t="shared" si="140"/>
        <v>0</v>
      </c>
      <c r="AA825" s="100">
        <f t="shared" si="141"/>
        <v>0</v>
      </c>
      <c r="AB825" s="100">
        <f t="shared" si="142"/>
        <v>0</v>
      </c>
      <c r="AC825" s="100">
        <f t="shared" si="143"/>
        <v>0</v>
      </c>
      <c r="AD825" s="100">
        <f t="shared" si="144"/>
        <v>0</v>
      </c>
      <c r="AE825" s="100">
        <f t="shared" si="145"/>
        <v>0</v>
      </c>
      <c r="AF825" s="100">
        <f t="shared" si="146"/>
        <v>0</v>
      </c>
    </row>
    <row r="826" spans="1:32" x14ac:dyDescent="0.25">
      <c r="A826" s="338"/>
      <c r="B826" s="338"/>
      <c r="C826" s="339"/>
      <c r="D826" s="338"/>
      <c r="E826" s="338"/>
      <c r="F826" s="338"/>
      <c r="G826" s="338"/>
      <c r="H826" s="338"/>
      <c r="I826" s="270">
        <f>IF(C826&gt;A_Stammdaten!$B$11,0,SUM(D826,E826,-G826))</f>
        <v>0</v>
      </c>
      <c r="J826" s="338"/>
      <c r="K826" s="338"/>
      <c r="L826" s="338"/>
      <c r="M826" s="99">
        <f t="shared" si="139"/>
        <v>0</v>
      </c>
      <c r="N826" s="271">
        <f>IF(ISBLANK($B826),0,VLOOKUP($B826,Listen!$A$2:$C$45,2,FALSE))</f>
        <v>0</v>
      </c>
      <c r="O826" s="271">
        <f>IF(ISBLANK($B826),0,VLOOKUP($B826,Listen!$A$2:$C$45,3,FALSE))</f>
        <v>0</v>
      </c>
      <c r="P826" s="272">
        <f t="shared" si="148"/>
        <v>0</v>
      </c>
      <c r="Q826" s="272">
        <f t="shared" si="149"/>
        <v>0</v>
      </c>
      <c r="R826" s="272">
        <f t="shared" si="149"/>
        <v>0</v>
      </c>
      <c r="S826" s="272">
        <f t="shared" si="149"/>
        <v>0</v>
      </c>
      <c r="T826" s="272">
        <f t="shared" si="149"/>
        <v>0</v>
      </c>
      <c r="U826" s="272">
        <f t="shared" si="149"/>
        <v>0</v>
      </c>
      <c r="V826" s="272">
        <f t="shared" si="149"/>
        <v>0</v>
      </c>
      <c r="W826" s="100">
        <f t="shared" si="147"/>
        <v>0</v>
      </c>
      <c r="X826" s="100">
        <f>IF(C826=A_Stammdaten!$B$11,E_SAV!$M826-E_SAV!$Y826,HLOOKUP(A_Stammdaten!$B$11-1,$Z$4:$AF$1005,ROW(C826)-3,FALSE)-$Y826)</f>
        <v>0</v>
      </c>
      <c r="Y826" s="100">
        <f>HLOOKUP(A_Stammdaten!$B$11,$Z$4:$AF$1005,ROW(C826)-3,FALSE)</f>
        <v>0</v>
      </c>
      <c r="Z826" s="100">
        <f t="shared" si="140"/>
        <v>0</v>
      </c>
      <c r="AA826" s="100">
        <f t="shared" si="141"/>
        <v>0</v>
      </c>
      <c r="AB826" s="100">
        <f t="shared" si="142"/>
        <v>0</v>
      </c>
      <c r="AC826" s="100">
        <f t="shared" si="143"/>
        <v>0</v>
      </c>
      <c r="AD826" s="100">
        <f t="shared" si="144"/>
        <v>0</v>
      </c>
      <c r="AE826" s="100">
        <f t="shared" si="145"/>
        <v>0</v>
      </c>
      <c r="AF826" s="100">
        <f t="shared" si="146"/>
        <v>0</v>
      </c>
    </row>
    <row r="827" spans="1:32" x14ac:dyDescent="0.25">
      <c r="A827" s="338"/>
      <c r="B827" s="338"/>
      <c r="C827" s="339"/>
      <c r="D827" s="338"/>
      <c r="E827" s="338"/>
      <c r="F827" s="338"/>
      <c r="G827" s="338"/>
      <c r="H827" s="338"/>
      <c r="I827" s="270">
        <f>IF(C827&gt;A_Stammdaten!$B$11,0,SUM(D827,E827,-G827))</f>
        <v>0</v>
      </c>
      <c r="J827" s="338"/>
      <c r="K827" s="338"/>
      <c r="L827" s="338"/>
      <c r="M827" s="99">
        <f t="shared" si="139"/>
        <v>0</v>
      </c>
      <c r="N827" s="271">
        <f>IF(ISBLANK($B827),0,VLOOKUP($B827,Listen!$A$2:$C$45,2,FALSE))</f>
        <v>0</v>
      </c>
      <c r="O827" s="271">
        <f>IF(ISBLANK($B827),0,VLOOKUP($B827,Listen!$A$2:$C$45,3,FALSE))</f>
        <v>0</v>
      </c>
      <c r="P827" s="272">
        <f t="shared" si="148"/>
        <v>0</v>
      </c>
      <c r="Q827" s="272">
        <f t="shared" si="149"/>
        <v>0</v>
      </c>
      <c r="R827" s="272">
        <f t="shared" si="149"/>
        <v>0</v>
      </c>
      <c r="S827" s="272">
        <f t="shared" si="149"/>
        <v>0</v>
      </c>
      <c r="T827" s="272">
        <f t="shared" si="149"/>
        <v>0</v>
      </c>
      <c r="U827" s="272">
        <f t="shared" si="149"/>
        <v>0</v>
      </c>
      <c r="V827" s="272">
        <f t="shared" si="149"/>
        <v>0</v>
      </c>
      <c r="W827" s="100">
        <f t="shared" si="147"/>
        <v>0</v>
      </c>
      <c r="X827" s="100">
        <f>IF(C827=A_Stammdaten!$B$11,E_SAV!$M827-E_SAV!$Y827,HLOOKUP(A_Stammdaten!$B$11-1,$Z$4:$AF$1005,ROW(C827)-3,FALSE)-$Y827)</f>
        <v>0</v>
      </c>
      <c r="Y827" s="100">
        <f>HLOOKUP(A_Stammdaten!$B$11,$Z$4:$AF$1005,ROW(C827)-3,FALSE)</f>
        <v>0</v>
      </c>
      <c r="Z827" s="100">
        <f t="shared" si="140"/>
        <v>0</v>
      </c>
      <c r="AA827" s="100">
        <f t="shared" si="141"/>
        <v>0</v>
      </c>
      <c r="AB827" s="100">
        <f t="shared" si="142"/>
        <v>0</v>
      </c>
      <c r="AC827" s="100">
        <f t="shared" si="143"/>
        <v>0</v>
      </c>
      <c r="AD827" s="100">
        <f t="shared" si="144"/>
        <v>0</v>
      </c>
      <c r="AE827" s="100">
        <f t="shared" si="145"/>
        <v>0</v>
      </c>
      <c r="AF827" s="100">
        <f t="shared" si="146"/>
        <v>0</v>
      </c>
    </row>
    <row r="828" spans="1:32" x14ac:dyDescent="0.25">
      <c r="A828" s="338"/>
      <c r="B828" s="338"/>
      <c r="C828" s="339"/>
      <c r="D828" s="338"/>
      <c r="E828" s="338"/>
      <c r="F828" s="338"/>
      <c r="G828" s="338"/>
      <c r="H828" s="338"/>
      <c r="I828" s="270">
        <f>IF(C828&gt;A_Stammdaten!$B$11,0,SUM(D828,E828,-G828))</f>
        <v>0</v>
      </c>
      <c r="J828" s="338"/>
      <c r="K828" s="338"/>
      <c r="L828" s="338"/>
      <c r="M828" s="99">
        <f t="shared" si="139"/>
        <v>0</v>
      </c>
      <c r="N828" s="271">
        <f>IF(ISBLANK($B828),0,VLOOKUP($B828,Listen!$A$2:$C$45,2,FALSE))</f>
        <v>0</v>
      </c>
      <c r="O828" s="271">
        <f>IF(ISBLANK($B828),0,VLOOKUP($B828,Listen!$A$2:$C$45,3,FALSE))</f>
        <v>0</v>
      </c>
      <c r="P828" s="272">
        <f t="shared" si="148"/>
        <v>0</v>
      </c>
      <c r="Q828" s="272">
        <f t="shared" si="149"/>
        <v>0</v>
      </c>
      <c r="R828" s="272">
        <f t="shared" si="149"/>
        <v>0</v>
      </c>
      <c r="S828" s="272">
        <f t="shared" si="149"/>
        <v>0</v>
      </c>
      <c r="T828" s="272">
        <f t="shared" si="149"/>
        <v>0</v>
      </c>
      <c r="U828" s="272">
        <f t="shared" si="149"/>
        <v>0</v>
      </c>
      <c r="V828" s="272">
        <f t="shared" si="149"/>
        <v>0</v>
      </c>
      <c r="W828" s="100">
        <f t="shared" si="147"/>
        <v>0</v>
      </c>
      <c r="X828" s="100">
        <f>IF(C828=A_Stammdaten!$B$11,E_SAV!$M828-E_SAV!$Y828,HLOOKUP(A_Stammdaten!$B$11-1,$Z$4:$AF$1005,ROW(C828)-3,FALSE)-$Y828)</f>
        <v>0</v>
      </c>
      <c r="Y828" s="100">
        <f>HLOOKUP(A_Stammdaten!$B$11,$Z$4:$AF$1005,ROW(C828)-3,FALSE)</f>
        <v>0</v>
      </c>
      <c r="Z828" s="100">
        <f t="shared" si="140"/>
        <v>0</v>
      </c>
      <c r="AA828" s="100">
        <f t="shared" si="141"/>
        <v>0</v>
      </c>
      <c r="AB828" s="100">
        <f t="shared" si="142"/>
        <v>0</v>
      </c>
      <c r="AC828" s="100">
        <f t="shared" si="143"/>
        <v>0</v>
      </c>
      <c r="AD828" s="100">
        <f t="shared" si="144"/>
        <v>0</v>
      </c>
      <c r="AE828" s="100">
        <f t="shared" si="145"/>
        <v>0</v>
      </c>
      <c r="AF828" s="100">
        <f t="shared" si="146"/>
        <v>0</v>
      </c>
    </row>
    <row r="829" spans="1:32" x14ac:dyDescent="0.25">
      <c r="A829" s="338"/>
      <c r="B829" s="338"/>
      <c r="C829" s="339"/>
      <c r="D829" s="338"/>
      <c r="E829" s="338"/>
      <c r="F829" s="338"/>
      <c r="G829" s="338"/>
      <c r="H829" s="338"/>
      <c r="I829" s="270">
        <f>IF(C829&gt;A_Stammdaten!$B$11,0,SUM(D829,E829,-G829))</f>
        <v>0</v>
      </c>
      <c r="J829" s="338"/>
      <c r="K829" s="338"/>
      <c r="L829" s="338"/>
      <c r="M829" s="99">
        <f t="shared" si="139"/>
        <v>0</v>
      </c>
      <c r="N829" s="271">
        <f>IF(ISBLANK($B829),0,VLOOKUP($B829,Listen!$A$2:$C$45,2,FALSE))</f>
        <v>0</v>
      </c>
      <c r="O829" s="271">
        <f>IF(ISBLANK($B829),0,VLOOKUP($B829,Listen!$A$2:$C$45,3,FALSE))</f>
        <v>0</v>
      </c>
      <c r="P829" s="272">
        <f t="shared" si="148"/>
        <v>0</v>
      </c>
      <c r="Q829" s="272">
        <f t="shared" si="149"/>
        <v>0</v>
      </c>
      <c r="R829" s="272">
        <f t="shared" si="149"/>
        <v>0</v>
      </c>
      <c r="S829" s="272">
        <f t="shared" si="149"/>
        <v>0</v>
      </c>
      <c r="T829" s="272">
        <f t="shared" si="149"/>
        <v>0</v>
      </c>
      <c r="U829" s="272">
        <f t="shared" si="149"/>
        <v>0</v>
      </c>
      <c r="V829" s="272">
        <f t="shared" si="149"/>
        <v>0</v>
      </c>
      <c r="W829" s="100">
        <f t="shared" si="147"/>
        <v>0</v>
      </c>
      <c r="X829" s="100">
        <f>IF(C829=A_Stammdaten!$B$11,E_SAV!$M829-E_SAV!$Y829,HLOOKUP(A_Stammdaten!$B$11-1,$Z$4:$AF$1005,ROW(C829)-3,FALSE)-$Y829)</f>
        <v>0</v>
      </c>
      <c r="Y829" s="100">
        <f>HLOOKUP(A_Stammdaten!$B$11,$Z$4:$AF$1005,ROW(C829)-3,FALSE)</f>
        <v>0</v>
      </c>
      <c r="Z829" s="100">
        <f t="shared" si="140"/>
        <v>0</v>
      </c>
      <c r="AA829" s="100">
        <f t="shared" si="141"/>
        <v>0</v>
      </c>
      <c r="AB829" s="100">
        <f t="shared" si="142"/>
        <v>0</v>
      </c>
      <c r="AC829" s="100">
        <f t="shared" si="143"/>
        <v>0</v>
      </c>
      <c r="AD829" s="100">
        <f t="shared" si="144"/>
        <v>0</v>
      </c>
      <c r="AE829" s="100">
        <f t="shared" si="145"/>
        <v>0</v>
      </c>
      <c r="AF829" s="100">
        <f t="shared" si="146"/>
        <v>0</v>
      </c>
    </row>
    <row r="830" spans="1:32" x14ac:dyDescent="0.25">
      <c r="A830" s="338"/>
      <c r="B830" s="338"/>
      <c r="C830" s="339"/>
      <c r="D830" s="338"/>
      <c r="E830" s="338"/>
      <c r="F830" s="338"/>
      <c r="G830" s="338"/>
      <c r="H830" s="338"/>
      <c r="I830" s="270">
        <f>IF(C830&gt;A_Stammdaten!$B$11,0,SUM(D830,E830,-G830))</f>
        <v>0</v>
      </c>
      <c r="J830" s="338"/>
      <c r="K830" s="338"/>
      <c r="L830" s="338"/>
      <c r="M830" s="99">
        <f t="shared" si="139"/>
        <v>0</v>
      </c>
      <c r="N830" s="271">
        <f>IF(ISBLANK($B830),0,VLOOKUP($B830,Listen!$A$2:$C$45,2,FALSE))</f>
        <v>0</v>
      </c>
      <c r="O830" s="271">
        <f>IF(ISBLANK($B830),0,VLOOKUP($B830,Listen!$A$2:$C$45,3,FALSE))</f>
        <v>0</v>
      </c>
      <c r="P830" s="272">
        <f t="shared" si="148"/>
        <v>0</v>
      </c>
      <c r="Q830" s="272">
        <f t="shared" si="149"/>
        <v>0</v>
      </c>
      <c r="R830" s="272">
        <f t="shared" si="149"/>
        <v>0</v>
      </c>
      <c r="S830" s="272">
        <f t="shared" si="149"/>
        <v>0</v>
      </c>
      <c r="T830" s="272">
        <f t="shared" si="149"/>
        <v>0</v>
      </c>
      <c r="U830" s="272">
        <f t="shared" si="149"/>
        <v>0</v>
      </c>
      <c r="V830" s="272">
        <f t="shared" si="149"/>
        <v>0</v>
      </c>
      <c r="W830" s="100">
        <f t="shared" si="147"/>
        <v>0</v>
      </c>
      <c r="X830" s="100">
        <f>IF(C830=A_Stammdaten!$B$11,E_SAV!$M830-E_SAV!$Y830,HLOOKUP(A_Stammdaten!$B$11-1,$Z$4:$AF$1005,ROW(C830)-3,FALSE)-$Y830)</f>
        <v>0</v>
      </c>
      <c r="Y830" s="100">
        <f>HLOOKUP(A_Stammdaten!$B$11,$Z$4:$AF$1005,ROW(C830)-3,FALSE)</f>
        <v>0</v>
      </c>
      <c r="Z830" s="100">
        <f t="shared" si="140"/>
        <v>0</v>
      </c>
      <c r="AA830" s="100">
        <f t="shared" si="141"/>
        <v>0</v>
      </c>
      <c r="AB830" s="100">
        <f t="shared" si="142"/>
        <v>0</v>
      </c>
      <c r="AC830" s="100">
        <f t="shared" si="143"/>
        <v>0</v>
      </c>
      <c r="AD830" s="100">
        <f t="shared" si="144"/>
        <v>0</v>
      </c>
      <c r="AE830" s="100">
        <f t="shared" si="145"/>
        <v>0</v>
      </c>
      <c r="AF830" s="100">
        <f t="shared" si="146"/>
        <v>0</v>
      </c>
    </row>
    <row r="831" spans="1:32" x14ac:dyDescent="0.25">
      <c r="A831" s="338"/>
      <c r="B831" s="338"/>
      <c r="C831" s="339"/>
      <c r="D831" s="338"/>
      <c r="E831" s="338"/>
      <c r="F831" s="338"/>
      <c r="G831" s="338"/>
      <c r="H831" s="338"/>
      <c r="I831" s="270">
        <f>IF(C831&gt;A_Stammdaten!$B$11,0,SUM(D831,E831,-G831))</f>
        <v>0</v>
      </c>
      <c r="J831" s="338"/>
      <c r="K831" s="338"/>
      <c r="L831" s="338"/>
      <c r="M831" s="99">
        <f t="shared" si="139"/>
        <v>0</v>
      </c>
      <c r="N831" s="271">
        <f>IF(ISBLANK($B831),0,VLOOKUP($B831,Listen!$A$2:$C$45,2,FALSE))</f>
        <v>0</v>
      </c>
      <c r="O831" s="271">
        <f>IF(ISBLANK($B831),0,VLOOKUP($B831,Listen!$A$2:$C$45,3,FALSE))</f>
        <v>0</v>
      </c>
      <c r="P831" s="272">
        <f t="shared" si="148"/>
        <v>0</v>
      </c>
      <c r="Q831" s="272">
        <f t="shared" si="149"/>
        <v>0</v>
      </c>
      <c r="R831" s="272">
        <f t="shared" si="149"/>
        <v>0</v>
      </c>
      <c r="S831" s="272">
        <f t="shared" si="149"/>
        <v>0</v>
      </c>
      <c r="T831" s="272">
        <f t="shared" si="149"/>
        <v>0</v>
      </c>
      <c r="U831" s="272">
        <f t="shared" si="149"/>
        <v>0</v>
      </c>
      <c r="V831" s="272">
        <f t="shared" si="149"/>
        <v>0</v>
      </c>
      <c r="W831" s="100">
        <f t="shared" si="147"/>
        <v>0</v>
      </c>
      <c r="X831" s="100">
        <f>IF(C831=A_Stammdaten!$B$11,E_SAV!$M831-E_SAV!$Y831,HLOOKUP(A_Stammdaten!$B$11-1,$Z$4:$AF$1005,ROW(C831)-3,FALSE)-$Y831)</f>
        <v>0</v>
      </c>
      <c r="Y831" s="100">
        <f>HLOOKUP(A_Stammdaten!$B$11,$Z$4:$AF$1005,ROW(C831)-3,FALSE)</f>
        <v>0</v>
      </c>
      <c r="Z831" s="100">
        <f t="shared" si="140"/>
        <v>0</v>
      </c>
      <c r="AA831" s="100">
        <f t="shared" si="141"/>
        <v>0</v>
      </c>
      <c r="AB831" s="100">
        <f t="shared" si="142"/>
        <v>0</v>
      </c>
      <c r="AC831" s="100">
        <f t="shared" si="143"/>
        <v>0</v>
      </c>
      <c r="AD831" s="100">
        <f t="shared" si="144"/>
        <v>0</v>
      </c>
      <c r="AE831" s="100">
        <f t="shared" si="145"/>
        <v>0</v>
      </c>
      <c r="AF831" s="100">
        <f t="shared" si="146"/>
        <v>0</v>
      </c>
    </row>
    <row r="832" spans="1:32" x14ac:dyDescent="0.25">
      <c r="A832" s="338"/>
      <c r="B832" s="338"/>
      <c r="C832" s="339"/>
      <c r="D832" s="338"/>
      <c r="E832" s="338"/>
      <c r="F832" s="338"/>
      <c r="G832" s="338"/>
      <c r="H832" s="338"/>
      <c r="I832" s="270">
        <f>IF(C832&gt;A_Stammdaten!$B$11,0,SUM(D832,E832,-G832))</f>
        <v>0</v>
      </c>
      <c r="J832" s="338"/>
      <c r="K832" s="338"/>
      <c r="L832" s="338"/>
      <c r="M832" s="99">
        <f t="shared" si="139"/>
        <v>0</v>
      </c>
      <c r="N832" s="271">
        <f>IF(ISBLANK($B832),0,VLOOKUP($B832,Listen!$A$2:$C$45,2,FALSE))</f>
        <v>0</v>
      </c>
      <c r="O832" s="271">
        <f>IF(ISBLANK($B832),0,VLOOKUP($B832,Listen!$A$2:$C$45,3,FALSE))</f>
        <v>0</v>
      </c>
      <c r="P832" s="272">
        <f t="shared" si="148"/>
        <v>0</v>
      </c>
      <c r="Q832" s="272">
        <f t="shared" si="149"/>
        <v>0</v>
      </c>
      <c r="R832" s="272">
        <f t="shared" si="149"/>
        <v>0</v>
      </c>
      <c r="S832" s="272">
        <f t="shared" si="149"/>
        <v>0</v>
      </c>
      <c r="T832" s="272">
        <f t="shared" si="149"/>
        <v>0</v>
      </c>
      <c r="U832" s="272">
        <f t="shared" si="149"/>
        <v>0</v>
      </c>
      <c r="V832" s="272">
        <f t="shared" si="149"/>
        <v>0</v>
      </c>
      <c r="W832" s="100">
        <f t="shared" si="147"/>
        <v>0</v>
      </c>
      <c r="X832" s="100">
        <f>IF(C832=A_Stammdaten!$B$11,E_SAV!$M832-E_SAV!$Y832,HLOOKUP(A_Stammdaten!$B$11-1,$Z$4:$AF$1005,ROW(C832)-3,FALSE)-$Y832)</f>
        <v>0</v>
      </c>
      <c r="Y832" s="100">
        <f>HLOOKUP(A_Stammdaten!$B$11,$Z$4:$AF$1005,ROW(C832)-3,FALSE)</f>
        <v>0</v>
      </c>
      <c r="Z832" s="100">
        <f t="shared" si="140"/>
        <v>0</v>
      </c>
      <c r="AA832" s="100">
        <f t="shared" si="141"/>
        <v>0</v>
      </c>
      <c r="AB832" s="100">
        <f t="shared" si="142"/>
        <v>0</v>
      </c>
      <c r="AC832" s="100">
        <f t="shared" si="143"/>
        <v>0</v>
      </c>
      <c r="AD832" s="100">
        <f t="shared" si="144"/>
        <v>0</v>
      </c>
      <c r="AE832" s="100">
        <f t="shared" si="145"/>
        <v>0</v>
      </c>
      <c r="AF832" s="100">
        <f t="shared" si="146"/>
        <v>0</v>
      </c>
    </row>
    <row r="833" spans="1:32" x14ac:dyDescent="0.25">
      <c r="A833" s="338"/>
      <c r="B833" s="338"/>
      <c r="C833" s="339"/>
      <c r="D833" s="338"/>
      <c r="E833" s="338"/>
      <c r="F833" s="338"/>
      <c r="G833" s="338"/>
      <c r="H833" s="338"/>
      <c r="I833" s="270">
        <f>IF(C833&gt;A_Stammdaten!$B$11,0,SUM(D833,E833,-G833))</f>
        <v>0</v>
      </c>
      <c r="J833" s="338"/>
      <c r="K833" s="338"/>
      <c r="L833" s="338"/>
      <c r="M833" s="99">
        <f t="shared" si="139"/>
        <v>0</v>
      </c>
      <c r="N833" s="271">
        <f>IF(ISBLANK($B833),0,VLOOKUP($B833,Listen!$A$2:$C$45,2,FALSE))</f>
        <v>0</v>
      </c>
      <c r="O833" s="271">
        <f>IF(ISBLANK($B833),0,VLOOKUP($B833,Listen!$A$2:$C$45,3,FALSE))</f>
        <v>0</v>
      </c>
      <c r="P833" s="272">
        <f t="shared" si="148"/>
        <v>0</v>
      </c>
      <c r="Q833" s="272">
        <f t="shared" si="149"/>
        <v>0</v>
      </c>
      <c r="R833" s="272">
        <f t="shared" si="149"/>
        <v>0</v>
      </c>
      <c r="S833" s="272">
        <f t="shared" si="149"/>
        <v>0</v>
      </c>
      <c r="T833" s="272">
        <f t="shared" si="149"/>
        <v>0</v>
      </c>
      <c r="U833" s="272">
        <f t="shared" si="149"/>
        <v>0</v>
      </c>
      <c r="V833" s="272">
        <f t="shared" si="149"/>
        <v>0</v>
      </c>
      <c r="W833" s="100">
        <f t="shared" si="147"/>
        <v>0</v>
      </c>
      <c r="X833" s="100">
        <f>IF(C833=A_Stammdaten!$B$11,E_SAV!$M833-E_SAV!$Y833,HLOOKUP(A_Stammdaten!$B$11-1,$Z$4:$AF$1005,ROW(C833)-3,FALSE)-$Y833)</f>
        <v>0</v>
      </c>
      <c r="Y833" s="100">
        <f>HLOOKUP(A_Stammdaten!$B$11,$Z$4:$AF$1005,ROW(C833)-3,FALSE)</f>
        <v>0</v>
      </c>
      <c r="Z833" s="100">
        <f t="shared" si="140"/>
        <v>0</v>
      </c>
      <c r="AA833" s="100">
        <f t="shared" si="141"/>
        <v>0</v>
      </c>
      <c r="AB833" s="100">
        <f t="shared" si="142"/>
        <v>0</v>
      </c>
      <c r="AC833" s="100">
        <f t="shared" si="143"/>
        <v>0</v>
      </c>
      <c r="AD833" s="100">
        <f t="shared" si="144"/>
        <v>0</v>
      </c>
      <c r="AE833" s="100">
        <f t="shared" si="145"/>
        <v>0</v>
      </c>
      <c r="AF833" s="100">
        <f t="shared" si="146"/>
        <v>0</v>
      </c>
    </row>
    <row r="834" spans="1:32" x14ac:dyDescent="0.25">
      <c r="A834" s="338"/>
      <c r="B834" s="338"/>
      <c r="C834" s="339"/>
      <c r="D834" s="338"/>
      <c r="E834" s="338"/>
      <c r="F834" s="338"/>
      <c r="G834" s="338"/>
      <c r="H834" s="338"/>
      <c r="I834" s="270">
        <f>IF(C834&gt;A_Stammdaten!$B$11,0,SUM(D834,E834,-G834))</f>
        <v>0</v>
      </c>
      <c r="J834" s="338"/>
      <c r="K834" s="338"/>
      <c r="L834" s="338"/>
      <c r="M834" s="99">
        <f t="shared" si="139"/>
        <v>0</v>
      </c>
      <c r="N834" s="271">
        <f>IF(ISBLANK($B834),0,VLOOKUP($B834,Listen!$A$2:$C$45,2,FALSE))</f>
        <v>0</v>
      </c>
      <c r="O834" s="271">
        <f>IF(ISBLANK($B834),0,VLOOKUP($B834,Listen!$A$2:$C$45,3,FALSE))</f>
        <v>0</v>
      </c>
      <c r="P834" s="272">
        <f t="shared" si="148"/>
        <v>0</v>
      </c>
      <c r="Q834" s="272">
        <f t="shared" si="149"/>
        <v>0</v>
      </c>
      <c r="R834" s="272">
        <f t="shared" si="149"/>
        <v>0</v>
      </c>
      <c r="S834" s="272">
        <f t="shared" si="149"/>
        <v>0</v>
      </c>
      <c r="T834" s="272">
        <f t="shared" si="149"/>
        <v>0</v>
      </c>
      <c r="U834" s="272">
        <f t="shared" si="149"/>
        <v>0</v>
      </c>
      <c r="V834" s="272">
        <f t="shared" si="149"/>
        <v>0</v>
      </c>
      <c r="W834" s="100">
        <f t="shared" si="147"/>
        <v>0</v>
      </c>
      <c r="X834" s="100">
        <f>IF(C834=A_Stammdaten!$B$11,E_SAV!$M834-E_SAV!$Y834,HLOOKUP(A_Stammdaten!$B$11-1,$Z$4:$AF$1005,ROW(C834)-3,FALSE)-$Y834)</f>
        <v>0</v>
      </c>
      <c r="Y834" s="100">
        <f>HLOOKUP(A_Stammdaten!$B$11,$Z$4:$AF$1005,ROW(C834)-3,FALSE)</f>
        <v>0</v>
      </c>
      <c r="Z834" s="100">
        <f t="shared" si="140"/>
        <v>0</v>
      </c>
      <c r="AA834" s="100">
        <f t="shared" si="141"/>
        <v>0</v>
      </c>
      <c r="AB834" s="100">
        <f t="shared" si="142"/>
        <v>0</v>
      </c>
      <c r="AC834" s="100">
        <f t="shared" si="143"/>
        <v>0</v>
      </c>
      <c r="AD834" s="100">
        <f t="shared" si="144"/>
        <v>0</v>
      </c>
      <c r="AE834" s="100">
        <f t="shared" si="145"/>
        <v>0</v>
      </c>
      <c r="AF834" s="100">
        <f t="shared" si="146"/>
        <v>0</v>
      </c>
    </row>
    <row r="835" spans="1:32" x14ac:dyDescent="0.25">
      <c r="A835" s="338"/>
      <c r="B835" s="338"/>
      <c r="C835" s="339"/>
      <c r="D835" s="338"/>
      <c r="E835" s="338"/>
      <c r="F835" s="338"/>
      <c r="G835" s="338"/>
      <c r="H835" s="338"/>
      <c r="I835" s="270">
        <f>IF(C835&gt;A_Stammdaten!$B$11,0,SUM(D835,E835,-G835))</f>
        <v>0</v>
      </c>
      <c r="J835" s="338"/>
      <c r="K835" s="338"/>
      <c r="L835" s="338"/>
      <c r="M835" s="99">
        <f t="shared" si="139"/>
        <v>0</v>
      </c>
      <c r="N835" s="271">
        <f>IF(ISBLANK($B835),0,VLOOKUP($B835,Listen!$A$2:$C$45,2,FALSE))</f>
        <v>0</v>
      </c>
      <c r="O835" s="271">
        <f>IF(ISBLANK($B835),0,VLOOKUP($B835,Listen!$A$2:$C$45,3,FALSE))</f>
        <v>0</v>
      </c>
      <c r="P835" s="272">
        <f t="shared" si="148"/>
        <v>0</v>
      </c>
      <c r="Q835" s="272">
        <f t="shared" si="149"/>
        <v>0</v>
      </c>
      <c r="R835" s="272">
        <f t="shared" si="149"/>
        <v>0</v>
      </c>
      <c r="S835" s="272">
        <f t="shared" si="149"/>
        <v>0</v>
      </c>
      <c r="T835" s="272">
        <f t="shared" si="149"/>
        <v>0</v>
      </c>
      <c r="U835" s="272">
        <f t="shared" si="149"/>
        <v>0</v>
      </c>
      <c r="V835" s="272">
        <f t="shared" si="149"/>
        <v>0</v>
      </c>
      <c r="W835" s="100">
        <f t="shared" si="147"/>
        <v>0</v>
      </c>
      <c r="X835" s="100">
        <f>IF(C835=A_Stammdaten!$B$11,E_SAV!$M835-E_SAV!$Y835,HLOOKUP(A_Stammdaten!$B$11-1,$Z$4:$AF$1005,ROW(C835)-3,FALSE)-$Y835)</f>
        <v>0</v>
      </c>
      <c r="Y835" s="100">
        <f>HLOOKUP(A_Stammdaten!$B$11,$Z$4:$AF$1005,ROW(C835)-3,FALSE)</f>
        <v>0</v>
      </c>
      <c r="Z835" s="100">
        <f t="shared" si="140"/>
        <v>0</v>
      </c>
      <c r="AA835" s="100">
        <f t="shared" si="141"/>
        <v>0</v>
      </c>
      <c r="AB835" s="100">
        <f t="shared" si="142"/>
        <v>0</v>
      </c>
      <c r="AC835" s="100">
        <f t="shared" si="143"/>
        <v>0</v>
      </c>
      <c r="AD835" s="100">
        <f t="shared" si="144"/>
        <v>0</v>
      </c>
      <c r="AE835" s="100">
        <f t="shared" si="145"/>
        <v>0</v>
      </c>
      <c r="AF835" s="100">
        <f t="shared" si="146"/>
        <v>0</v>
      </c>
    </row>
    <row r="836" spans="1:32" x14ac:dyDescent="0.25">
      <c r="A836" s="338"/>
      <c r="B836" s="338"/>
      <c r="C836" s="339"/>
      <c r="D836" s="338"/>
      <c r="E836" s="338"/>
      <c r="F836" s="338"/>
      <c r="G836" s="338"/>
      <c r="H836" s="338"/>
      <c r="I836" s="270">
        <f>IF(C836&gt;A_Stammdaten!$B$11,0,SUM(D836,E836,-G836))</f>
        <v>0</v>
      </c>
      <c r="J836" s="338"/>
      <c r="K836" s="338"/>
      <c r="L836" s="338"/>
      <c r="M836" s="99">
        <f t="shared" si="139"/>
        <v>0</v>
      </c>
      <c r="N836" s="271">
        <f>IF(ISBLANK($B836),0,VLOOKUP($B836,Listen!$A$2:$C$45,2,FALSE))</f>
        <v>0</v>
      </c>
      <c r="O836" s="271">
        <f>IF(ISBLANK($B836),0,VLOOKUP($B836,Listen!$A$2:$C$45,3,FALSE))</f>
        <v>0</v>
      </c>
      <c r="P836" s="272">
        <f t="shared" si="148"/>
        <v>0</v>
      </c>
      <c r="Q836" s="272">
        <f t="shared" si="149"/>
        <v>0</v>
      </c>
      <c r="R836" s="272">
        <f t="shared" si="149"/>
        <v>0</v>
      </c>
      <c r="S836" s="272">
        <f t="shared" si="149"/>
        <v>0</v>
      </c>
      <c r="T836" s="272">
        <f t="shared" si="149"/>
        <v>0</v>
      </c>
      <c r="U836" s="272">
        <f t="shared" si="149"/>
        <v>0</v>
      </c>
      <c r="V836" s="272">
        <f t="shared" si="149"/>
        <v>0</v>
      </c>
      <c r="W836" s="100">
        <f t="shared" si="147"/>
        <v>0</v>
      </c>
      <c r="X836" s="100">
        <f>IF(C836=A_Stammdaten!$B$11,E_SAV!$M836-E_SAV!$Y836,HLOOKUP(A_Stammdaten!$B$11-1,$Z$4:$AF$1005,ROW(C836)-3,FALSE)-$Y836)</f>
        <v>0</v>
      </c>
      <c r="Y836" s="100">
        <f>HLOOKUP(A_Stammdaten!$B$11,$Z$4:$AF$1005,ROW(C836)-3,FALSE)</f>
        <v>0</v>
      </c>
      <c r="Z836" s="100">
        <f t="shared" si="140"/>
        <v>0</v>
      </c>
      <c r="AA836" s="100">
        <f t="shared" si="141"/>
        <v>0</v>
      </c>
      <c r="AB836" s="100">
        <f t="shared" si="142"/>
        <v>0</v>
      </c>
      <c r="AC836" s="100">
        <f t="shared" si="143"/>
        <v>0</v>
      </c>
      <c r="AD836" s="100">
        <f t="shared" si="144"/>
        <v>0</v>
      </c>
      <c r="AE836" s="100">
        <f t="shared" si="145"/>
        <v>0</v>
      </c>
      <c r="AF836" s="100">
        <f t="shared" si="146"/>
        <v>0</v>
      </c>
    </row>
    <row r="837" spans="1:32" x14ac:dyDescent="0.25">
      <c r="A837" s="338"/>
      <c r="B837" s="338"/>
      <c r="C837" s="339"/>
      <c r="D837" s="338"/>
      <c r="E837" s="338"/>
      <c r="F837" s="338"/>
      <c r="G837" s="338"/>
      <c r="H837" s="338"/>
      <c r="I837" s="270">
        <f>IF(C837&gt;A_Stammdaten!$B$11,0,SUM(D837,E837,-G837))</f>
        <v>0</v>
      </c>
      <c r="J837" s="338"/>
      <c r="K837" s="338"/>
      <c r="L837" s="338"/>
      <c r="M837" s="99">
        <f t="shared" ref="M837:M900" si="150">I837-SUM(J837:L837)</f>
        <v>0</v>
      </c>
      <c r="N837" s="271">
        <f>IF(ISBLANK($B837),0,VLOOKUP($B837,Listen!$A$2:$C$45,2,FALSE))</f>
        <v>0</v>
      </c>
      <c r="O837" s="271">
        <f>IF(ISBLANK($B837),0,VLOOKUP($B837,Listen!$A$2:$C$45,3,FALSE))</f>
        <v>0</v>
      </c>
      <c r="P837" s="272">
        <f t="shared" si="148"/>
        <v>0</v>
      </c>
      <c r="Q837" s="272">
        <f t="shared" si="149"/>
        <v>0</v>
      </c>
      <c r="R837" s="272">
        <f t="shared" si="149"/>
        <v>0</v>
      </c>
      <c r="S837" s="272">
        <f t="shared" si="149"/>
        <v>0</v>
      </c>
      <c r="T837" s="272">
        <f t="shared" si="149"/>
        <v>0</v>
      </c>
      <c r="U837" s="272">
        <f t="shared" si="149"/>
        <v>0</v>
      </c>
      <c r="V837" s="272">
        <f t="shared" si="149"/>
        <v>0</v>
      </c>
      <c r="W837" s="100">
        <f t="shared" si="147"/>
        <v>0</v>
      </c>
      <c r="X837" s="100">
        <f>IF(C837=A_Stammdaten!$B$11,E_SAV!$M837-E_SAV!$Y837,HLOOKUP(A_Stammdaten!$B$11-1,$Z$4:$AF$1005,ROW(C837)-3,FALSE)-$Y837)</f>
        <v>0</v>
      </c>
      <c r="Y837" s="100">
        <f>HLOOKUP(A_Stammdaten!$B$11,$Z$4:$AF$1005,ROW(C837)-3,FALSE)</f>
        <v>0</v>
      </c>
      <c r="Z837" s="100">
        <f t="shared" ref="Z837:Z900" si="151">IF(OR($C837=0,$M837=0),0,IF($C837&lt;=Z$4,$M837-$M837/P837*(Z$4-$C837+1),0))</f>
        <v>0</v>
      </c>
      <c r="AA837" s="100">
        <f t="shared" ref="AA837:AA900" si="152">IF(OR($C837=0,$M837=0,Q837-(AA$4-$C837)=0),0,IF($C837&lt;AA$4,Z837-Z837/(Q837-(AA$4-$C837)),IF($C837=AA$4,$M837-$M837/Q837,0)))</f>
        <v>0</v>
      </c>
      <c r="AB837" s="100">
        <f t="shared" ref="AB837:AB900" si="153">IF(OR($C837=0,$M837=0,R837-(AB$4-$C837)=0),0,IF($C837&lt;AB$4,AA837-AA837/(R837-(AB$4-$C837)),IF($C837=AB$4,$M837-$M837/R837,0)))</f>
        <v>0</v>
      </c>
      <c r="AC837" s="100">
        <f t="shared" ref="AC837:AC900" si="154">IF(OR($C837=0,$M837=0,S837-(AC$4-$C837)=0),0,IF($C837&lt;AC$4,AB837-AB837/(S837-(AC$4-$C837)),IF($C837=AC$4,$M837-$M837/S837,0)))</f>
        <v>0</v>
      </c>
      <c r="AD837" s="100">
        <f t="shared" ref="AD837:AD900" si="155">IF(OR($C837=0,$M837=0,T837-(AD$4-$C837)=0),0,IF($C837&lt;AD$4,AC837-AC837/(T837-(AD$4-$C837)),IF($C837=AD$4,$M837-$M837/T837,0)))</f>
        <v>0</v>
      </c>
      <c r="AE837" s="100">
        <f t="shared" ref="AE837:AE900" si="156">IF(OR($C837=0,$M837=0,U837-(AE$4-$C837)=0),0,IF($C837&lt;AE$4,AD837-AD837/(U837-(AE$4-$C837)),IF($C837=AE$4,$M837-$M837/U837,0)))</f>
        <v>0</v>
      </c>
      <c r="AF837" s="100">
        <f t="shared" ref="AF837:AF900" si="157">IF(OR($C837=0,$M837=0,V837-(AF$4-$C837)=0),0,IF($C837&lt;AF$4,AE837-AE837/(V837-(AF$4-$C837)),IF($C837=AF$4,$M837-$M837/V837,0)))</f>
        <v>0</v>
      </c>
    </row>
    <row r="838" spans="1:32" x14ac:dyDescent="0.25">
      <c r="A838" s="338"/>
      <c r="B838" s="338"/>
      <c r="C838" s="339"/>
      <c r="D838" s="338"/>
      <c r="E838" s="338"/>
      <c r="F838" s="338"/>
      <c r="G838" s="338"/>
      <c r="H838" s="338"/>
      <c r="I838" s="270">
        <f>IF(C838&gt;A_Stammdaten!$B$11,0,SUM(D838,E838,-G838))</f>
        <v>0</v>
      </c>
      <c r="J838" s="338"/>
      <c r="K838" s="338"/>
      <c r="L838" s="338"/>
      <c r="M838" s="99">
        <f t="shared" si="150"/>
        <v>0</v>
      </c>
      <c r="N838" s="271">
        <f>IF(ISBLANK($B838),0,VLOOKUP($B838,Listen!$A$2:$C$45,2,FALSE))</f>
        <v>0</v>
      </c>
      <c r="O838" s="271">
        <f>IF(ISBLANK($B838),0,VLOOKUP($B838,Listen!$A$2:$C$45,3,FALSE))</f>
        <v>0</v>
      </c>
      <c r="P838" s="272">
        <f t="shared" si="148"/>
        <v>0</v>
      </c>
      <c r="Q838" s="272">
        <f t="shared" si="149"/>
        <v>0</v>
      </c>
      <c r="R838" s="272">
        <f t="shared" si="149"/>
        <v>0</v>
      </c>
      <c r="S838" s="272">
        <f t="shared" si="149"/>
        <v>0</v>
      </c>
      <c r="T838" s="272">
        <f t="shared" si="149"/>
        <v>0</v>
      </c>
      <c r="U838" s="272">
        <f t="shared" si="149"/>
        <v>0</v>
      </c>
      <c r="V838" s="272">
        <f t="shared" si="149"/>
        <v>0</v>
      </c>
      <c r="W838" s="100">
        <f t="shared" ref="W838:W901" si="158">Y838+X838</f>
        <v>0</v>
      </c>
      <c r="X838" s="100">
        <f>IF(C838=A_Stammdaten!$B$11,E_SAV!$M838-E_SAV!$Y838,HLOOKUP(A_Stammdaten!$B$11-1,$Z$4:$AF$1005,ROW(C838)-3,FALSE)-$Y838)</f>
        <v>0</v>
      </c>
      <c r="Y838" s="100">
        <f>HLOOKUP(A_Stammdaten!$B$11,$Z$4:$AF$1005,ROW(C838)-3,FALSE)</f>
        <v>0</v>
      </c>
      <c r="Z838" s="100">
        <f t="shared" si="151"/>
        <v>0</v>
      </c>
      <c r="AA838" s="100">
        <f t="shared" si="152"/>
        <v>0</v>
      </c>
      <c r="AB838" s="100">
        <f t="shared" si="153"/>
        <v>0</v>
      </c>
      <c r="AC838" s="100">
        <f t="shared" si="154"/>
        <v>0</v>
      </c>
      <c r="AD838" s="100">
        <f t="shared" si="155"/>
        <v>0</v>
      </c>
      <c r="AE838" s="100">
        <f t="shared" si="156"/>
        <v>0</v>
      </c>
      <c r="AF838" s="100">
        <f t="shared" si="157"/>
        <v>0</v>
      </c>
    </row>
    <row r="839" spans="1:32" x14ac:dyDescent="0.25">
      <c r="A839" s="338"/>
      <c r="B839" s="338"/>
      <c r="C839" s="339"/>
      <c r="D839" s="338"/>
      <c r="E839" s="338"/>
      <c r="F839" s="338"/>
      <c r="G839" s="338"/>
      <c r="H839" s="338"/>
      <c r="I839" s="270">
        <f>IF(C839&gt;A_Stammdaten!$B$11,0,SUM(D839,E839,-G839))</f>
        <v>0</v>
      </c>
      <c r="J839" s="338"/>
      <c r="K839" s="338"/>
      <c r="L839" s="338"/>
      <c r="M839" s="99">
        <f t="shared" si="150"/>
        <v>0</v>
      </c>
      <c r="N839" s="271">
        <f>IF(ISBLANK($B839),0,VLOOKUP($B839,Listen!$A$2:$C$45,2,FALSE))</f>
        <v>0</v>
      </c>
      <c r="O839" s="271">
        <f>IF(ISBLANK($B839),0,VLOOKUP($B839,Listen!$A$2:$C$45,3,FALSE))</f>
        <v>0</v>
      </c>
      <c r="P839" s="272">
        <f t="shared" si="148"/>
        <v>0</v>
      </c>
      <c r="Q839" s="272">
        <f t="shared" si="149"/>
        <v>0</v>
      </c>
      <c r="R839" s="272">
        <f t="shared" si="149"/>
        <v>0</v>
      </c>
      <c r="S839" s="272">
        <f t="shared" ref="Q839:V881" si="159">$N839</f>
        <v>0</v>
      </c>
      <c r="T839" s="272">
        <f t="shared" si="159"/>
        <v>0</v>
      </c>
      <c r="U839" s="272">
        <f t="shared" si="159"/>
        <v>0</v>
      </c>
      <c r="V839" s="272">
        <f t="shared" si="159"/>
        <v>0</v>
      </c>
      <c r="W839" s="100">
        <f t="shared" si="158"/>
        <v>0</v>
      </c>
      <c r="X839" s="100">
        <f>IF(C839=A_Stammdaten!$B$11,E_SAV!$M839-E_SAV!$Y839,HLOOKUP(A_Stammdaten!$B$11-1,$Z$4:$AF$1005,ROW(C839)-3,FALSE)-$Y839)</f>
        <v>0</v>
      </c>
      <c r="Y839" s="100">
        <f>HLOOKUP(A_Stammdaten!$B$11,$Z$4:$AF$1005,ROW(C839)-3,FALSE)</f>
        <v>0</v>
      </c>
      <c r="Z839" s="100">
        <f t="shared" si="151"/>
        <v>0</v>
      </c>
      <c r="AA839" s="100">
        <f t="shared" si="152"/>
        <v>0</v>
      </c>
      <c r="AB839" s="100">
        <f t="shared" si="153"/>
        <v>0</v>
      </c>
      <c r="AC839" s="100">
        <f t="shared" si="154"/>
        <v>0</v>
      </c>
      <c r="AD839" s="100">
        <f t="shared" si="155"/>
        <v>0</v>
      </c>
      <c r="AE839" s="100">
        <f t="shared" si="156"/>
        <v>0</v>
      </c>
      <c r="AF839" s="100">
        <f t="shared" si="157"/>
        <v>0</v>
      </c>
    </row>
    <row r="840" spans="1:32" x14ac:dyDescent="0.25">
      <c r="A840" s="338"/>
      <c r="B840" s="338"/>
      <c r="C840" s="339"/>
      <c r="D840" s="338"/>
      <c r="E840" s="338"/>
      <c r="F840" s="338"/>
      <c r="G840" s="338"/>
      <c r="H840" s="338"/>
      <c r="I840" s="270">
        <f>IF(C840&gt;A_Stammdaten!$B$11,0,SUM(D840,E840,-G840))</f>
        <v>0</v>
      </c>
      <c r="J840" s="338"/>
      <c r="K840" s="338"/>
      <c r="L840" s="338"/>
      <c r="M840" s="99">
        <f t="shared" si="150"/>
        <v>0</v>
      </c>
      <c r="N840" s="271">
        <f>IF(ISBLANK($B840),0,VLOOKUP($B840,Listen!$A$2:$C$45,2,FALSE))</f>
        <v>0</v>
      </c>
      <c r="O840" s="271">
        <f>IF(ISBLANK($B840),0,VLOOKUP($B840,Listen!$A$2:$C$45,3,FALSE))</f>
        <v>0</v>
      </c>
      <c r="P840" s="272">
        <f t="shared" si="148"/>
        <v>0</v>
      </c>
      <c r="Q840" s="272">
        <f t="shared" si="159"/>
        <v>0</v>
      </c>
      <c r="R840" s="272">
        <f t="shared" si="159"/>
        <v>0</v>
      </c>
      <c r="S840" s="272">
        <f t="shared" si="159"/>
        <v>0</v>
      </c>
      <c r="T840" s="272">
        <f t="shared" si="159"/>
        <v>0</v>
      </c>
      <c r="U840" s="272">
        <f t="shared" si="159"/>
        <v>0</v>
      </c>
      <c r="V840" s="272">
        <f t="shared" si="159"/>
        <v>0</v>
      </c>
      <c r="W840" s="100">
        <f t="shared" si="158"/>
        <v>0</v>
      </c>
      <c r="X840" s="100">
        <f>IF(C840=A_Stammdaten!$B$11,E_SAV!$M840-E_SAV!$Y840,HLOOKUP(A_Stammdaten!$B$11-1,$Z$4:$AF$1005,ROW(C840)-3,FALSE)-$Y840)</f>
        <v>0</v>
      </c>
      <c r="Y840" s="100">
        <f>HLOOKUP(A_Stammdaten!$B$11,$Z$4:$AF$1005,ROW(C840)-3,FALSE)</f>
        <v>0</v>
      </c>
      <c r="Z840" s="100">
        <f t="shared" si="151"/>
        <v>0</v>
      </c>
      <c r="AA840" s="100">
        <f t="shared" si="152"/>
        <v>0</v>
      </c>
      <c r="AB840" s="100">
        <f t="shared" si="153"/>
        <v>0</v>
      </c>
      <c r="AC840" s="100">
        <f t="shared" si="154"/>
        <v>0</v>
      </c>
      <c r="AD840" s="100">
        <f t="shared" si="155"/>
        <v>0</v>
      </c>
      <c r="AE840" s="100">
        <f t="shared" si="156"/>
        <v>0</v>
      </c>
      <c r="AF840" s="100">
        <f t="shared" si="157"/>
        <v>0</v>
      </c>
    </row>
    <row r="841" spans="1:32" x14ac:dyDescent="0.25">
      <c r="A841" s="338"/>
      <c r="B841" s="338"/>
      <c r="C841" s="339"/>
      <c r="D841" s="338"/>
      <c r="E841" s="338"/>
      <c r="F841" s="338"/>
      <c r="G841" s="338"/>
      <c r="H841" s="338"/>
      <c r="I841" s="270">
        <f>IF(C841&gt;A_Stammdaten!$B$11,0,SUM(D841,E841,-G841))</f>
        <v>0</v>
      </c>
      <c r="J841" s="338"/>
      <c r="K841" s="338"/>
      <c r="L841" s="338"/>
      <c r="M841" s="99">
        <f t="shared" si="150"/>
        <v>0</v>
      </c>
      <c r="N841" s="271">
        <f>IF(ISBLANK($B841),0,VLOOKUP($B841,Listen!$A$2:$C$45,2,FALSE))</f>
        <v>0</v>
      </c>
      <c r="O841" s="271">
        <f>IF(ISBLANK($B841),0,VLOOKUP($B841,Listen!$A$2:$C$45,3,FALSE))</f>
        <v>0</v>
      </c>
      <c r="P841" s="272">
        <f t="shared" si="148"/>
        <v>0</v>
      </c>
      <c r="Q841" s="272">
        <f t="shared" si="159"/>
        <v>0</v>
      </c>
      <c r="R841" s="272">
        <f t="shared" si="159"/>
        <v>0</v>
      </c>
      <c r="S841" s="272">
        <f t="shared" si="159"/>
        <v>0</v>
      </c>
      <c r="T841" s="272">
        <f t="shared" si="159"/>
        <v>0</v>
      </c>
      <c r="U841" s="272">
        <f t="shared" si="159"/>
        <v>0</v>
      </c>
      <c r="V841" s="272">
        <f t="shared" si="159"/>
        <v>0</v>
      </c>
      <c r="W841" s="100">
        <f t="shared" si="158"/>
        <v>0</v>
      </c>
      <c r="X841" s="100">
        <f>IF(C841=A_Stammdaten!$B$11,E_SAV!$M841-E_SAV!$Y841,HLOOKUP(A_Stammdaten!$B$11-1,$Z$4:$AF$1005,ROW(C841)-3,FALSE)-$Y841)</f>
        <v>0</v>
      </c>
      <c r="Y841" s="100">
        <f>HLOOKUP(A_Stammdaten!$B$11,$Z$4:$AF$1005,ROW(C841)-3,FALSE)</f>
        <v>0</v>
      </c>
      <c r="Z841" s="100">
        <f t="shared" si="151"/>
        <v>0</v>
      </c>
      <c r="AA841" s="100">
        <f t="shared" si="152"/>
        <v>0</v>
      </c>
      <c r="AB841" s="100">
        <f t="shared" si="153"/>
        <v>0</v>
      </c>
      <c r="AC841" s="100">
        <f t="shared" si="154"/>
        <v>0</v>
      </c>
      <c r="AD841" s="100">
        <f t="shared" si="155"/>
        <v>0</v>
      </c>
      <c r="AE841" s="100">
        <f t="shared" si="156"/>
        <v>0</v>
      </c>
      <c r="AF841" s="100">
        <f t="shared" si="157"/>
        <v>0</v>
      </c>
    </row>
    <row r="842" spans="1:32" x14ac:dyDescent="0.25">
      <c r="A842" s="338"/>
      <c r="B842" s="338"/>
      <c r="C842" s="339"/>
      <c r="D842" s="338"/>
      <c r="E842" s="338"/>
      <c r="F842" s="338"/>
      <c r="G842" s="338"/>
      <c r="H842" s="338"/>
      <c r="I842" s="270">
        <f>IF(C842&gt;A_Stammdaten!$B$11,0,SUM(D842,E842,-G842))</f>
        <v>0</v>
      </c>
      <c r="J842" s="338"/>
      <c r="K842" s="338"/>
      <c r="L842" s="338"/>
      <c r="M842" s="99">
        <f t="shared" si="150"/>
        <v>0</v>
      </c>
      <c r="N842" s="271">
        <f>IF(ISBLANK($B842),0,VLOOKUP($B842,Listen!$A$2:$C$45,2,FALSE))</f>
        <v>0</v>
      </c>
      <c r="O842" s="271">
        <f>IF(ISBLANK($B842),0,VLOOKUP($B842,Listen!$A$2:$C$45,3,FALSE))</f>
        <v>0</v>
      </c>
      <c r="P842" s="272">
        <f t="shared" si="148"/>
        <v>0</v>
      </c>
      <c r="Q842" s="272">
        <f t="shared" si="159"/>
        <v>0</v>
      </c>
      <c r="R842" s="272">
        <f t="shared" si="159"/>
        <v>0</v>
      </c>
      <c r="S842" s="272">
        <f t="shared" si="159"/>
        <v>0</v>
      </c>
      <c r="T842" s="272">
        <f t="shared" si="159"/>
        <v>0</v>
      </c>
      <c r="U842" s="272">
        <f t="shared" si="159"/>
        <v>0</v>
      </c>
      <c r="V842" s="272">
        <f t="shared" si="159"/>
        <v>0</v>
      </c>
      <c r="W842" s="100">
        <f t="shared" si="158"/>
        <v>0</v>
      </c>
      <c r="X842" s="100">
        <f>IF(C842=A_Stammdaten!$B$11,E_SAV!$M842-E_SAV!$Y842,HLOOKUP(A_Stammdaten!$B$11-1,$Z$4:$AF$1005,ROW(C842)-3,FALSE)-$Y842)</f>
        <v>0</v>
      </c>
      <c r="Y842" s="100">
        <f>HLOOKUP(A_Stammdaten!$B$11,$Z$4:$AF$1005,ROW(C842)-3,FALSE)</f>
        <v>0</v>
      </c>
      <c r="Z842" s="100">
        <f t="shared" si="151"/>
        <v>0</v>
      </c>
      <c r="AA842" s="100">
        <f t="shared" si="152"/>
        <v>0</v>
      </c>
      <c r="AB842" s="100">
        <f t="shared" si="153"/>
        <v>0</v>
      </c>
      <c r="AC842" s="100">
        <f t="shared" si="154"/>
        <v>0</v>
      </c>
      <c r="AD842" s="100">
        <f t="shared" si="155"/>
        <v>0</v>
      </c>
      <c r="AE842" s="100">
        <f t="shared" si="156"/>
        <v>0</v>
      </c>
      <c r="AF842" s="100">
        <f t="shared" si="157"/>
        <v>0</v>
      </c>
    </row>
    <row r="843" spans="1:32" x14ac:dyDescent="0.25">
      <c r="A843" s="338"/>
      <c r="B843" s="338"/>
      <c r="C843" s="339"/>
      <c r="D843" s="338"/>
      <c r="E843" s="338"/>
      <c r="F843" s="338"/>
      <c r="G843" s="338"/>
      <c r="H843" s="338"/>
      <c r="I843" s="270">
        <f>IF(C843&gt;A_Stammdaten!$B$11,0,SUM(D843,E843,-G843))</f>
        <v>0</v>
      </c>
      <c r="J843" s="338"/>
      <c r="K843" s="338"/>
      <c r="L843" s="338"/>
      <c r="M843" s="99">
        <f t="shared" si="150"/>
        <v>0</v>
      </c>
      <c r="N843" s="271">
        <f>IF(ISBLANK($B843),0,VLOOKUP($B843,Listen!$A$2:$C$45,2,FALSE))</f>
        <v>0</v>
      </c>
      <c r="O843" s="271">
        <f>IF(ISBLANK($B843),0,VLOOKUP($B843,Listen!$A$2:$C$45,3,FALSE))</f>
        <v>0</v>
      </c>
      <c r="P843" s="272">
        <f t="shared" ref="P843:P906" si="160">$N843</f>
        <v>0</v>
      </c>
      <c r="Q843" s="272">
        <f t="shared" si="159"/>
        <v>0</v>
      </c>
      <c r="R843" s="272">
        <f t="shared" si="159"/>
        <v>0</v>
      </c>
      <c r="S843" s="272">
        <f t="shared" si="159"/>
        <v>0</v>
      </c>
      <c r="T843" s="272">
        <f t="shared" si="159"/>
        <v>0</v>
      </c>
      <c r="U843" s="272">
        <f t="shared" si="159"/>
        <v>0</v>
      </c>
      <c r="V843" s="272">
        <f t="shared" si="159"/>
        <v>0</v>
      </c>
      <c r="W843" s="100">
        <f t="shared" si="158"/>
        <v>0</v>
      </c>
      <c r="X843" s="100">
        <f>IF(C843=A_Stammdaten!$B$11,E_SAV!$M843-E_SAV!$Y843,HLOOKUP(A_Stammdaten!$B$11-1,$Z$4:$AF$1005,ROW(C843)-3,FALSE)-$Y843)</f>
        <v>0</v>
      </c>
      <c r="Y843" s="100">
        <f>HLOOKUP(A_Stammdaten!$B$11,$Z$4:$AF$1005,ROW(C843)-3,FALSE)</f>
        <v>0</v>
      </c>
      <c r="Z843" s="100">
        <f t="shared" si="151"/>
        <v>0</v>
      </c>
      <c r="AA843" s="100">
        <f t="shared" si="152"/>
        <v>0</v>
      </c>
      <c r="AB843" s="100">
        <f t="shared" si="153"/>
        <v>0</v>
      </c>
      <c r="AC843" s="100">
        <f t="shared" si="154"/>
        <v>0</v>
      </c>
      <c r="AD843" s="100">
        <f t="shared" si="155"/>
        <v>0</v>
      </c>
      <c r="AE843" s="100">
        <f t="shared" si="156"/>
        <v>0</v>
      </c>
      <c r="AF843" s="100">
        <f t="shared" si="157"/>
        <v>0</v>
      </c>
    </row>
    <row r="844" spans="1:32" x14ac:dyDescent="0.25">
      <c r="A844" s="338"/>
      <c r="B844" s="338"/>
      <c r="C844" s="339"/>
      <c r="D844" s="338"/>
      <c r="E844" s="338"/>
      <c r="F844" s="338"/>
      <c r="G844" s="338"/>
      <c r="H844" s="338"/>
      <c r="I844" s="270">
        <f>IF(C844&gt;A_Stammdaten!$B$11,0,SUM(D844,E844,-G844))</f>
        <v>0</v>
      </c>
      <c r="J844" s="338"/>
      <c r="K844" s="338"/>
      <c r="L844" s="338"/>
      <c r="M844" s="99">
        <f t="shared" si="150"/>
        <v>0</v>
      </c>
      <c r="N844" s="271">
        <f>IF(ISBLANK($B844),0,VLOOKUP($B844,Listen!$A$2:$C$45,2,FALSE))</f>
        <v>0</v>
      </c>
      <c r="O844" s="271">
        <f>IF(ISBLANK($B844),0,VLOOKUP($B844,Listen!$A$2:$C$45,3,FALSE))</f>
        <v>0</v>
      </c>
      <c r="P844" s="272">
        <f t="shared" si="160"/>
        <v>0</v>
      </c>
      <c r="Q844" s="272">
        <f t="shared" si="159"/>
        <v>0</v>
      </c>
      <c r="R844" s="272">
        <f t="shared" si="159"/>
        <v>0</v>
      </c>
      <c r="S844" s="272">
        <f t="shared" si="159"/>
        <v>0</v>
      </c>
      <c r="T844" s="272">
        <f t="shared" si="159"/>
        <v>0</v>
      </c>
      <c r="U844" s="272">
        <f t="shared" si="159"/>
        <v>0</v>
      </c>
      <c r="V844" s="272">
        <f t="shared" si="159"/>
        <v>0</v>
      </c>
      <c r="W844" s="100">
        <f t="shared" si="158"/>
        <v>0</v>
      </c>
      <c r="X844" s="100">
        <f>IF(C844=A_Stammdaten!$B$11,E_SAV!$M844-E_SAV!$Y844,HLOOKUP(A_Stammdaten!$B$11-1,$Z$4:$AF$1005,ROW(C844)-3,FALSE)-$Y844)</f>
        <v>0</v>
      </c>
      <c r="Y844" s="100">
        <f>HLOOKUP(A_Stammdaten!$B$11,$Z$4:$AF$1005,ROW(C844)-3,FALSE)</f>
        <v>0</v>
      </c>
      <c r="Z844" s="100">
        <f t="shared" si="151"/>
        <v>0</v>
      </c>
      <c r="AA844" s="100">
        <f t="shared" si="152"/>
        <v>0</v>
      </c>
      <c r="AB844" s="100">
        <f t="shared" si="153"/>
        <v>0</v>
      </c>
      <c r="AC844" s="100">
        <f t="shared" si="154"/>
        <v>0</v>
      </c>
      <c r="AD844" s="100">
        <f t="shared" si="155"/>
        <v>0</v>
      </c>
      <c r="AE844" s="100">
        <f t="shared" si="156"/>
        <v>0</v>
      </c>
      <c r="AF844" s="100">
        <f t="shared" si="157"/>
        <v>0</v>
      </c>
    </row>
    <row r="845" spans="1:32" x14ac:dyDescent="0.25">
      <c r="A845" s="338"/>
      <c r="B845" s="338"/>
      <c r="C845" s="339"/>
      <c r="D845" s="338"/>
      <c r="E845" s="338"/>
      <c r="F845" s="338"/>
      <c r="G845" s="338"/>
      <c r="H845" s="338"/>
      <c r="I845" s="270">
        <f>IF(C845&gt;A_Stammdaten!$B$11,0,SUM(D845,E845,-G845))</f>
        <v>0</v>
      </c>
      <c r="J845" s="338"/>
      <c r="K845" s="338"/>
      <c r="L845" s="338"/>
      <c r="M845" s="99">
        <f t="shared" si="150"/>
        <v>0</v>
      </c>
      <c r="N845" s="271">
        <f>IF(ISBLANK($B845),0,VLOOKUP($B845,Listen!$A$2:$C$45,2,FALSE))</f>
        <v>0</v>
      </c>
      <c r="O845" s="271">
        <f>IF(ISBLANK($B845),0,VLOOKUP($B845,Listen!$A$2:$C$45,3,FALSE))</f>
        <v>0</v>
      </c>
      <c r="P845" s="272">
        <f t="shared" si="160"/>
        <v>0</v>
      </c>
      <c r="Q845" s="272">
        <f t="shared" si="159"/>
        <v>0</v>
      </c>
      <c r="R845" s="272">
        <f t="shared" si="159"/>
        <v>0</v>
      </c>
      <c r="S845" s="272">
        <f t="shared" si="159"/>
        <v>0</v>
      </c>
      <c r="T845" s="272">
        <f t="shared" si="159"/>
        <v>0</v>
      </c>
      <c r="U845" s="272">
        <f t="shared" si="159"/>
        <v>0</v>
      </c>
      <c r="V845" s="272">
        <f t="shared" si="159"/>
        <v>0</v>
      </c>
      <c r="W845" s="100">
        <f t="shared" si="158"/>
        <v>0</v>
      </c>
      <c r="X845" s="100">
        <f>IF(C845=A_Stammdaten!$B$11,E_SAV!$M845-E_SAV!$Y845,HLOOKUP(A_Stammdaten!$B$11-1,$Z$4:$AF$1005,ROW(C845)-3,FALSE)-$Y845)</f>
        <v>0</v>
      </c>
      <c r="Y845" s="100">
        <f>HLOOKUP(A_Stammdaten!$B$11,$Z$4:$AF$1005,ROW(C845)-3,FALSE)</f>
        <v>0</v>
      </c>
      <c r="Z845" s="100">
        <f t="shared" si="151"/>
        <v>0</v>
      </c>
      <c r="AA845" s="100">
        <f t="shared" si="152"/>
        <v>0</v>
      </c>
      <c r="AB845" s="100">
        <f t="shared" si="153"/>
        <v>0</v>
      </c>
      <c r="AC845" s="100">
        <f t="shared" si="154"/>
        <v>0</v>
      </c>
      <c r="AD845" s="100">
        <f t="shared" si="155"/>
        <v>0</v>
      </c>
      <c r="AE845" s="100">
        <f t="shared" si="156"/>
        <v>0</v>
      </c>
      <c r="AF845" s="100">
        <f t="shared" si="157"/>
        <v>0</v>
      </c>
    </row>
    <row r="846" spans="1:32" x14ac:dyDescent="0.25">
      <c r="A846" s="338"/>
      <c r="B846" s="338"/>
      <c r="C846" s="339"/>
      <c r="D846" s="338"/>
      <c r="E846" s="338"/>
      <c r="F846" s="338"/>
      <c r="G846" s="338"/>
      <c r="H846" s="338"/>
      <c r="I846" s="270">
        <f>IF(C846&gt;A_Stammdaten!$B$11,0,SUM(D846,E846,-G846))</f>
        <v>0</v>
      </c>
      <c r="J846" s="338"/>
      <c r="K846" s="338"/>
      <c r="L846" s="338"/>
      <c r="M846" s="99">
        <f t="shared" si="150"/>
        <v>0</v>
      </c>
      <c r="N846" s="271">
        <f>IF(ISBLANK($B846),0,VLOOKUP($B846,Listen!$A$2:$C$45,2,FALSE))</f>
        <v>0</v>
      </c>
      <c r="O846" s="271">
        <f>IF(ISBLANK($B846),0,VLOOKUP($B846,Listen!$A$2:$C$45,3,FALSE))</f>
        <v>0</v>
      </c>
      <c r="P846" s="272">
        <f t="shared" si="160"/>
        <v>0</v>
      </c>
      <c r="Q846" s="272">
        <f t="shared" si="159"/>
        <v>0</v>
      </c>
      <c r="R846" s="272">
        <f t="shared" si="159"/>
        <v>0</v>
      </c>
      <c r="S846" s="272">
        <f t="shared" si="159"/>
        <v>0</v>
      </c>
      <c r="T846" s="272">
        <f t="shared" si="159"/>
        <v>0</v>
      </c>
      <c r="U846" s="272">
        <f t="shared" si="159"/>
        <v>0</v>
      </c>
      <c r="V846" s="272">
        <f t="shared" si="159"/>
        <v>0</v>
      </c>
      <c r="W846" s="100">
        <f t="shared" si="158"/>
        <v>0</v>
      </c>
      <c r="X846" s="100">
        <f>IF(C846=A_Stammdaten!$B$11,E_SAV!$M846-E_SAV!$Y846,HLOOKUP(A_Stammdaten!$B$11-1,$Z$4:$AF$1005,ROW(C846)-3,FALSE)-$Y846)</f>
        <v>0</v>
      </c>
      <c r="Y846" s="100">
        <f>HLOOKUP(A_Stammdaten!$B$11,$Z$4:$AF$1005,ROW(C846)-3,FALSE)</f>
        <v>0</v>
      </c>
      <c r="Z846" s="100">
        <f t="shared" si="151"/>
        <v>0</v>
      </c>
      <c r="AA846" s="100">
        <f t="shared" si="152"/>
        <v>0</v>
      </c>
      <c r="AB846" s="100">
        <f t="shared" si="153"/>
        <v>0</v>
      </c>
      <c r="AC846" s="100">
        <f t="shared" si="154"/>
        <v>0</v>
      </c>
      <c r="AD846" s="100">
        <f t="shared" si="155"/>
        <v>0</v>
      </c>
      <c r="AE846" s="100">
        <f t="shared" si="156"/>
        <v>0</v>
      </c>
      <c r="AF846" s="100">
        <f t="shared" si="157"/>
        <v>0</v>
      </c>
    </row>
    <row r="847" spans="1:32" x14ac:dyDescent="0.25">
      <c r="A847" s="338"/>
      <c r="B847" s="338"/>
      <c r="C847" s="339"/>
      <c r="D847" s="338"/>
      <c r="E847" s="338"/>
      <c r="F847" s="338"/>
      <c r="G847" s="338"/>
      <c r="H847" s="338"/>
      <c r="I847" s="270">
        <f>IF(C847&gt;A_Stammdaten!$B$11,0,SUM(D847,E847,-G847))</f>
        <v>0</v>
      </c>
      <c r="J847" s="338"/>
      <c r="K847" s="338"/>
      <c r="L847" s="338"/>
      <c r="M847" s="99">
        <f t="shared" si="150"/>
        <v>0</v>
      </c>
      <c r="N847" s="271">
        <f>IF(ISBLANK($B847),0,VLOOKUP($B847,Listen!$A$2:$C$45,2,FALSE))</f>
        <v>0</v>
      </c>
      <c r="O847" s="271">
        <f>IF(ISBLANK($B847),0,VLOOKUP($B847,Listen!$A$2:$C$45,3,FALSE))</f>
        <v>0</v>
      </c>
      <c r="P847" s="272">
        <f t="shared" si="160"/>
        <v>0</v>
      </c>
      <c r="Q847" s="272">
        <f t="shared" si="159"/>
        <v>0</v>
      </c>
      <c r="R847" s="272">
        <f t="shared" si="159"/>
        <v>0</v>
      </c>
      <c r="S847" s="272">
        <f t="shared" si="159"/>
        <v>0</v>
      </c>
      <c r="T847" s="272">
        <f t="shared" si="159"/>
        <v>0</v>
      </c>
      <c r="U847" s="272">
        <f t="shared" si="159"/>
        <v>0</v>
      </c>
      <c r="V847" s="272">
        <f t="shared" si="159"/>
        <v>0</v>
      </c>
      <c r="W847" s="100">
        <f t="shared" si="158"/>
        <v>0</v>
      </c>
      <c r="X847" s="100">
        <f>IF(C847=A_Stammdaten!$B$11,E_SAV!$M847-E_SAV!$Y847,HLOOKUP(A_Stammdaten!$B$11-1,$Z$4:$AF$1005,ROW(C847)-3,FALSE)-$Y847)</f>
        <v>0</v>
      </c>
      <c r="Y847" s="100">
        <f>HLOOKUP(A_Stammdaten!$B$11,$Z$4:$AF$1005,ROW(C847)-3,FALSE)</f>
        <v>0</v>
      </c>
      <c r="Z847" s="100">
        <f t="shared" si="151"/>
        <v>0</v>
      </c>
      <c r="AA847" s="100">
        <f t="shared" si="152"/>
        <v>0</v>
      </c>
      <c r="AB847" s="100">
        <f t="shared" si="153"/>
        <v>0</v>
      </c>
      <c r="AC847" s="100">
        <f t="shared" si="154"/>
        <v>0</v>
      </c>
      <c r="AD847" s="100">
        <f t="shared" si="155"/>
        <v>0</v>
      </c>
      <c r="AE847" s="100">
        <f t="shared" si="156"/>
        <v>0</v>
      </c>
      <c r="AF847" s="100">
        <f t="shared" si="157"/>
        <v>0</v>
      </c>
    </row>
    <row r="848" spans="1:32" x14ac:dyDescent="0.25">
      <c r="A848" s="338"/>
      <c r="B848" s="338"/>
      <c r="C848" s="339"/>
      <c r="D848" s="338"/>
      <c r="E848" s="338"/>
      <c r="F848" s="338"/>
      <c r="G848" s="338"/>
      <c r="H848" s="338"/>
      <c r="I848" s="270">
        <f>IF(C848&gt;A_Stammdaten!$B$11,0,SUM(D848,E848,-G848))</f>
        <v>0</v>
      </c>
      <c r="J848" s="338"/>
      <c r="K848" s="338"/>
      <c r="L848" s="338"/>
      <c r="M848" s="99">
        <f t="shared" si="150"/>
        <v>0</v>
      </c>
      <c r="N848" s="271">
        <f>IF(ISBLANK($B848),0,VLOOKUP($B848,Listen!$A$2:$C$45,2,FALSE))</f>
        <v>0</v>
      </c>
      <c r="O848" s="271">
        <f>IF(ISBLANK($B848),0,VLOOKUP($B848,Listen!$A$2:$C$45,3,FALSE))</f>
        <v>0</v>
      </c>
      <c r="P848" s="272">
        <f t="shared" si="160"/>
        <v>0</v>
      </c>
      <c r="Q848" s="272">
        <f t="shared" si="159"/>
        <v>0</v>
      </c>
      <c r="R848" s="272">
        <f t="shared" si="159"/>
        <v>0</v>
      </c>
      <c r="S848" s="272">
        <f t="shared" si="159"/>
        <v>0</v>
      </c>
      <c r="T848" s="272">
        <f t="shared" si="159"/>
        <v>0</v>
      </c>
      <c r="U848" s="272">
        <f t="shared" si="159"/>
        <v>0</v>
      </c>
      <c r="V848" s="272">
        <f t="shared" si="159"/>
        <v>0</v>
      </c>
      <c r="W848" s="100">
        <f t="shared" si="158"/>
        <v>0</v>
      </c>
      <c r="X848" s="100">
        <f>IF(C848=A_Stammdaten!$B$11,E_SAV!$M848-E_SAV!$Y848,HLOOKUP(A_Stammdaten!$B$11-1,$Z$4:$AF$1005,ROW(C848)-3,FALSE)-$Y848)</f>
        <v>0</v>
      </c>
      <c r="Y848" s="100">
        <f>HLOOKUP(A_Stammdaten!$B$11,$Z$4:$AF$1005,ROW(C848)-3,FALSE)</f>
        <v>0</v>
      </c>
      <c r="Z848" s="100">
        <f t="shared" si="151"/>
        <v>0</v>
      </c>
      <c r="AA848" s="100">
        <f t="shared" si="152"/>
        <v>0</v>
      </c>
      <c r="AB848" s="100">
        <f t="shared" si="153"/>
        <v>0</v>
      </c>
      <c r="AC848" s="100">
        <f t="shared" si="154"/>
        <v>0</v>
      </c>
      <c r="AD848" s="100">
        <f t="shared" si="155"/>
        <v>0</v>
      </c>
      <c r="AE848" s="100">
        <f t="shared" si="156"/>
        <v>0</v>
      </c>
      <c r="AF848" s="100">
        <f t="shared" si="157"/>
        <v>0</v>
      </c>
    </row>
    <row r="849" spans="1:32" x14ac:dyDescent="0.25">
      <c r="A849" s="338"/>
      <c r="B849" s="338"/>
      <c r="C849" s="339"/>
      <c r="D849" s="338"/>
      <c r="E849" s="338"/>
      <c r="F849" s="338"/>
      <c r="G849" s="338"/>
      <c r="H849" s="338"/>
      <c r="I849" s="270">
        <f>IF(C849&gt;A_Stammdaten!$B$11,0,SUM(D849,E849,-G849))</f>
        <v>0</v>
      </c>
      <c r="J849" s="338"/>
      <c r="K849" s="338"/>
      <c r="L849" s="338"/>
      <c r="M849" s="99">
        <f t="shared" si="150"/>
        <v>0</v>
      </c>
      <c r="N849" s="271">
        <f>IF(ISBLANK($B849),0,VLOOKUP($B849,Listen!$A$2:$C$45,2,FALSE))</f>
        <v>0</v>
      </c>
      <c r="O849" s="271">
        <f>IF(ISBLANK($B849),0,VLOOKUP($B849,Listen!$A$2:$C$45,3,FALSE))</f>
        <v>0</v>
      </c>
      <c r="P849" s="272">
        <f t="shared" si="160"/>
        <v>0</v>
      </c>
      <c r="Q849" s="272">
        <f t="shared" si="159"/>
        <v>0</v>
      </c>
      <c r="R849" s="272">
        <f t="shared" si="159"/>
        <v>0</v>
      </c>
      <c r="S849" s="272">
        <f t="shared" si="159"/>
        <v>0</v>
      </c>
      <c r="T849" s="272">
        <f t="shared" si="159"/>
        <v>0</v>
      </c>
      <c r="U849" s="272">
        <f t="shared" si="159"/>
        <v>0</v>
      </c>
      <c r="V849" s="272">
        <f t="shared" si="159"/>
        <v>0</v>
      </c>
      <c r="W849" s="100">
        <f t="shared" si="158"/>
        <v>0</v>
      </c>
      <c r="X849" s="100">
        <f>IF(C849=A_Stammdaten!$B$11,E_SAV!$M849-E_SAV!$Y849,HLOOKUP(A_Stammdaten!$B$11-1,$Z$4:$AF$1005,ROW(C849)-3,FALSE)-$Y849)</f>
        <v>0</v>
      </c>
      <c r="Y849" s="100">
        <f>HLOOKUP(A_Stammdaten!$B$11,$Z$4:$AF$1005,ROW(C849)-3,FALSE)</f>
        <v>0</v>
      </c>
      <c r="Z849" s="100">
        <f t="shared" si="151"/>
        <v>0</v>
      </c>
      <c r="AA849" s="100">
        <f t="shared" si="152"/>
        <v>0</v>
      </c>
      <c r="AB849" s="100">
        <f t="shared" si="153"/>
        <v>0</v>
      </c>
      <c r="AC849" s="100">
        <f t="shared" si="154"/>
        <v>0</v>
      </c>
      <c r="AD849" s="100">
        <f t="shared" si="155"/>
        <v>0</v>
      </c>
      <c r="AE849" s="100">
        <f t="shared" si="156"/>
        <v>0</v>
      </c>
      <c r="AF849" s="100">
        <f t="shared" si="157"/>
        <v>0</v>
      </c>
    </row>
    <row r="850" spans="1:32" x14ac:dyDescent="0.25">
      <c r="A850" s="338"/>
      <c r="B850" s="338"/>
      <c r="C850" s="339"/>
      <c r="D850" s="338"/>
      <c r="E850" s="338"/>
      <c r="F850" s="338"/>
      <c r="G850" s="338"/>
      <c r="H850" s="338"/>
      <c r="I850" s="270">
        <f>IF(C850&gt;A_Stammdaten!$B$11,0,SUM(D850,E850,-G850))</f>
        <v>0</v>
      </c>
      <c r="J850" s="338"/>
      <c r="K850" s="338"/>
      <c r="L850" s="338"/>
      <c r="M850" s="99">
        <f t="shared" si="150"/>
        <v>0</v>
      </c>
      <c r="N850" s="271">
        <f>IF(ISBLANK($B850),0,VLOOKUP($B850,Listen!$A$2:$C$45,2,FALSE))</f>
        <v>0</v>
      </c>
      <c r="O850" s="271">
        <f>IF(ISBLANK($B850),0,VLOOKUP($B850,Listen!$A$2:$C$45,3,FALSE))</f>
        <v>0</v>
      </c>
      <c r="P850" s="272">
        <f t="shared" si="160"/>
        <v>0</v>
      </c>
      <c r="Q850" s="272">
        <f t="shared" si="159"/>
        <v>0</v>
      </c>
      <c r="R850" s="272">
        <f t="shared" si="159"/>
        <v>0</v>
      </c>
      <c r="S850" s="272">
        <f t="shared" si="159"/>
        <v>0</v>
      </c>
      <c r="T850" s="272">
        <f t="shared" si="159"/>
        <v>0</v>
      </c>
      <c r="U850" s="272">
        <f t="shared" si="159"/>
        <v>0</v>
      </c>
      <c r="V850" s="272">
        <f t="shared" si="159"/>
        <v>0</v>
      </c>
      <c r="W850" s="100">
        <f t="shared" si="158"/>
        <v>0</v>
      </c>
      <c r="X850" s="100">
        <f>IF(C850=A_Stammdaten!$B$11,E_SAV!$M850-E_SAV!$Y850,HLOOKUP(A_Stammdaten!$B$11-1,$Z$4:$AF$1005,ROW(C850)-3,FALSE)-$Y850)</f>
        <v>0</v>
      </c>
      <c r="Y850" s="100">
        <f>HLOOKUP(A_Stammdaten!$B$11,$Z$4:$AF$1005,ROW(C850)-3,FALSE)</f>
        <v>0</v>
      </c>
      <c r="Z850" s="100">
        <f t="shared" si="151"/>
        <v>0</v>
      </c>
      <c r="AA850" s="100">
        <f t="shared" si="152"/>
        <v>0</v>
      </c>
      <c r="AB850" s="100">
        <f t="shared" si="153"/>
        <v>0</v>
      </c>
      <c r="AC850" s="100">
        <f t="shared" si="154"/>
        <v>0</v>
      </c>
      <c r="AD850" s="100">
        <f t="shared" si="155"/>
        <v>0</v>
      </c>
      <c r="AE850" s="100">
        <f t="shared" si="156"/>
        <v>0</v>
      </c>
      <c r="AF850" s="100">
        <f t="shared" si="157"/>
        <v>0</v>
      </c>
    </row>
    <row r="851" spans="1:32" x14ac:dyDescent="0.25">
      <c r="A851" s="338"/>
      <c r="B851" s="338"/>
      <c r="C851" s="339"/>
      <c r="D851" s="338"/>
      <c r="E851" s="338"/>
      <c r="F851" s="338"/>
      <c r="G851" s="338"/>
      <c r="H851" s="338"/>
      <c r="I851" s="270">
        <f>IF(C851&gt;A_Stammdaten!$B$11,0,SUM(D851,E851,-G851))</f>
        <v>0</v>
      </c>
      <c r="J851" s="338"/>
      <c r="K851" s="338"/>
      <c r="L851" s="338"/>
      <c r="M851" s="99">
        <f t="shared" si="150"/>
        <v>0</v>
      </c>
      <c r="N851" s="271">
        <f>IF(ISBLANK($B851),0,VLOOKUP($B851,Listen!$A$2:$C$45,2,FALSE))</f>
        <v>0</v>
      </c>
      <c r="O851" s="271">
        <f>IF(ISBLANK($B851),0,VLOOKUP($B851,Listen!$A$2:$C$45,3,FALSE))</f>
        <v>0</v>
      </c>
      <c r="P851" s="272">
        <f t="shared" si="160"/>
        <v>0</v>
      </c>
      <c r="Q851" s="272">
        <f t="shared" si="159"/>
        <v>0</v>
      </c>
      <c r="R851" s="272">
        <f t="shared" si="159"/>
        <v>0</v>
      </c>
      <c r="S851" s="272">
        <f t="shared" si="159"/>
        <v>0</v>
      </c>
      <c r="T851" s="272">
        <f t="shared" si="159"/>
        <v>0</v>
      </c>
      <c r="U851" s="272">
        <f t="shared" si="159"/>
        <v>0</v>
      </c>
      <c r="V851" s="272">
        <f t="shared" si="159"/>
        <v>0</v>
      </c>
      <c r="W851" s="100">
        <f t="shared" si="158"/>
        <v>0</v>
      </c>
      <c r="X851" s="100">
        <f>IF(C851=A_Stammdaten!$B$11,E_SAV!$M851-E_SAV!$Y851,HLOOKUP(A_Stammdaten!$B$11-1,$Z$4:$AF$1005,ROW(C851)-3,FALSE)-$Y851)</f>
        <v>0</v>
      </c>
      <c r="Y851" s="100">
        <f>HLOOKUP(A_Stammdaten!$B$11,$Z$4:$AF$1005,ROW(C851)-3,FALSE)</f>
        <v>0</v>
      </c>
      <c r="Z851" s="100">
        <f t="shared" si="151"/>
        <v>0</v>
      </c>
      <c r="AA851" s="100">
        <f t="shared" si="152"/>
        <v>0</v>
      </c>
      <c r="AB851" s="100">
        <f t="shared" si="153"/>
        <v>0</v>
      </c>
      <c r="AC851" s="100">
        <f t="shared" si="154"/>
        <v>0</v>
      </c>
      <c r="AD851" s="100">
        <f t="shared" si="155"/>
        <v>0</v>
      </c>
      <c r="AE851" s="100">
        <f t="shared" si="156"/>
        <v>0</v>
      </c>
      <c r="AF851" s="100">
        <f t="shared" si="157"/>
        <v>0</v>
      </c>
    </row>
    <row r="852" spans="1:32" x14ac:dyDescent="0.25">
      <c r="A852" s="338"/>
      <c r="B852" s="338"/>
      <c r="C852" s="339"/>
      <c r="D852" s="338"/>
      <c r="E852" s="338"/>
      <c r="F852" s="338"/>
      <c r="G852" s="338"/>
      <c r="H852" s="338"/>
      <c r="I852" s="270">
        <f>IF(C852&gt;A_Stammdaten!$B$11,0,SUM(D852,E852,-G852))</f>
        <v>0</v>
      </c>
      <c r="J852" s="338"/>
      <c r="K852" s="338"/>
      <c r="L852" s="338"/>
      <c r="M852" s="99">
        <f t="shared" si="150"/>
        <v>0</v>
      </c>
      <c r="N852" s="271">
        <f>IF(ISBLANK($B852),0,VLOOKUP($B852,Listen!$A$2:$C$45,2,FALSE))</f>
        <v>0</v>
      </c>
      <c r="O852" s="271">
        <f>IF(ISBLANK($B852),0,VLOOKUP($B852,Listen!$A$2:$C$45,3,FALSE))</f>
        <v>0</v>
      </c>
      <c r="P852" s="272">
        <f t="shared" si="160"/>
        <v>0</v>
      </c>
      <c r="Q852" s="272">
        <f t="shared" si="159"/>
        <v>0</v>
      </c>
      <c r="R852" s="272">
        <f t="shared" si="159"/>
        <v>0</v>
      </c>
      <c r="S852" s="272">
        <f t="shared" si="159"/>
        <v>0</v>
      </c>
      <c r="T852" s="272">
        <f t="shared" si="159"/>
        <v>0</v>
      </c>
      <c r="U852" s="272">
        <f t="shared" si="159"/>
        <v>0</v>
      </c>
      <c r="V852" s="272">
        <f t="shared" si="159"/>
        <v>0</v>
      </c>
      <c r="W852" s="100">
        <f t="shared" si="158"/>
        <v>0</v>
      </c>
      <c r="X852" s="100">
        <f>IF(C852=A_Stammdaten!$B$11,E_SAV!$M852-E_SAV!$Y852,HLOOKUP(A_Stammdaten!$B$11-1,$Z$4:$AF$1005,ROW(C852)-3,FALSE)-$Y852)</f>
        <v>0</v>
      </c>
      <c r="Y852" s="100">
        <f>HLOOKUP(A_Stammdaten!$B$11,$Z$4:$AF$1005,ROW(C852)-3,FALSE)</f>
        <v>0</v>
      </c>
      <c r="Z852" s="100">
        <f t="shared" si="151"/>
        <v>0</v>
      </c>
      <c r="AA852" s="100">
        <f t="shared" si="152"/>
        <v>0</v>
      </c>
      <c r="AB852" s="100">
        <f t="shared" si="153"/>
        <v>0</v>
      </c>
      <c r="AC852" s="100">
        <f t="shared" si="154"/>
        <v>0</v>
      </c>
      <c r="AD852" s="100">
        <f t="shared" si="155"/>
        <v>0</v>
      </c>
      <c r="AE852" s="100">
        <f t="shared" si="156"/>
        <v>0</v>
      </c>
      <c r="AF852" s="100">
        <f t="shared" si="157"/>
        <v>0</v>
      </c>
    </row>
    <row r="853" spans="1:32" x14ac:dyDescent="0.25">
      <c r="A853" s="338"/>
      <c r="B853" s="338"/>
      <c r="C853" s="339"/>
      <c r="D853" s="338"/>
      <c r="E853" s="338"/>
      <c r="F853" s="338"/>
      <c r="G853" s="338"/>
      <c r="H853" s="338"/>
      <c r="I853" s="270">
        <f>IF(C853&gt;A_Stammdaten!$B$11,0,SUM(D853,E853,-G853))</f>
        <v>0</v>
      </c>
      <c r="J853" s="338"/>
      <c r="K853" s="338"/>
      <c r="L853" s="338"/>
      <c r="M853" s="99">
        <f t="shared" si="150"/>
        <v>0</v>
      </c>
      <c r="N853" s="271">
        <f>IF(ISBLANK($B853),0,VLOOKUP($B853,Listen!$A$2:$C$45,2,FALSE))</f>
        <v>0</v>
      </c>
      <c r="O853" s="271">
        <f>IF(ISBLANK($B853),0,VLOOKUP($B853,Listen!$A$2:$C$45,3,FALSE))</f>
        <v>0</v>
      </c>
      <c r="P853" s="272">
        <f t="shared" si="160"/>
        <v>0</v>
      </c>
      <c r="Q853" s="272">
        <f t="shared" si="159"/>
        <v>0</v>
      </c>
      <c r="R853" s="272">
        <f t="shared" si="159"/>
        <v>0</v>
      </c>
      <c r="S853" s="272">
        <f t="shared" si="159"/>
        <v>0</v>
      </c>
      <c r="T853" s="272">
        <f t="shared" si="159"/>
        <v>0</v>
      </c>
      <c r="U853" s="272">
        <f t="shared" si="159"/>
        <v>0</v>
      </c>
      <c r="V853" s="272">
        <f t="shared" si="159"/>
        <v>0</v>
      </c>
      <c r="W853" s="100">
        <f t="shared" si="158"/>
        <v>0</v>
      </c>
      <c r="X853" s="100">
        <f>IF(C853=A_Stammdaten!$B$11,E_SAV!$M853-E_SAV!$Y853,HLOOKUP(A_Stammdaten!$B$11-1,$Z$4:$AF$1005,ROW(C853)-3,FALSE)-$Y853)</f>
        <v>0</v>
      </c>
      <c r="Y853" s="100">
        <f>HLOOKUP(A_Stammdaten!$B$11,$Z$4:$AF$1005,ROW(C853)-3,FALSE)</f>
        <v>0</v>
      </c>
      <c r="Z853" s="100">
        <f t="shared" si="151"/>
        <v>0</v>
      </c>
      <c r="AA853" s="100">
        <f t="shared" si="152"/>
        <v>0</v>
      </c>
      <c r="AB853" s="100">
        <f t="shared" si="153"/>
        <v>0</v>
      </c>
      <c r="AC853" s="100">
        <f t="shared" si="154"/>
        <v>0</v>
      </c>
      <c r="AD853" s="100">
        <f t="shared" si="155"/>
        <v>0</v>
      </c>
      <c r="AE853" s="100">
        <f t="shared" si="156"/>
        <v>0</v>
      </c>
      <c r="AF853" s="100">
        <f t="shared" si="157"/>
        <v>0</v>
      </c>
    </row>
    <row r="854" spans="1:32" x14ac:dyDescent="0.25">
      <c r="A854" s="338"/>
      <c r="B854" s="338"/>
      <c r="C854" s="339"/>
      <c r="D854" s="338"/>
      <c r="E854" s="338"/>
      <c r="F854" s="338"/>
      <c r="G854" s="338"/>
      <c r="H854" s="338"/>
      <c r="I854" s="270">
        <f>IF(C854&gt;A_Stammdaten!$B$11,0,SUM(D854,E854,-G854))</f>
        <v>0</v>
      </c>
      <c r="J854" s="338"/>
      <c r="K854" s="338"/>
      <c r="L854" s="338"/>
      <c r="M854" s="99">
        <f t="shared" si="150"/>
        <v>0</v>
      </c>
      <c r="N854" s="271">
        <f>IF(ISBLANK($B854),0,VLOOKUP($B854,Listen!$A$2:$C$45,2,FALSE))</f>
        <v>0</v>
      </c>
      <c r="O854" s="271">
        <f>IF(ISBLANK($B854),0,VLOOKUP($B854,Listen!$A$2:$C$45,3,FALSE))</f>
        <v>0</v>
      </c>
      <c r="P854" s="272">
        <f t="shared" si="160"/>
        <v>0</v>
      </c>
      <c r="Q854" s="272">
        <f t="shared" si="159"/>
        <v>0</v>
      </c>
      <c r="R854" s="272">
        <f t="shared" si="159"/>
        <v>0</v>
      </c>
      <c r="S854" s="272">
        <f t="shared" si="159"/>
        <v>0</v>
      </c>
      <c r="T854" s="272">
        <f t="shared" si="159"/>
        <v>0</v>
      </c>
      <c r="U854" s="272">
        <f t="shared" si="159"/>
        <v>0</v>
      </c>
      <c r="V854" s="272">
        <f t="shared" si="159"/>
        <v>0</v>
      </c>
      <c r="W854" s="100">
        <f t="shared" si="158"/>
        <v>0</v>
      </c>
      <c r="X854" s="100">
        <f>IF(C854=A_Stammdaten!$B$11,E_SAV!$M854-E_SAV!$Y854,HLOOKUP(A_Stammdaten!$B$11-1,$Z$4:$AF$1005,ROW(C854)-3,FALSE)-$Y854)</f>
        <v>0</v>
      </c>
      <c r="Y854" s="100">
        <f>HLOOKUP(A_Stammdaten!$B$11,$Z$4:$AF$1005,ROW(C854)-3,FALSE)</f>
        <v>0</v>
      </c>
      <c r="Z854" s="100">
        <f t="shared" si="151"/>
        <v>0</v>
      </c>
      <c r="AA854" s="100">
        <f t="shared" si="152"/>
        <v>0</v>
      </c>
      <c r="AB854" s="100">
        <f t="shared" si="153"/>
        <v>0</v>
      </c>
      <c r="AC854" s="100">
        <f t="shared" si="154"/>
        <v>0</v>
      </c>
      <c r="AD854" s="100">
        <f t="shared" si="155"/>
        <v>0</v>
      </c>
      <c r="AE854" s="100">
        <f t="shared" si="156"/>
        <v>0</v>
      </c>
      <c r="AF854" s="100">
        <f t="shared" si="157"/>
        <v>0</v>
      </c>
    </row>
    <row r="855" spans="1:32" x14ac:dyDescent="0.25">
      <c r="A855" s="338"/>
      <c r="B855" s="338"/>
      <c r="C855" s="339"/>
      <c r="D855" s="338"/>
      <c r="E855" s="338"/>
      <c r="F855" s="338"/>
      <c r="G855" s="338"/>
      <c r="H855" s="338"/>
      <c r="I855" s="270">
        <f>IF(C855&gt;A_Stammdaten!$B$11,0,SUM(D855,E855,-G855))</f>
        <v>0</v>
      </c>
      <c r="J855" s="338"/>
      <c r="K855" s="338"/>
      <c r="L855" s="338"/>
      <c r="M855" s="99">
        <f t="shared" si="150"/>
        <v>0</v>
      </c>
      <c r="N855" s="271">
        <f>IF(ISBLANK($B855),0,VLOOKUP($B855,Listen!$A$2:$C$45,2,FALSE))</f>
        <v>0</v>
      </c>
      <c r="O855" s="271">
        <f>IF(ISBLANK($B855),0,VLOOKUP($B855,Listen!$A$2:$C$45,3,FALSE))</f>
        <v>0</v>
      </c>
      <c r="P855" s="272">
        <f t="shared" si="160"/>
        <v>0</v>
      </c>
      <c r="Q855" s="272">
        <f t="shared" si="159"/>
        <v>0</v>
      </c>
      <c r="R855" s="272">
        <f t="shared" si="159"/>
        <v>0</v>
      </c>
      <c r="S855" s="272">
        <f t="shared" si="159"/>
        <v>0</v>
      </c>
      <c r="T855" s="272">
        <f t="shared" si="159"/>
        <v>0</v>
      </c>
      <c r="U855" s="272">
        <f t="shared" si="159"/>
        <v>0</v>
      </c>
      <c r="V855" s="272">
        <f t="shared" si="159"/>
        <v>0</v>
      </c>
      <c r="W855" s="100">
        <f t="shared" si="158"/>
        <v>0</v>
      </c>
      <c r="X855" s="100">
        <f>IF(C855=A_Stammdaten!$B$11,E_SAV!$M855-E_SAV!$Y855,HLOOKUP(A_Stammdaten!$B$11-1,$Z$4:$AF$1005,ROW(C855)-3,FALSE)-$Y855)</f>
        <v>0</v>
      </c>
      <c r="Y855" s="100">
        <f>HLOOKUP(A_Stammdaten!$B$11,$Z$4:$AF$1005,ROW(C855)-3,FALSE)</f>
        <v>0</v>
      </c>
      <c r="Z855" s="100">
        <f t="shared" si="151"/>
        <v>0</v>
      </c>
      <c r="AA855" s="100">
        <f t="shared" si="152"/>
        <v>0</v>
      </c>
      <c r="AB855" s="100">
        <f t="shared" si="153"/>
        <v>0</v>
      </c>
      <c r="AC855" s="100">
        <f t="shared" si="154"/>
        <v>0</v>
      </c>
      <c r="AD855" s="100">
        <f t="shared" si="155"/>
        <v>0</v>
      </c>
      <c r="AE855" s="100">
        <f t="shared" si="156"/>
        <v>0</v>
      </c>
      <c r="AF855" s="100">
        <f t="shared" si="157"/>
        <v>0</v>
      </c>
    </row>
    <row r="856" spans="1:32" x14ac:dyDescent="0.25">
      <c r="A856" s="338"/>
      <c r="B856" s="338"/>
      <c r="C856" s="339"/>
      <c r="D856" s="338"/>
      <c r="E856" s="338"/>
      <c r="F856" s="338"/>
      <c r="G856" s="338"/>
      <c r="H856" s="338"/>
      <c r="I856" s="270">
        <f>IF(C856&gt;A_Stammdaten!$B$11,0,SUM(D856,E856,-G856))</f>
        <v>0</v>
      </c>
      <c r="J856" s="338"/>
      <c r="K856" s="338"/>
      <c r="L856" s="338"/>
      <c r="M856" s="99">
        <f t="shared" si="150"/>
        <v>0</v>
      </c>
      <c r="N856" s="271">
        <f>IF(ISBLANK($B856),0,VLOOKUP($B856,Listen!$A$2:$C$45,2,FALSE))</f>
        <v>0</v>
      </c>
      <c r="O856" s="271">
        <f>IF(ISBLANK($B856),0,VLOOKUP($B856,Listen!$A$2:$C$45,3,FALSE))</f>
        <v>0</v>
      </c>
      <c r="P856" s="272">
        <f t="shared" si="160"/>
        <v>0</v>
      </c>
      <c r="Q856" s="272">
        <f t="shared" si="159"/>
        <v>0</v>
      </c>
      <c r="R856" s="272">
        <f t="shared" si="159"/>
        <v>0</v>
      </c>
      <c r="S856" s="272">
        <f t="shared" si="159"/>
        <v>0</v>
      </c>
      <c r="T856" s="272">
        <f t="shared" si="159"/>
        <v>0</v>
      </c>
      <c r="U856" s="272">
        <f t="shared" si="159"/>
        <v>0</v>
      </c>
      <c r="V856" s="272">
        <f t="shared" si="159"/>
        <v>0</v>
      </c>
      <c r="W856" s="100">
        <f t="shared" si="158"/>
        <v>0</v>
      </c>
      <c r="X856" s="100">
        <f>IF(C856=A_Stammdaten!$B$11,E_SAV!$M856-E_SAV!$Y856,HLOOKUP(A_Stammdaten!$B$11-1,$Z$4:$AF$1005,ROW(C856)-3,FALSE)-$Y856)</f>
        <v>0</v>
      </c>
      <c r="Y856" s="100">
        <f>HLOOKUP(A_Stammdaten!$B$11,$Z$4:$AF$1005,ROW(C856)-3,FALSE)</f>
        <v>0</v>
      </c>
      <c r="Z856" s="100">
        <f t="shared" si="151"/>
        <v>0</v>
      </c>
      <c r="AA856" s="100">
        <f t="shared" si="152"/>
        <v>0</v>
      </c>
      <c r="AB856" s="100">
        <f t="shared" si="153"/>
        <v>0</v>
      </c>
      <c r="AC856" s="100">
        <f t="shared" si="154"/>
        <v>0</v>
      </c>
      <c r="AD856" s="100">
        <f t="shared" si="155"/>
        <v>0</v>
      </c>
      <c r="AE856" s="100">
        <f t="shared" si="156"/>
        <v>0</v>
      </c>
      <c r="AF856" s="100">
        <f t="shared" si="157"/>
        <v>0</v>
      </c>
    </row>
    <row r="857" spans="1:32" x14ac:dyDescent="0.25">
      <c r="A857" s="338"/>
      <c r="B857" s="338"/>
      <c r="C857" s="339"/>
      <c r="D857" s="338"/>
      <c r="E857" s="338"/>
      <c r="F857" s="338"/>
      <c r="G857" s="338"/>
      <c r="H857" s="338"/>
      <c r="I857" s="270">
        <f>IF(C857&gt;A_Stammdaten!$B$11,0,SUM(D857,E857,-G857))</f>
        <v>0</v>
      </c>
      <c r="J857" s="338"/>
      <c r="K857" s="338"/>
      <c r="L857" s="338"/>
      <c r="M857" s="99">
        <f t="shared" si="150"/>
        <v>0</v>
      </c>
      <c r="N857" s="271">
        <f>IF(ISBLANK($B857),0,VLOOKUP($B857,Listen!$A$2:$C$45,2,FALSE))</f>
        <v>0</v>
      </c>
      <c r="O857" s="271">
        <f>IF(ISBLANK($B857),0,VLOOKUP($B857,Listen!$A$2:$C$45,3,FALSE))</f>
        <v>0</v>
      </c>
      <c r="P857" s="272">
        <f t="shared" si="160"/>
        <v>0</v>
      </c>
      <c r="Q857" s="272">
        <f t="shared" si="159"/>
        <v>0</v>
      </c>
      <c r="R857" s="272">
        <f t="shared" si="159"/>
        <v>0</v>
      </c>
      <c r="S857" s="272">
        <f t="shared" si="159"/>
        <v>0</v>
      </c>
      <c r="T857" s="272">
        <f t="shared" si="159"/>
        <v>0</v>
      </c>
      <c r="U857" s="272">
        <f t="shared" si="159"/>
        <v>0</v>
      </c>
      <c r="V857" s="272">
        <f t="shared" si="159"/>
        <v>0</v>
      </c>
      <c r="W857" s="100">
        <f t="shared" si="158"/>
        <v>0</v>
      </c>
      <c r="X857" s="100">
        <f>IF(C857=A_Stammdaten!$B$11,E_SAV!$M857-E_SAV!$Y857,HLOOKUP(A_Stammdaten!$B$11-1,$Z$4:$AF$1005,ROW(C857)-3,FALSE)-$Y857)</f>
        <v>0</v>
      </c>
      <c r="Y857" s="100">
        <f>HLOOKUP(A_Stammdaten!$B$11,$Z$4:$AF$1005,ROW(C857)-3,FALSE)</f>
        <v>0</v>
      </c>
      <c r="Z857" s="100">
        <f t="shared" si="151"/>
        <v>0</v>
      </c>
      <c r="AA857" s="100">
        <f t="shared" si="152"/>
        <v>0</v>
      </c>
      <c r="AB857" s="100">
        <f t="shared" si="153"/>
        <v>0</v>
      </c>
      <c r="AC857" s="100">
        <f t="shared" si="154"/>
        <v>0</v>
      </c>
      <c r="AD857" s="100">
        <f t="shared" si="155"/>
        <v>0</v>
      </c>
      <c r="AE857" s="100">
        <f t="shared" si="156"/>
        <v>0</v>
      </c>
      <c r="AF857" s="100">
        <f t="shared" si="157"/>
        <v>0</v>
      </c>
    </row>
    <row r="858" spans="1:32" x14ac:dyDescent="0.25">
      <c r="A858" s="338"/>
      <c r="B858" s="338"/>
      <c r="C858" s="339"/>
      <c r="D858" s="338"/>
      <c r="E858" s="338"/>
      <c r="F858" s="338"/>
      <c r="G858" s="338"/>
      <c r="H858" s="338"/>
      <c r="I858" s="270">
        <f>IF(C858&gt;A_Stammdaten!$B$11,0,SUM(D858,E858,-G858))</f>
        <v>0</v>
      </c>
      <c r="J858" s="338"/>
      <c r="K858" s="338"/>
      <c r="L858" s="338"/>
      <c r="M858" s="99">
        <f t="shared" si="150"/>
        <v>0</v>
      </c>
      <c r="N858" s="271">
        <f>IF(ISBLANK($B858),0,VLOOKUP($B858,Listen!$A$2:$C$45,2,FALSE))</f>
        <v>0</v>
      </c>
      <c r="O858" s="271">
        <f>IF(ISBLANK($B858),0,VLOOKUP($B858,Listen!$A$2:$C$45,3,FALSE))</f>
        <v>0</v>
      </c>
      <c r="P858" s="272">
        <f t="shared" si="160"/>
        <v>0</v>
      </c>
      <c r="Q858" s="272">
        <f t="shared" si="159"/>
        <v>0</v>
      </c>
      <c r="R858" s="272">
        <f t="shared" si="159"/>
        <v>0</v>
      </c>
      <c r="S858" s="272">
        <f t="shared" si="159"/>
        <v>0</v>
      </c>
      <c r="T858" s="272">
        <f t="shared" si="159"/>
        <v>0</v>
      </c>
      <c r="U858" s="272">
        <f t="shared" si="159"/>
        <v>0</v>
      </c>
      <c r="V858" s="272">
        <f t="shared" si="159"/>
        <v>0</v>
      </c>
      <c r="W858" s="100">
        <f t="shared" si="158"/>
        <v>0</v>
      </c>
      <c r="X858" s="100">
        <f>IF(C858=A_Stammdaten!$B$11,E_SAV!$M858-E_SAV!$Y858,HLOOKUP(A_Stammdaten!$B$11-1,$Z$4:$AF$1005,ROW(C858)-3,FALSE)-$Y858)</f>
        <v>0</v>
      </c>
      <c r="Y858" s="100">
        <f>HLOOKUP(A_Stammdaten!$B$11,$Z$4:$AF$1005,ROW(C858)-3,FALSE)</f>
        <v>0</v>
      </c>
      <c r="Z858" s="100">
        <f t="shared" si="151"/>
        <v>0</v>
      </c>
      <c r="AA858" s="100">
        <f t="shared" si="152"/>
        <v>0</v>
      </c>
      <c r="AB858" s="100">
        <f t="shared" si="153"/>
        <v>0</v>
      </c>
      <c r="AC858" s="100">
        <f t="shared" si="154"/>
        <v>0</v>
      </c>
      <c r="AD858" s="100">
        <f t="shared" si="155"/>
        <v>0</v>
      </c>
      <c r="AE858" s="100">
        <f t="shared" si="156"/>
        <v>0</v>
      </c>
      <c r="AF858" s="100">
        <f t="shared" si="157"/>
        <v>0</v>
      </c>
    </row>
    <row r="859" spans="1:32" x14ac:dyDescent="0.25">
      <c r="A859" s="338"/>
      <c r="B859" s="338"/>
      <c r="C859" s="339"/>
      <c r="D859" s="338"/>
      <c r="E859" s="338"/>
      <c r="F859" s="338"/>
      <c r="G859" s="338"/>
      <c r="H859" s="338"/>
      <c r="I859" s="270">
        <f>IF(C859&gt;A_Stammdaten!$B$11,0,SUM(D859,E859,-G859))</f>
        <v>0</v>
      </c>
      <c r="J859" s="338"/>
      <c r="K859" s="338"/>
      <c r="L859" s="338"/>
      <c r="M859" s="99">
        <f t="shared" si="150"/>
        <v>0</v>
      </c>
      <c r="N859" s="271">
        <f>IF(ISBLANK($B859),0,VLOOKUP($B859,Listen!$A$2:$C$45,2,FALSE))</f>
        <v>0</v>
      </c>
      <c r="O859" s="271">
        <f>IF(ISBLANK($B859),0,VLOOKUP($B859,Listen!$A$2:$C$45,3,FALSE))</f>
        <v>0</v>
      </c>
      <c r="P859" s="272">
        <f t="shared" si="160"/>
        <v>0</v>
      </c>
      <c r="Q859" s="272">
        <f t="shared" si="159"/>
        <v>0</v>
      </c>
      <c r="R859" s="272">
        <f t="shared" si="159"/>
        <v>0</v>
      </c>
      <c r="S859" s="272">
        <f t="shared" si="159"/>
        <v>0</v>
      </c>
      <c r="T859" s="272">
        <f t="shared" si="159"/>
        <v>0</v>
      </c>
      <c r="U859" s="272">
        <f t="shared" si="159"/>
        <v>0</v>
      </c>
      <c r="V859" s="272">
        <f t="shared" si="159"/>
        <v>0</v>
      </c>
      <c r="W859" s="100">
        <f t="shared" si="158"/>
        <v>0</v>
      </c>
      <c r="X859" s="100">
        <f>IF(C859=A_Stammdaten!$B$11,E_SAV!$M859-E_SAV!$Y859,HLOOKUP(A_Stammdaten!$B$11-1,$Z$4:$AF$1005,ROW(C859)-3,FALSE)-$Y859)</f>
        <v>0</v>
      </c>
      <c r="Y859" s="100">
        <f>HLOOKUP(A_Stammdaten!$B$11,$Z$4:$AF$1005,ROW(C859)-3,FALSE)</f>
        <v>0</v>
      </c>
      <c r="Z859" s="100">
        <f t="shared" si="151"/>
        <v>0</v>
      </c>
      <c r="AA859" s="100">
        <f t="shared" si="152"/>
        <v>0</v>
      </c>
      <c r="AB859" s="100">
        <f t="shared" si="153"/>
        <v>0</v>
      </c>
      <c r="AC859" s="100">
        <f t="shared" si="154"/>
        <v>0</v>
      </c>
      <c r="AD859" s="100">
        <f t="shared" si="155"/>
        <v>0</v>
      </c>
      <c r="AE859" s="100">
        <f t="shared" si="156"/>
        <v>0</v>
      </c>
      <c r="AF859" s="100">
        <f t="shared" si="157"/>
        <v>0</v>
      </c>
    </row>
    <row r="860" spans="1:32" x14ac:dyDescent="0.25">
      <c r="A860" s="338"/>
      <c r="B860" s="338"/>
      <c r="C860" s="339"/>
      <c r="D860" s="338"/>
      <c r="E860" s="338"/>
      <c r="F860" s="338"/>
      <c r="G860" s="338"/>
      <c r="H860" s="338"/>
      <c r="I860" s="270">
        <f>IF(C860&gt;A_Stammdaten!$B$11,0,SUM(D860,E860,-G860))</f>
        <v>0</v>
      </c>
      <c r="J860" s="338"/>
      <c r="K860" s="338"/>
      <c r="L860" s="338"/>
      <c r="M860" s="99">
        <f t="shared" si="150"/>
        <v>0</v>
      </c>
      <c r="N860" s="271">
        <f>IF(ISBLANK($B860),0,VLOOKUP($B860,Listen!$A$2:$C$45,2,FALSE))</f>
        <v>0</v>
      </c>
      <c r="O860" s="271">
        <f>IF(ISBLANK($B860),0,VLOOKUP($B860,Listen!$A$2:$C$45,3,FALSE))</f>
        <v>0</v>
      </c>
      <c r="P860" s="272">
        <f t="shared" si="160"/>
        <v>0</v>
      </c>
      <c r="Q860" s="272">
        <f t="shared" si="159"/>
        <v>0</v>
      </c>
      <c r="R860" s="272">
        <f t="shared" si="159"/>
        <v>0</v>
      </c>
      <c r="S860" s="272">
        <f t="shared" si="159"/>
        <v>0</v>
      </c>
      <c r="T860" s="272">
        <f t="shared" si="159"/>
        <v>0</v>
      </c>
      <c r="U860" s="272">
        <f t="shared" si="159"/>
        <v>0</v>
      </c>
      <c r="V860" s="272">
        <f t="shared" si="159"/>
        <v>0</v>
      </c>
      <c r="W860" s="100">
        <f t="shared" si="158"/>
        <v>0</v>
      </c>
      <c r="X860" s="100">
        <f>IF(C860=A_Stammdaten!$B$11,E_SAV!$M860-E_SAV!$Y860,HLOOKUP(A_Stammdaten!$B$11-1,$Z$4:$AF$1005,ROW(C860)-3,FALSE)-$Y860)</f>
        <v>0</v>
      </c>
      <c r="Y860" s="100">
        <f>HLOOKUP(A_Stammdaten!$B$11,$Z$4:$AF$1005,ROW(C860)-3,FALSE)</f>
        <v>0</v>
      </c>
      <c r="Z860" s="100">
        <f t="shared" si="151"/>
        <v>0</v>
      </c>
      <c r="AA860" s="100">
        <f t="shared" si="152"/>
        <v>0</v>
      </c>
      <c r="AB860" s="100">
        <f t="shared" si="153"/>
        <v>0</v>
      </c>
      <c r="AC860" s="100">
        <f t="shared" si="154"/>
        <v>0</v>
      </c>
      <c r="AD860" s="100">
        <f t="shared" si="155"/>
        <v>0</v>
      </c>
      <c r="AE860" s="100">
        <f t="shared" si="156"/>
        <v>0</v>
      </c>
      <c r="AF860" s="100">
        <f t="shared" si="157"/>
        <v>0</v>
      </c>
    </row>
    <row r="861" spans="1:32" x14ac:dyDescent="0.25">
      <c r="A861" s="338"/>
      <c r="B861" s="338"/>
      <c r="C861" s="339"/>
      <c r="D861" s="338"/>
      <c r="E861" s="338"/>
      <c r="F861" s="338"/>
      <c r="G861" s="338"/>
      <c r="H861" s="338"/>
      <c r="I861" s="270">
        <f>IF(C861&gt;A_Stammdaten!$B$11,0,SUM(D861,E861,-G861))</f>
        <v>0</v>
      </c>
      <c r="J861" s="338"/>
      <c r="K861" s="338"/>
      <c r="L861" s="338"/>
      <c r="M861" s="99">
        <f t="shared" si="150"/>
        <v>0</v>
      </c>
      <c r="N861" s="271">
        <f>IF(ISBLANK($B861),0,VLOOKUP($B861,Listen!$A$2:$C$45,2,FALSE))</f>
        <v>0</v>
      </c>
      <c r="O861" s="271">
        <f>IF(ISBLANK($B861),0,VLOOKUP($B861,Listen!$A$2:$C$45,3,FALSE))</f>
        <v>0</v>
      </c>
      <c r="P861" s="272">
        <f t="shared" si="160"/>
        <v>0</v>
      </c>
      <c r="Q861" s="272">
        <f t="shared" si="159"/>
        <v>0</v>
      </c>
      <c r="R861" s="272">
        <f t="shared" si="159"/>
        <v>0</v>
      </c>
      <c r="S861" s="272">
        <f t="shared" si="159"/>
        <v>0</v>
      </c>
      <c r="T861" s="272">
        <f t="shared" si="159"/>
        <v>0</v>
      </c>
      <c r="U861" s="272">
        <f t="shared" si="159"/>
        <v>0</v>
      </c>
      <c r="V861" s="272">
        <f t="shared" si="159"/>
        <v>0</v>
      </c>
      <c r="W861" s="100">
        <f t="shared" si="158"/>
        <v>0</v>
      </c>
      <c r="X861" s="100">
        <f>IF(C861=A_Stammdaten!$B$11,E_SAV!$M861-E_SAV!$Y861,HLOOKUP(A_Stammdaten!$B$11-1,$Z$4:$AF$1005,ROW(C861)-3,FALSE)-$Y861)</f>
        <v>0</v>
      </c>
      <c r="Y861" s="100">
        <f>HLOOKUP(A_Stammdaten!$B$11,$Z$4:$AF$1005,ROW(C861)-3,FALSE)</f>
        <v>0</v>
      </c>
      <c r="Z861" s="100">
        <f t="shared" si="151"/>
        <v>0</v>
      </c>
      <c r="AA861" s="100">
        <f t="shared" si="152"/>
        <v>0</v>
      </c>
      <c r="AB861" s="100">
        <f t="shared" si="153"/>
        <v>0</v>
      </c>
      <c r="AC861" s="100">
        <f t="shared" si="154"/>
        <v>0</v>
      </c>
      <c r="AD861" s="100">
        <f t="shared" si="155"/>
        <v>0</v>
      </c>
      <c r="AE861" s="100">
        <f t="shared" si="156"/>
        <v>0</v>
      </c>
      <c r="AF861" s="100">
        <f t="shared" si="157"/>
        <v>0</v>
      </c>
    </row>
    <row r="862" spans="1:32" x14ac:dyDescent="0.25">
      <c r="A862" s="338"/>
      <c r="B862" s="338"/>
      <c r="C862" s="339"/>
      <c r="D862" s="338"/>
      <c r="E862" s="338"/>
      <c r="F862" s="338"/>
      <c r="G862" s="338"/>
      <c r="H862" s="338"/>
      <c r="I862" s="270">
        <f>IF(C862&gt;A_Stammdaten!$B$11,0,SUM(D862,E862,-G862))</f>
        <v>0</v>
      </c>
      <c r="J862" s="338"/>
      <c r="K862" s="338"/>
      <c r="L862" s="338"/>
      <c r="M862" s="99">
        <f t="shared" si="150"/>
        <v>0</v>
      </c>
      <c r="N862" s="271">
        <f>IF(ISBLANK($B862),0,VLOOKUP($B862,Listen!$A$2:$C$45,2,FALSE))</f>
        <v>0</v>
      </c>
      <c r="O862" s="271">
        <f>IF(ISBLANK($B862),0,VLOOKUP($B862,Listen!$A$2:$C$45,3,FALSE))</f>
        <v>0</v>
      </c>
      <c r="P862" s="272">
        <f t="shared" si="160"/>
        <v>0</v>
      </c>
      <c r="Q862" s="272">
        <f t="shared" si="159"/>
        <v>0</v>
      </c>
      <c r="R862" s="272">
        <f t="shared" si="159"/>
        <v>0</v>
      </c>
      <c r="S862" s="272">
        <f t="shared" si="159"/>
        <v>0</v>
      </c>
      <c r="T862" s="272">
        <f t="shared" si="159"/>
        <v>0</v>
      </c>
      <c r="U862" s="272">
        <f t="shared" si="159"/>
        <v>0</v>
      </c>
      <c r="V862" s="272">
        <f t="shared" si="159"/>
        <v>0</v>
      </c>
      <c r="W862" s="100">
        <f t="shared" si="158"/>
        <v>0</v>
      </c>
      <c r="X862" s="100">
        <f>IF(C862=A_Stammdaten!$B$11,E_SAV!$M862-E_SAV!$Y862,HLOOKUP(A_Stammdaten!$B$11-1,$Z$4:$AF$1005,ROW(C862)-3,FALSE)-$Y862)</f>
        <v>0</v>
      </c>
      <c r="Y862" s="100">
        <f>HLOOKUP(A_Stammdaten!$B$11,$Z$4:$AF$1005,ROW(C862)-3,FALSE)</f>
        <v>0</v>
      </c>
      <c r="Z862" s="100">
        <f t="shared" si="151"/>
        <v>0</v>
      </c>
      <c r="AA862" s="100">
        <f t="shared" si="152"/>
        <v>0</v>
      </c>
      <c r="AB862" s="100">
        <f t="shared" si="153"/>
        <v>0</v>
      </c>
      <c r="AC862" s="100">
        <f t="shared" si="154"/>
        <v>0</v>
      </c>
      <c r="AD862" s="100">
        <f t="shared" si="155"/>
        <v>0</v>
      </c>
      <c r="AE862" s="100">
        <f t="shared" si="156"/>
        <v>0</v>
      </c>
      <c r="AF862" s="100">
        <f t="shared" si="157"/>
        <v>0</v>
      </c>
    </row>
    <row r="863" spans="1:32" x14ac:dyDescent="0.25">
      <c r="A863" s="338"/>
      <c r="B863" s="338"/>
      <c r="C863" s="339"/>
      <c r="D863" s="338"/>
      <c r="E863" s="338"/>
      <c r="F863" s="338"/>
      <c r="G863" s="338"/>
      <c r="H863" s="338"/>
      <c r="I863" s="270">
        <f>IF(C863&gt;A_Stammdaten!$B$11,0,SUM(D863,E863,-G863))</f>
        <v>0</v>
      </c>
      <c r="J863" s="338"/>
      <c r="K863" s="338"/>
      <c r="L863" s="338"/>
      <c r="M863" s="99">
        <f t="shared" si="150"/>
        <v>0</v>
      </c>
      <c r="N863" s="271">
        <f>IF(ISBLANK($B863),0,VLOOKUP($B863,Listen!$A$2:$C$45,2,FALSE))</f>
        <v>0</v>
      </c>
      <c r="O863" s="271">
        <f>IF(ISBLANK($B863),0,VLOOKUP($B863,Listen!$A$2:$C$45,3,FALSE))</f>
        <v>0</v>
      </c>
      <c r="P863" s="272">
        <f t="shared" si="160"/>
        <v>0</v>
      </c>
      <c r="Q863" s="272">
        <f t="shared" si="159"/>
        <v>0</v>
      </c>
      <c r="R863" s="272">
        <f t="shared" si="159"/>
        <v>0</v>
      </c>
      <c r="S863" s="272">
        <f t="shared" si="159"/>
        <v>0</v>
      </c>
      <c r="T863" s="272">
        <f t="shared" si="159"/>
        <v>0</v>
      </c>
      <c r="U863" s="272">
        <f t="shared" si="159"/>
        <v>0</v>
      </c>
      <c r="V863" s="272">
        <f t="shared" si="159"/>
        <v>0</v>
      </c>
      <c r="W863" s="100">
        <f t="shared" si="158"/>
        <v>0</v>
      </c>
      <c r="X863" s="100">
        <f>IF(C863=A_Stammdaten!$B$11,E_SAV!$M863-E_SAV!$Y863,HLOOKUP(A_Stammdaten!$B$11-1,$Z$4:$AF$1005,ROW(C863)-3,FALSE)-$Y863)</f>
        <v>0</v>
      </c>
      <c r="Y863" s="100">
        <f>HLOOKUP(A_Stammdaten!$B$11,$Z$4:$AF$1005,ROW(C863)-3,FALSE)</f>
        <v>0</v>
      </c>
      <c r="Z863" s="100">
        <f t="shared" si="151"/>
        <v>0</v>
      </c>
      <c r="AA863" s="100">
        <f t="shared" si="152"/>
        <v>0</v>
      </c>
      <c r="AB863" s="100">
        <f t="shared" si="153"/>
        <v>0</v>
      </c>
      <c r="AC863" s="100">
        <f t="shared" si="154"/>
        <v>0</v>
      </c>
      <c r="AD863" s="100">
        <f t="shared" si="155"/>
        <v>0</v>
      </c>
      <c r="AE863" s="100">
        <f t="shared" si="156"/>
        <v>0</v>
      </c>
      <c r="AF863" s="100">
        <f t="shared" si="157"/>
        <v>0</v>
      </c>
    </row>
    <row r="864" spans="1:32" x14ac:dyDescent="0.25">
      <c r="A864" s="338"/>
      <c r="B864" s="338"/>
      <c r="C864" s="339"/>
      <c r="D864" s="338"/>
      <c r="E864" s="338"/>
      <c r="F864" s="338"/>
      <c r="G864" s="338"/>
      <c r="H864" s="338"/>
      <c r="I864" s="270">
        <f>IF(C864&gt;A_Stammdaten!$B$11,0,SUM(D864,E864,-G864))</f>
        <v>0</v>
      </c>
      <c r="J864" s="338"/>
      <c r="K864" s="338"/>
      <c r="L864" s="338"/>
      <c r="M864" s="99">
        <f t="shared" si="150"/>
        <v>0</v>
      </c>
      <c r="N864" s="271">
        <f>IF(ISBLANK($B864),0,VLOOKUP($B864,Listen!$A$2:$C$45,2,FALSE))</f>
        <v>0</v>
      </c>
      <c r="O864" s="271">
        <f>IF(ISBLANK($B864),0,VLOOKUP($B864,Listen!$A$2:$C$45,3,FALSE))</f>
        <v>0</v>
      </c>
      <c r="P864" s="272">
        <f t="shared" si="160"/>
        <v>0</v>
      </c>
      <c r="Q864" s="272">
        <f t="shared" si="159"/>
        <v>0</v>
      </c>
      <c r="R864" s="272">
        <f t="shared" si="159"/>
        <v>0</v>
      </c>
      <c r="S864" s="272">
        <f t="shared" si="159"/>
        <v>0</v>
      </c>
      <c r="T864" s="272">
        <f t="shared" si="159"/>
        <v>0</v>
      </c>
      <c r="U864" s="272">
        <f t="shared" si="159"/>
        <v>0</v>
      </c>
      <c r="V864" s="272">
        <f t="shared" si="159"/>
        <v>0</v>
      </c>
      <c r="W864" s="100">
        <f t="shared" si="158"/>
        <v>0</v>
      </c>
      <c r="X864" s="100">
        <f>IF(C864=A_Stammdaten!$B$11,E_SAV!$M864-E_SAV!$Y864,HLOOKUP(A_Stammdaten!$B$11-1,$Z$4:$AF$1005,ROW(C864)-3,FALSE)-$Y864)</f>
        <v>0</v>
      </c>
      <c r="Y864" s="100">
        <f>HLOOKUP(A_Stammdaten!$B$11,$Z$4:$AF$1005,ROW(C864)-3,FALSE)</f>
        <v>0</v>
      </c>
      <c r="Z864" s="100">
        <f t="shared" si="151"/>
        <v>0</v>
      </c>
      <c r="AA864" s="100">
        <f t="shared" si="152"/>
        <v>0</v>
      </c>
      <c r="AB864" s="100">
        <f t="shared" si="153"/>
        <v>0</v>
      </c>
      <c r="AC864" s="100">
        <f t="shared" si="154"/>
        <v>0</v>
      </c>
      <c r="AD864" s="100">
        <f t="shared" si="155"/>
        <v>0</v>
      </c>
      <c r="AE864" s="100">
        <f t="shared" si="156"/>
        <v>0</v>
      </c>
      <c r="AF864" s="100">
        <f t="shared" si="157"/>
        <v>0</v>
      </c>
    </row>
    <row r="865" spans="1:32" x14ac:dyDescent="0.25">
      <c r="A865" s="338"/>
      <c r="B865" s="338"/>
      <c r="C865" s="339"/>
      <c r="D865" s="338"/>
      <c r="E865" s="338"/>
      <c r="F865" s="338"/>
      <c r="G865" s="338"/>
      <c r="H865" s="338"/>
      <c r="I865" s="270">
        <f>IF(C865&gt;A_Stammdaten!$B$11,0,SUM(D865,E865,-G865))</f>
        <v>0</v>
      </c>
      <c r="J865" s="338"/>
      <c r="K865" s="338"/>
      <c r="L865" s="338"/>
      <c r="M865" s="99">
        <f t="shared" si="150"/>
        <v>0</v>
      </c>
      <c r="N865" s="271">
        <f>IF(ISBLANK($B865),0,VLOOKUP($B865,Listen!$A$2:$C$45,2,FALSE))</f>
        <v>0</v>
      </c>
      <c r="O865" s="271">
        <f>IF(ISBLANK($B865),0,VLOOKUP($B865,Listen!$A$2:$C$45,3,FALSE))</f>
        <v>0</v>
      </c>
      <c r="P865" s="272">
        <f t="shared" si="160"/>
        <v>0</v>
      </c>
      <c r="Q865" s="272">
        <f t="shared" si="159"/>
        <v>0</v>
      </c>
      <c r="R865" s="272">
        <f t="shared" si="159"/>
        <v>0</v>
      </c>
      <c r="S865" s="272">
        <f t="shared" si="159"/>
        <v>0</v>
      </c>
      <c r="T865" s="272">
        <f t="shared" si="159"/>
        <v>0</v>
      </c>
      <c r="U865" s="272">
        <f t="shared" si="159"/>
        <v>0</v>
      </c>
      <c r="V865" s="272">
        <f t="shared" si="159"/>
        <v>0</v>
      </c>
      <c r="W865" s="100">
        <f t="shared" si="158"/>
        <v>0</v>
      </c>
      <c r="X865" s="100">
        <f>IF(C865=A_Stammdaten!$B$11,E_SAV!$M865-E_SAV!$Y865,HLOOKUP(A_Stammdaten!$B$11-1,$Z$4:$AF$1005,ROW(C865)-3,FALSE)-$Y865)</f>
        <v>0</v>
      </c>
      <c r="Y865" s="100">
        <f>HLOOKUP(A_Stammdaten!$B$11,$Z$4:$AF$1005,ROW(C865)-3,FALSE)</f>
        <v>0</v>
      </c>
      <c r="Z865" s="100">
        <f t="shared" si="151"/>
        <v>0</v>
      </c>
      <c r="AA865" s="100">
        <f t="shared" si="152"/>
        <v>0</v>
      </c>
      <c r="AB865" s="100">
        <f t="shared" si="153"/>
        <v>0</v>
      </c>
      <c r="AC865" s="100">
        <f t="shared" si="154"/>
        <v>0</v>
      </c>
      <c r="AD865" s="100">
        <f t="shared" si="155"/>
        <v>0</v>
      </c>
      <c r="AE865" s="100">
        <f t="shared" si="156"/>
        <v>0</v>
      </c>
      <c r="AF865" s="100">
        <f t="shared" si="157"/>
        <v>0</v>
      </c>
    </row>
    <row r="866" spans="1:32" x14ac:dyDescent="0.25">
      <c r="A866" s="338"/>
      <c r="B866" s="338"/>
      <c r="C866" s="339"/>
      <c r="D866" s="338"/>
      <c r="E866" s="338"/>
      <c r="F866" s="338"/>
      <c r="G866" s="338"/>
      <c r="H866" s="338"/>
      <c r="I866" s="270">
        <f>IF(C866&gt;A_Stammdaten!$B$11,0,SUM(D866,E866,-G866))</f>
        <v>0</v>
      </c>
      <c r="J866" s="338"/>
      <c r="K866" s="338"/>
      <c r="L866" s="338"/>
      <c r="M866" s="99">
        <f t="shared" si="150"/>
        <v>0</v>
      </c>
      <c r="N866" s="271">
        <f>IF(ISBLANK($B866),0,VLOOKUP($B866,Listen!$A$2:$C$45,2,FALSE))</f>
        <v>0</v>
      </c>
      <c r="O866" s="271">
        <f>IF(ISBLANK($B866),0,VLOOKUP($B866,Listen!$A$2:$C$45,3,FALSE))</f>
        <v>0</v>
      </c>
      <c r="P866" s="272">
        <f t="shared" si="160"/>
        <v>0</v>
      </c>
      <c r="Q866" s="272">
        <f t="shared" si="159"/>
        <v>0</v>
      </c>
      <c r="R866" s="272">
        <f t="shared" si="159"/>
        <v>0</v>
      </c>
      <c r="S866" s="272">
        <f t="shared" si="159"/>
        <v>0</v>
      </c>
      <c r="T866" s="272">
        <f t="shared" si="159"/>
        <v>0</v>
      </c>
      <c r="U866" s="272">
        <f t="shared" si="159"/>
        <v>0</v>
      </c>
      <c r="V866" s="272">
        <f t="shared" si="159"/>
        <v>0</v>
      </c>
      <c r="W866" s="100">
        <f t="shared" si="158"/>
        <v>0</v>
      </c>
      <c r="X866" s="100">
        <f>IF(C866=A_Stammdaten!$B$11,E_SAV!$M866-E_SAV!$Y866,HLOOKUP(A_Stammdaten!$B$11-1,$Z$4:$AF$1005,ROW(C866)-3,FALSE)-$Y866)</f>
        <v>0</v>
      </c>
      <c r="Y866" s="100">
        <f>HLOOKUP(A_Stammdaten!$B$11,$Z$4:$AF$1005,ROW(C866)-3,FALSE)</f>
        <v>0</v>
      </c>
      <c r="Z866" s="100">
        <f t="shared" si="151"/>
        <v>0</v>
      </c>
      <c r="AA866" s="100">
        <f t="shared" si="152"/>
        <v>0</v>
      </c>
      <c r="AB866" s="100">
        <f t="shared" si="153"/>
        <v>0</v>
      </c>
      <c r="AC866" s="100">
        <f t="shared" si="154"/>
        <v>0</v>
      </c>
      <c r="AD866" s="100">
        <f t="shared" si="155"/>
        <v>0</v>
      </c>
      <c r="AE866" s="100">
        <f t="shared" si="156"/>
        <v>0</v>
      </c>
      <c r="AF866" s="100">
        <f t="shared" si="157"/>
        <v>0</v>
      </c>
    </row>
    <row r="867" spans="1:32" x14ac:dyDescent="0.25">
      <c r="A867" s="338"/>
      <c r="B867" s="338"/>
      <c r="C867" s="339"/>
      <c r="D867" s="338"/>
      <c r="E867" s="338"/>
      <c r="F867" s="338"/>
      <c r="G867" s="338"/>
      <c r="H867" s="338"/>
      <c r="I867" s="270">
        <f>IF(C867&gt;A_Stammdaten!$B$11,0,SUM(D867,E867,-G867))</f>
        <v>0</v>
      </c>
      <c r="J867" s="338"/>
      <c r="K867" s="338"/>
      <c r="L867" s="338"/>
      <c r="M867" s="99">
        <f t="shared" si="150"/>
        <v>0</v>
      </c>
      <c r="N867" s="271">
        <f>IF(ISBLANK($B867),0,VLOOKUP($B867,Listen!$A$2:$C$45,2,FALSE))</f>
        <v>0</v>
      </c>
      <c r="O867" s="271">
        <f>IF(ISBLANK($B867),0,VLOOKUP($B867,Listen!$A$2:$C$45,3,FALSE))</f>
        <v>0</v>
      </c>
      <c r="P867" s="272">
        <f t="shared" si="160"/>
        <v>0</v>
      </c>
      <c r="Q867" s="272">
        <f t="shared" si="159"/>
        <v>0</v>
      </c>
      <c r="R867" s="272">
        <f t="shared" si="159"/>
        <v>0</v>
      </c>
      <c r="S867" s="272">
        <f t="shared" si="159"/>
        <v>0</v>
      </c>
      <c r="T867" s="272">
        <f t="shared" si="159"/>
        <v>0</v>
      </c>
      <c r="U867" s="272">
        <f t="shared" si="159"/>
        <v>0</v>
      </c>
      <c r="V867" s="272">
        <f t="shared" si="159"/>
        <v>0</v>
      </c>
      <c r="W867" s="100">
        <f t="shared" si="158"/>
        <v>0</v>
      </c>
      <c r="X867" s="100">
        <f>IF(C867=A_Stammdaten!$B$11,E_SAV!$M867-E_SAV!$Y867,HLOOKUP(A_Stammdaten!$B$11-1,$Z$4:$AF$1005,ROW(C867)-3,FALSE)-$Y867)</f>
        <v>0</v>
      </c>
      <c r="Y867" s="100">
        <f>HLOOKUP(A_Stammdaten!$B$11,$Z$4:$AF$1005,ROW(C867)-3,FALSE)</f>
        <v>0</v>
      </c>
      <c r="Z867" s="100">
        <f t="shared" si="151"/>
        <v>0</v>
      </c>
      <c r="AA867" s="100">
        <f t="shared" si="152"/>
        <v>0</v>
      </c>
      <c r="AB867" s="100">
        <f t="shared" si="153"/>
        <v>0</v>
      </c>
      <c r="AC867" s="100">
        <f t="shared" si="154"/>
        <v>0</v>
      </c>
      <c r="AD867" s="100">
        <f t="shared" si="155"/>
        <v>0</v>
      </c>
      <c r="AE867" s="100">
        <f t="shared" si="156"/>
        <v>0</v>
      </c>
      <c r="AF867" s="100">
        <f t="shared" si="157"/>
        <v>0</v>
      </c>
    </row>
    <row r="868" spans="1:32" x14ac:dyDescent="0.25">
      <c r="A868" s="338"/>
      <c r="B868" s="338"/>
      <c r="C868" s="339"/>
      <c r="D868" s="338"/>
      <c r="E868" s="338"/>
      <c r="F868" s="338"/>
      <c r="G868" s="338"/>
      <c r="H868" s="338"/>
      <c r="I868" s="270">
        <f>IF(C868&gt;A_Stammdaten!$B$11,0,SUM(D868,E868,-G868))</f>
        <v>0</v>
      </c>
      <c r="J868" s="338"/>
      <c r="K868" s="338"/>
      <c r="L868" s="338"/>
      <c r="M868" s="99">
        <f t="shared" si="150"/>
        <v>0</v>
      </c>
      <c r="N868" s="271">
        <f>IF(ISBLANK($B868),0,VLOOKUP($B868,Listen!$A$2:$C$45,2,FALSE))</f>
        <v>0</v>
      </c>
      <c r="O868" s="271">
        <f>IF(ISBLANK($B868),0,VLOOKUP($B868,Listen!$A$2:$C$45,3,FALSE))</f>
        <v>0</v>
      </c>
      <c r="P868" s="272">
        <f t="shared" si="160"/>
        <v>0</v>
      </c>
      <c r="Q868" s="272">
        <f t="shared" si="159"/>
        <v>0</v>
      </c>
      <c r="R868" s="272">
        <f t="shared" si="159"/>
        <v>0</v>
      </c>
      <c r="S868" s="272">
        <f t="shared" si="159"/>
        <v>0</v>
      </c>
      <c r="T868" s="272">
        <f t="shared" si="159"/>
        <v>0</v>
      </c>
      <c r="U868" s="272">
        <f t="shared" si="159"/>
        <v>0</v>
      </c>
      <c r="V868" s="272">
        <f t="shared" si="159"/>
        <v>0</v>
      </c>
      <c r="W868" s="100">
        <f t="shared" si="158"/>
        <v>0</v>
      </c>
      <c r="X868" s="100">
        <f>IF(C868=A_Stammdaten!$B$11,E_SAV!$M868-E_SAV!$Y868,HLOOKUP(A_Stammdaten!$B$11-1,$Z$4:$AF$1005,ROW(C868)-3,FALSE)-$Y868)</f>
        <v>0</v>
      </c>
      <c r="Y868" s="100">
        <f>HLOOKUP(A_Stammdaten!$B$11,$Z$4:$AF$1005,ROW(C868)-3,FALSE)</f>
        <v>0</v>
      </c>
      <c r="Z868" s="100">
        <f t="shared" si="151"/>
        <v>0</v>
      </c>
      <c r="AA868" s="100">
        <f t="shared" si="152"/>
        <v>0</v>
      </c>
      <c r="AB868" s="100">
        <f t="shared" si="153"/>
        <v>0</v>
      </c>
      <c r="AC868" s="100">
        <f t="shared" si="154"/>
        <v>0</v>
      </c>
      <c r="AD868" s="100">
        <f t="shared" si="155"/>
        <v>0</v>
      </c>
      <c r="AE868" s="100">
        <f t="shared" si="156"/>
        <v>0</v>
      </c>
      <c r="AF868" s="100">
        <f t="shared" si="157"/>
        <v>0</v>
      </c>
    </row>
    <row r="869" spans="1:32" x14ac:dyDescent="0.25">
      <c r="A869" s="338"/>
      <c r="B869" s="338"/>
      <c r="C869" s="339"/>
      <c r="D869" s="338"/>
      <c r="E869" s="338"/>
      <c r="F869" s="338"/>
      <c r="G869" s="338"/>
      <c r="H869" s="338"/>
      <c r="I869" s="270">
        <f>IF(C869&gt;A_Stammdaten!$B$11,0,SUM(D869,E869,-G869))</f>
        <v>0</v>
      </c>
      <c r="J869" s="338"/>
      <c r="K869" s="338"/>
      <c r="L869" s="338"/>
      <c r="M869" s="99">
        <f t="shared" si="150"/>
        <v>0</v>
      </c>
      <c r="N869" s="271">
        <f>IF(ISBLANK($B869),0,VLOOKUP($B869,Listen!$A$2:$C$45,2,FALSE))</f>
        <v>0</v>
      </c>
      <c r="O869" s="271">
        <f>IF(ISBLANK($B869),0,VLOOKUP($B869,Listen!$A$2:$C$45,3,FALSE))</f>
        <v>0</v>
      </c>
      <c r="P869" s="272">
        <f t="shared" si="160"/>
        <v>0</v>
      </c>
      <c r="Q869" s="272">
        <f t="shared" si="159"/>
        <v>0</v>
      </c>
      <c r="R869" s="272">
        <f t="shared" si="159"/>
        <v>0</v>
      </c>
      <c r="S869" s="272">
        <f t="shared" si="159"/>
        <v>0</v>
      </c>
      <c r="T869" s="272">
        <f t="shared" si="159"/>
        <v>0</v>
      </c>
      <c r="U869" s="272">
        <f t="shared" si="159"/>
        <v>0</v>
      </c>
      <c r="V869" s="272">
        <f t="shared" si="159"/>
        <v>0</v>
      </c>
      <c r="W869" s="100">
        <f t="shared" si="158"/>
        <v>0</v>
      </c>
      <c r="X869" s="100">
        <f>IF(C869=A_Stammdaten!$B$11,E_SAV!$M869-E_SAV!$Y869,HLOOKUP(A_Stammdaten!$B$11-1,$Z$4:$AF$1005,ROW(C869)-3,FALSE)-$Y869)</f>
        <v>0</v>
      </c>
      <c r="Y869" s="100">
        <f>HLOOKUP(A_Stammdaten!$B$11,$Z$4:$AF$1005,ROW(C869)-3,FALSE)</f>
        <v>0</v>
      </c>
      <c r="Z869" s="100">
        <f t="shared" si="151"/>
        <v>0</v>
      </c>
      <c r="AA869" s="100">
        <f t="shared" si="152"/>
        <v>0</v>
      </c>
      <c r="AB869" s="100">
        <f t="shared" si="153"/>
        <v>0</v>
      </c>
      <c r="AC869" s="100">
        <f t="shared" si="154"/>
        <v>0</v>
      </c>
      <c r="AD869" s="100">
        <f t="shared" si="155"/>
        <v>0</v>
      </c>
      <c r="AE869" s="100">
        <f t="shared" si="156"/>
        <v>0</v>
      </c>
      <c r="AF869" s="100">
        <f t="shared" si="157"/>
        <v>0</v>
      </c>
    </row>
    <row r="870" spans="1:32" x14ac:dyDescent="0.25">
      <c r="A870" s="338"/>
      <c r="B870" s="338"/>
      <c r="C870" s="339"/>
      <c r="D870" s="338"/>
      <c r="E870" s="338"/>
      <c r="F870" s="338"/>
      <c r="G870" s="338"/>
      <c r="H870" s="338"/>
      <c r="I870" s="270">
        <f>IF(C870&gt;A_Stammdaten!$B$11,0,SUM(D870,E870,-G870))</f>
        <v>0</v>
      </c>
      <c r="J870" s="338"/>
      <c r="K870" s="338"/>
      <c r="L870" s="338"/>
      <c r="M870" s="99">
        <f t="shared" si="150"/>
        <v>0</v>
      </c>
      <c r="N870" s="271">
        <f>IF(ISBLANK($B870),0,VLOOKUP($B870,Listen!$A$2:$C$45,2,FALSE))</f>
        <v>0</v>
      </c>
      <c r="O870" s="271">
        <f>IF(ISBLANK($B870),0,VLOOKUP($B870,Listen!$A$2:$C$45,3,FALSE))</f>
        <v>0</v>
      </c>
      <c r="P870" s="272">
        <f t="shared" si="160"/>
        <v>0</v>
      </c>
      <c r="Q870" s="272">
        <f t="shared" si="159"/>
        <v>0</v>
      </c>
      <c r="R870" s="272">
        <f t="shared" si="159"/>
        <v>0</v>
      </c>
      <c r="S870" s="272">
        <f t="shared" si="159"/>
        <v>0</v>
      </c>
      <c r="T870" s="272">
        <f t="shared" si="159"/>
        <v>0</v>
      </c>
      <c r="U870" s="272">
        <f t="shared" si="159"/>
        <v>0</v>
      </c>
      <c r="V870" s="272">
        <f t="shared" si="159"/>
        <v>0</v>
      </c>
      <c r="W870" s="100">
        <f t="shared" si="158"/>
        <v>0</v>
      </c>
      <c r="X870" s="100">
        <f>IF(C870=A_Stammdaten!$B$11,E_SAV!$M870-E_SAV!$Y870,HLOOKUP(A_Stammdaten!$B$11-1,$Z$4:$AF$1005,ROW(C870)-3,FALSE)-$Y870)</f>
        <v>0</v>
      </c>
      <c r="Y870" s="100">
        <f>HLOOKUP(A_Stammdaten!$B$11,$Z$4:$AF$1005,ROW(C870)-3,FALSE)</f>
        <v>0</v>
      </c>
      <c r="Z870" s="100">
        <f t="shared" si="151"/>
        <v>0</v>
      </c>
      <c r="AA870" s="100">
        <f t="shared" si="152"/>
        <v>0</v>
      </c>
      <c r="AB870" s="100">
        <f t="shared" si="153"/>
        <v>0</v>
      </c>
      <c r="AC870" s="100">
        <f t="shared" si="154"/>
        <v>0</v>
      </c>
      <c r="AD870" s="100">
        <f t="shared" si="155"/>
        <v>0</v>
      </c>
      <c r="AE870" s="100">
        <f t="shared" si="156"/>
        <v>0</v>
      </c>
      <c r="AF870" s="100">
        <f t="shared" si="157"/>
        <v>0</v>
      </c>
    </row>
    <row r="871" spans="1:32" x14ac:dyDescent="0.25">
      <c r="A871" s="338"/>
      <c r="B871" s="338"/>
      <c r="C871" s="339"/>
      <c r="D871" s="338"/>
      <c r="E871" s="338"/>
      <c r="F871" s="338"/>
      <c r="G871" s="338"/>
      <c r="H871" s="338"/>
      <c r="I871" s="270">
        <f>IF(C871&gt;A_Stammdaten!$B$11,0,SUM(D871,E871,-G871))</f>
        <v>0</v>
      </c>
      <c r="J871" s="338"/>
      <c r="K871" s="338"/>
      <c r="L871" s="338"/>
      <c r="M871" s="99">
        <f t="shared" si="150"/>
        <v>0</v>
      </c>
      <c r="N871" s="271">
        <f>IF(ISBLANK($B871),0,VLOOKUP($B871,Listen!$A$2:$C$45,2,FALSE))</f>
        <v>0</v>
      </c>
      <c r="O871" s="271">
        <f>IF(ISBLANK($B871),0,VLOOKUP($B871,Listen!$A$2:$C$45,3,FALSE))</f>
        <v>0</v>
      </c>
      <c r="P871" s="272">
        <f t="shared" si="160"/>
        <v>0</v>
      </c>
      <c r="Q871" s="272">
        <f t="shared" si="159"/>
        <v>0</v>
      </c>
      <c r="R871" s="272">
        <f t="shared" si="159"/>
        <v>0</v>
      </c>
      <c r="S871" s="272">
        <f t="shared" si="159"/>
        <v>0</v>
      </c>
      <c r="T871" s="272">
        <f t="shared" si="159"/>
        <v>0</v>
      </c>
      <c r="U871" s="272">
        <f t="shared" si="159"/>
        <v>0</v>
      </c>
      <c r="V871" s="272">
        <f t="shared" si="159"/>
        <v>0</v>
      </c>
      <c r="W871" s="100">
        <f t="shared" si="158"/>
        <v>0</v>
      </c>
      <c r="X871" s="100">
        <f>IF(C871=A_Stammdaten!$B$11,E_SAV!$M871-E_SAV!$Y871,HLOOKUP(A_Stammdaten!$B$11-1,$Z$4:$AF$1005,ROW(C871)-3,FALSE)-$Y871)</f>
        <v>0</v>
      </c>
      <c r="Y871" s="100">
        <f>HLOOKUP(A_Stammdaten!$B$11,$Z$4:$AF$1005,ROW(C871)-3,FALSE)</f>
        <v>0</v>
      </c>
      <c r="Z871" s="100">
        <f t="shared" si="151"/>
        <v>0</v>
      </c>
      <c r="AA871" s="100">
        <f t="shared" si="152"/>
        <v>0</v>
      </c>
      <c r="AB871" s="100">
        <f t="shared" si="153"/>
        <v>0</v>
      </c>
      <c r="AC871" s="100">
        <f t="shared" si="154"/>
        <v>0</v>
      </c>
      <c r="AD871" s="100">
        <f t="shared" si="155"/>
        <v>0</v>
      </c>
      <c r="AE871" s="100">
        <f t="shared" si="156"/>
        <v>0</v>
      </c>
      <c r="AF871" s="100">
        <f t="shared" si="157"/>
        <v>0</v>
      </c>
    </row>
    <row r="872" spans="1:32" x14ac:dyDescent="0.25">
      <c r="A872" s="338"/>
      <c r="B872" s="338"/>
      <c r="C872" s="339"/>
      <c r="D872" s="338"/>
      <c r="E872" s="338"/>
      <c r="F872" s="338"/>
      <c r="G872" s="338"/>
      <c r="H872" s="338"/>
      <c r="I872" s="270">
        <f>IF(C872&gt;A_Stammdaten!$B$11,0,SUM(D872,E872,-G872))</f>
        <v>0</v>
      </c>
      <c r="J872" s="338"/>
      <c r="K872" s="338"/>
      <c r="L872" s="338"/>
      <c r="M872" s="99">
        <f t="shared" si="150"/>
        <v>0</v>
      </c>
      <c r="N872" s="271">
        <f>IF(ISBLANK($B872),0,VLOOKUP($B872,Listen!$A$2:$C$45,2,FALSE))</f>
        <v>0</v>
      </c>
      <c r="O872" s="271">
        <f>IF(ISBLANK($B872),0,VLOOKUP($B872,Listen!$A$2:$C$45,3,FALSE))</f>
        <v>0</v>
      </c>
      <c r="P872" s="272">
        <f t="shared" si="160"/>
        <v>0</v>
      </c>
      <c r="Q872" s="272">
        <f t="shared" si="159"/>
        <v>0</v>
      </c>
      <c r="R872" s="272">
        <f t="shared" si="159"/>
        <v>0</v>
      </c>
      <c r="S872" s="272">
        <f t="shared" si="159"/>
        <v>0</v>
      </c>
      <c r="T872" s="272">
        <f t="shared" si="159"/>
        <v>0</v>
      </c>
      <c r="U872" s="272">
        <f t="shared" si="159"/>
        <v>0</v>
      </c>
      <c r="V872" s="272">
        <f t="shared" si="159"/>
        <v>0</v>
      </c>
      <c r="W872" s="100">
        <f t="shared" si="158"/>
        <v>0</v>
      </c>
      <c r="X872" s="100">
        <f>IF(C872=A_Stammdaten!$B$11,E_SAV!$M872-E_SAV!$Y872,HLOOKUP(A_Stammdaten!$B$11-1,$Z$4:$AF$1005,ROW(C872)-3,FALSE)-$Y872)</f>
        <v>0</v>
      </c>
      <c r="Y872" s="100">
        <f>HLOOKUP(A_Stammdaten!$B$11,$Z$4:$AF$1005,ROW(C872)-3,FALSE)</f>
        <v>0</v>
      </c>
      <c r="Z872" s="100">
        <f t="shared" si="151"/>
        <v>0</v>
      </c>
      <c r="AA872" s="100">
        <f t="shared" si="152"/>
        <v>0</v>
      </c>
      <c r="AB872" s="100">
        <f t="shared" si="153"/>
        <v>0</v>
      </c>
      <c r="AC872" s="100">
        <f t="shared" si="154"/>
        <v>0</v>
      </c>
      <c r="AD872" s="100">
        <f t="shared" si="155"/>
        <v>0</v>
      </c>
      <c r="AE872" s="100">
        <f t="shared" si="156"/>
        <v>0</v>
      </c>
      <c r="AF872" s="100">
        <f t="shared" si="157"/>
        <v>0</v>
      </c>
    </row>
    <row r="873" spans="1:32" x14ac:dyDescent="0.25">
      <c r="A873" s="338"/>
      <c r="B873" s="338"/>
      <c r="C873" s="339"/>
      <c r="D873" s="338"/>
      <c r="E873" s="338"/>
      <c r="F873" s="338"/>
      <c r="G873" s="338"/>
      <c r="H873" s="338"/>
      <c r="I873" s="270">
        <f>IF(C873&gt;A_Stammdaten!$B$11,0,SUM(D873,E873,-G873))</f>
        <v>0</v>
      </c>
      <c r="J873" s="338"/>
      <c r="K873" s="338"/>
      <c r="L873" s="338"/>
      <c r="M873" s="99">
        <f t="shared" si="150"/>
        <v>0</v>
      </c>
      <c r="N873" s="271">
        <f>IF(ISBLANK($B873),0,VLOOKUP($B873,Listen!$A$2:$C$45,2,FALSE))</f>
        <v>0</v>
      </c>
      <c r="O873" s="271">
        <f>IF(ISBLANK($B873),0,VLOOKUP($B873,Listen!$A$2:$C$45,3,FALSE))</f>
        <v>0</v>
      </c>
      <c r="P873" s="272">
        <f t="shared" si="160"/>
        <v>0</v>
      </c>
      <c r="Q873" s="272">
        <f t="shared" si="159"/>
        <v>0</v>
      </c>
      <c r="R873" s="272">
        <f t="shared" si="159"/>
        <v>0</v>
      </c>
      <c r="S873" s="272">
        <f t="shared" si="159"/>
        <v>0</v>
      </c>
      <c r="T873" s="272">
        <f t="shared" si="159"/>
        <v>0</v>
      </c>
      <c r="U873" s="272">
        <f t="shared" si="159"/>
        <v>0</v>
      </c>
      <c r="V873" s="272">
        <f t="shared" si="159"/>
        <v>0</v>
      </c>
      <c r="W873" s="100">
        <f t="shared" si="158"/>
        <v>0</v>
      </c>
      <c r="X873" s="100">
        <f>IF(C873=A_Stammdaten!$B$11,E_SAV!$M873-E_SAV!$Y873,HLOOKUP(A_Stammdaten!$B$11-1,$Z$4:$AF$1005,ROW(C873)-3,FALSE)-$Y873)</f>
        <v>0</v>
      </c>
      <c r="Y873" s="100">
        <f>HLOOKUP(A_Stammdaten!$B$11,$Z$4:$AF$1005,ROW(C873)-3,FALSE)</f>
        <v>0</v>
      </c>
      <c r="Z873" s="100">
        <f t="shared" si="151"/>
        <v>0</v>
      </c>
      <c r="AA873" s="100">
        <f t="shared" si="152"/>
        <v>0</v>
      </c>
      <c r="AB873" s="100">
        <f t="shared" si="153"/>
        <v>0</v>
      </c>
      <c r="AC873" s="100">
        <f t="shared" si="154"/>
        <v>0</v>
      </c>
      <c r="AD873" s="100">
        <f t="shared" si="155"/>
        <v>0</v>
      </c>
      <c r="AE873" s="100">
        <f t="shared" si="156"/>
        <v>0</v>
      </c>
      <c r="AF873" s="100">
        <f t="shared" si="157"/>
        <v>0</v>
      </c>
    </row>
    <row r="874" spans="1:32" x14ac:dyDescent="0.25">
      <c r="A874" s="338"/>
      <c r="B874" s="338"/>
      <c r="C874" s="339"/>
      <c r="D874" s="338"/>
      <c r="E874" s="338"/>
      <c r="F874" s="338"/>
      <c r="G874" s="338"/>
      <c r="H874" s="338"/>
      <c r="I874" s="270">
        <f>IF(C874&gt;A_Stammdaten!$B$11,0,SUM(D874,E874,-G874))</f>
        <v>0</v>
      </c>
      <c r="J874" s="338"/>
      <c r="K874" s="338"/>
      <c r="L874" s="338"/>
      <c r="M874" s="99">
        <f t="shared" si="150"/>
        <v>0</v>
      </c>
      <c r="N874" s="271">
        <f>IF(ISBLANK($B874),0,VLOOKUP($B874,Listen!$A$2:$C$45,2,FALSE))</f>
        <v>0</v>
      </c>
      <c r="O874" s="271">
        <f>IF(ISBLANK($B874),0,VLOOKUP($B874,Listen!$A$2:$C$45,3,FALSE))</f>
        <v>0</v>
      </c>
      <c r="P874" s="272">
        <f t="shared" si="160"/>
        <v>0</v>
      </c>
      <c r="Q874" s="272">
        <f t="shared" si="159"/>
        <v>0</v>
      </c>
      <c r="R874" s="272">
        <f t="shared" si="159"/>
        <v>0</v>
      </c>
      <c r="S874" s="272">
        <f t="shared" si="159"/>
        <v>0</v>
      </c>
      <c r="T874" s="272">
        <f t="shared" si="159"/>
        <v>0</v>
      </c>
      <c r="U874" s="272">
        <f t="shared" si="159"/>
        <v>0</v>
      </c>
      <c r="V874" s="272">
        <f t="shared" si="159"/>
        <v>0</v>
      </c>
      <c r="W874" s="100">
        <f t="shared" si="158"/>
        <v>0</v>
      </c>
      <c r="X874" s="100">
        <f>IF(C874=A_Stammdaten!$B$11,E_SAV!$M874-E_SAV!$Y874,HLOOKUP(A_Stammdaten!$B$11-1,$Z$4:$AF$1005,ROW(C874)-3,FALSE)-$Y874)</f>
        <v>0</v>
      </c>
      <c r="Y874" s="100">
        <f>HLOOKUP(A_Stammdaten!$B$11,$Z$4:$AF$1005,ROW(C874)-3,FALSE)</f>
        <v>0</v>
      </c>
      <c r="Z874" s="100">
        <f t="shared" si="151"/>
        <v>0</v>
      </c>
      <c r="AA874" s="100">
        <f t="shared" si="152"/>
        <v>0</v>
      </c>
      <c r="AB874" s="100">
        <f t="shared" si="153"/>
        <v>0</v>
      </c>
      <c r="AC874" s="100">
        <f t="shared" si="154"/>
        <v>0</v>
      </c>
      <c r="AD874" s="100">
        <f t="shared" si="155"/>
        <v>0</v>
      </c>
      <c r="AE874" s="100">
        <f t="shared" si="156"/>
        <v>0</v>
      </c>
      <c r="AF874" s="100">
        <f t="shared" si="157"/>
        <v>0</v>
      </c>
    </row>
    <row r="875" spans="1:32" x14ac:dyDescent="0.25">
      <c r="A875" s="338"/>
      <c r="B875" s="338"/>
      <c r="C875" s="339"/>
      <c r="D875" s="338"/>
      <c r="E875" s="338"/>
      <c r="F875" s="338"/>
      <c r="G875" s="338"/>
      <c r="H875" s="338"/>
      <c r="I875" s="270">
        <f>IF(C875&gt;A_Stammdaten!$B$11,0,SUM(D875,E875,-G875))</f>
        <v>0</v>
      </c>
      <c r="J875" s="338"/>
      <c r="K875" s="338"/>
      <c r="L875" s="338"/>
      <c r="M875" s="99">
        <f t="shared" si="150"/>
        <v>0</v>
      </c>
      <c r="N875" s="271">
        <f>IF(ISBLANK($B875),0,VLOOKUP($B875,Listen!$A$2:$C$45,2,FALSE))</f>
        <v>0</v>
      </c>
      <c r="O875" s="271">
        <f>IF(ISBLANK($B875),0,VLOOKUP($B875,Listen!$A$2:$C$45,3,FALSE))</f>
        <v>0</v>
      </c>
      <c r="P875" s="272">
        <f t="shared" si="160"/>
        <v>0</v>
      </c>
      <c r="Q875" s="272">
        <f t="shared" si="159"/>
        <v>0</v>
      </c>
      <c r="R875" s="272">
        <f t="shared" si="159"/>
        <v>0</v>
      </c>
      <c r="S875" s="272">
        <f t="shared" si="159"/>
        <v>0</v>
      </c>
      <c r="T875" s="272">
        <f t="shared" si="159"/>
        <v>0</v>
      </c>
      <c r="U875" s="272">
        <f t="shared" si="159"/>
        <v>0</v>
      </c>
      <c r="V875" s="272">
        <f t="shared" si="159"/>
        <v>0</v>
      </c>
      <c r="W875" s="100">
        <f t="shared" si="158"/>
        <v>0</v>
      </c>
      <c r="X875" s="100">
        <f>IF(C875=A_Stammdaten!$B$11,E_SAV!$M875-E_SAV!$Y875,HLOOKUP(A_Stammdaten!$B$11-1,$Z$4:$AF$1005,ROW(C875)-3,FALSE)-$Y875)</f>
        <v>0</v>
      </c>
      <c r="Y875" s="100">
        <f>HLOOKUP(A_Stammdaten!$B$11,$Z$4:$AF$1005,ROW(C875)-3,FALSE)</f>
        <v>0</v>
      </c>
      <c r="Z875" s="100">
        <f t="shared" si="151"/>
        <v>0</v>
      </c>
      <c r="AA875" s="100">
        <f t="shared" si="152"/>
        <v>0</v>
      </c>
      <c r="AB875" s="100">
        <f t="shared" si="153"/>
        <v>0</v>
      </c>
      <c r="AC875" s="100">
        <f t="shared" si="154"/>
        <v>0</v>
      </c>
      <c r="AD875" s="100">
        <f t="shared" si="155"/>
        <v>0</v>
      </c>
      <c r="AE875" s="100">
        <f t="shared" si="156"/>
        <v>0</v>
      </c>
      <c r="AF875" s="100">
        <f t="shared" si="157"/>
        <v>0</v>
      </c>
    </row>
    <row r="876" spans="1:32" x14ac:dyDescent="0.25">
      <c r="A876" s="338"/>
      <c r="B876" s="338"/>
      <c r="C876" s="339"/>
      <c r="D876" s="338"/>
      <c r="E876" s="338"/>
      <c r="F876" s="338"/>
      <c r="G876" s="338"/>
      <c r="H876" s="338"/>
      <c r="I876" s="270">
        <f>IF(C876&gt;A_Stammdaten!$B$11,0,SUM(D876,E876,-G876))</f>
        <v>0</v>
      </c>
      <c r="J876" s="338"/>
      <c r="K876" s="338"/>
      <c r="L876" s="338"/>
      <c r="M876" s="99">
        <f t="shared" si="150"/>
        <v>0</v>
      </c>
      <c r="N876" s="271">
        <f>IF(ISBLANK($B876),0,VLOOKUP($B876,Listen!$A$2:$C$45,2,FALSE))</f>
        <v>0</v>
      </c>
      <c r="O876" s="271">
        <f>IF(ISBLANK($B876),0,VLOOKUP($B876,Listen!$A$2:$C$45,3,FALSE))</f>
        <v>0</v>
      </c>
      <c r="P876" s="272">
        <f t="shared" si="160"/>
        <v>0</v>
      </c>
      <c r="Q876" s="272">
        <f t="shared" si="159"/>
        <v>0</v>
      </c>
      <c r="R876" s="272">
        <f t="shared" si="159"/>
        <v>0</v>
      </c>
      <c r="S876" s="272">
        <f t="shared" si="159"/>
        <v>0</v>
      </c>
      <c r="T876" s="272">
        <f t="shared" si="159"/>
        <v>0</v>
      </c>
      <c r="U876" s="272">
        <f t="shared" si="159"/>
        <v>0</v>
      </c>
      <c r="V876" s="272">
        <f t="shared" si="159"/>
        <v>0</v>
      </c>
      <c r="W876" s="100">
        <f t="shared" si="158"/>
        <v>0</v>
      </c>
      <c r="X876" s="100">
        <f>IF(C876=A_Stammdaten!$B$11,E_SAV!$M876-E_SAV!$Y876,HLOOKUP(A_Stammdaten!$B$11-1,$Z$4:$AF$1005,ROW(C876)-3,FALSE)-$Y876)</f>
        <v>0</v>
      </c>
      <c r="Y876" s="100">
        <f>HLOOKUP(A_Stammdaten!$B$11,$Z$4:$AF$1005,ROW(C876)-3,FALSE)</f>
        <v>0</v>
      </c>
      <c r="Z876" s="100">
        <f t="shared" si="151"/>
        <v>0</v>
      </c>
      <c r="AA876" s="100">
        <f t="shared" si="152"/>
        <v>0</v>
      </c>
      <c r="AB876" s="100">
        <f t="shared" si="153"/>
        <v>0</v>
      </c>
      <c r="AC876" s="100">
        <f t="shared" si="154"/>
        <v>0</v>
      </c>
      <c r="AD876" s="100">
        <f t="shared" si="155"/>
        <v>0</v>
      </c>
      <c r="AE876" s="100">
        <f t="shared" si="156"/>
        <v>0</v>
      </c>
      <c r="AF876" s="100">
        <f t="shared" si="157"/>
        <v>0</v>
      </c>
    </row>
    <row r="877" spans="1:32" x14ac:dyDescent="0.25">
      <c r="A877" s="338"/>
      <c r="B877" s="338"/>
      <c r="C877" s="339"/>
      <c r="D877" s="338"/>
      <c r="E877" s="338"/>
      <c r="F877" s="338"/>
      <c r="G877" s="338"/>
      <c r="H877" s="338"/>
      <c r="I877" s="270">
        <f>IF(C877&gt;A_Stammdaten!$B$11,0,SUM(D877,E877,-G877))</f>
        <v>0</v>
      </c>
      <c r="J877" s="338"/>
      <c r="K877" s="338"/>
      <c r="L877" s="338"/>
      <c r="M877" s="99">
        <f t="shared" si="150"/>
        <v>0</v>
      </c>
      <c r="N877" s="271">
        <f>IF(ISBLANK($B877),0,VLOOKUP($B877,Listen!$A$2:$C$45,2,FALSE))</f>
        <v>0</v>
      </c>
      <c r="O877" s="271">
        <f>IF(ISBLANK($B877),0,VLOOKUP($B877,Listen!$A$2:$C$45,3,FALSE))</f>
        <v>0</v>
      </c>
      <c r="P877" s="272">
        <f t="shared" si="160"/>
        <v>0</v>
      </c>
      <c r="Q877" s="272">
        <f t="shared" si="159"/>
        <v>0</v>
      </c>
      <c r="R877" s="272">
        <f t="shared" si="159"/>
        <v>0</v>
      </c>
      <c r="S877" s="272">
        <f t="shared" si="159"/>
        <v>0</v>
      </c>
      <c r="T877" s="272">
        <f t="shared" si="159"/>
        <v>0</v>
      </c>
      <c r="U877" s="272">
        <f t="shared" si="159"/>
        <v>0</v>
      </c>
      <c r="V877" s="272">
        <f t="shared" si="159"/>
        <v>0</v>
      </c>
      <c r="W877" s="100">
        <f t="shared" si="158"/>
        <v>0</v>
      </c>
      <c r="X877" s="100">
        <f>IF(C877=A_Stammdaten!$B$11,E_SAV!$M877-E_SAV!$Y877,HLOOKUP(A_Stammdaten!$B$11-1,$Z$4:$AF$1005,ROW(C877)-3,FALSE)-$Y877)</f>
        <v>0</v>
      </c>
      <c r="Y877" s="100">
        <f>HLOOKUP(A_Stammdaten!$B$11,$Z$4:$AF$1005,ROW(C877)-3,FALSE)</f>
        <v>0</v>
      </c>
      <c r="Z877" s="100">
        <f t="shared" si="151"/>
        <v>0</v>
      </c>
      <c r="AA877" s="100">
        <f t="shared" si="152"/>
        <v>0</v>
      </c>
      <c r="AB877" s="100">
        <f t="shared" si="153"/>
        <v>0</v>
      </c>
      <c r="AC877" s="100">
        <f t="shared" si="154"/>
        <v>0</v>
      </c>
      <c r="AD877" s="100">
        <f t="shared" si="155"/>
        <v>0</v>
      </c>
      <c r="AE877" s="100">
        <f t="shared" si="156"/>
        <v>0</v>
      </c>
      <c r="AF877" s="100">
        <f t="shared" si="157"/>
        <v>0</v>
      </c>
    </row>
    <row r="878" spans="1:32" x14ac:dyDescent="0.25">
      <c r="A878" s="338"/>
      <c r="B878" s="338"/>
      <c r="C878" s="339"/>
      <c r="D878" s="338"/>
      <c r="E878" s="338"/>
      <c r="F878" s="338"/>
      <c r="G878" s="338"/>
      <c r="H878" s="338"/>
      <c r="I878" s="270">
        <f>IF(C878&gt;A_Stammdaten!$B$11,0,SUM(D878,E878,-G878))</f>
        <v>0</v>
      </c>
      <c r="J878" s="338"/>
      <c r="K878" s="338"/>
      <c r="L878" s="338"/>
      <c r="M878" s="99">
        <f t="shared" si="150"/>
        <v>0</v>
      </c>
      <c r="N878" s="271">
        <f>IF(ISBLANK($B878),0,VLOOKUP($B878,Listen!$A$2:$C$45,2,FALSE))</f>
        <v>0</v>
      </c>
      <c r="O878" s="271">
        <f>IF(ISBLANK($B878),0,VLOOKUP($B878,Listen!$A$2:$C$45,3,FALSE))</f>
        <v>0</v>
      </c>
      <c r="P878" s="272">
        <f t="shared" si="160"/>
        <v>0</v>
      </c>
      <c r="Q878" s="272">
        <f t="shared" si="159"/>
        <v>0</v>
      </c>
      <c r="R878" s="272">
        <f t="shared" si="159"/>
        <v>0</v>
      </c>
      <c r="S878" s="272">
        <f t="shared" si="159"/>
        <v>0</v>
      </c>
      <c r="T878" s="272">
        <f t="shared" si="159"/>
        <v>0</v>
      </c>
      <c r="U878" s="272">
        <f t="shared" si="159"/>
        <v>0</v>
      </c>
      <c r="V878" s="272">
        <f t="shared" si="159"/>
        <v>0</v>
      </c>
      <c r="W878" s="100">
        <f t="shared" si="158"/>
        <v>0</v>
      </c>
      <c r="X878" s="100">
        <f>IF(C878=A_Stammdaten!$B$11,E_SAV!$M878-E_SAV!$Y878,HLOOKUP(A_Stammdaten!$B$11-1,$Z$4:$AF$1005,ROW(C878)-3,FALSE)-$Y878)</f>
        <v>0</v>
      </c>
      <c r="Y878" s="100">
        <f>HLOOKUP(A_Stammdaten!$B$11,$Z$4:$AF$1005,ROW(C878)-3,FALSE)</f>
        <v>0</v>
      </c>
      <c r="Z878" s="100">
        <f t="shared" si="151"/>
        <v>0</v>
      </c>
      <c r="AA878" s="100">
        <f t="shared" si="152"/>
        <v>0</v>
      </c>
      <c r="AB878" s="100">
        <f t="shared" si="153"/>
        <v>0</v>
      </c>
      <c r="AC878" s="100">
        <f t="shared" si="154"/>
        <v>0</v>
      </c>
      <c r="AD878" s="100">
        <f t="shared" si="155"/>
        <v>0</v>
      </c>
      <c r="AE878" s="100">
        <f t="shared" si="156"/>
        <v>0</v>
      </c>
      <c r="AF878" s="100">
        <f t="shared" si="157"/>
        <v>0</v>
      </c>
    </row>
    <row r="879" spans="1:32" x14ac:dyDescent="0.25">
      <c r="A879" s="338"/>
      <c r="B879" s="338"/>
      <c r="C879" s="339"/>
      <c r="D879" s="338"/>
      <c r="E879" s="338"/>
      <c r="F879" s="338"/>
      <c r="G879" s="338"/>
      <c r="H879" s="338"/>
      <c r="I879" s="270">
        <f>IF(C879&gt;A_Stammdaten!$B$11,0,SUM(D879,E879,-G879))</f>
        <v>0</v>
      </c>
      <c r="J879" s="338"/>
      <c r="K879" s="338"/>
      <c r="L879" s="338"/>
      <c r="M879" s="99">
        <f t="shared" si="150"/>
        <v>0</v>
      </c>
      <c r="N879" s="271">
        <f>IF(ISBLANK($B879),0,VLOOKUP($B879,Listen!$A$2:$C$45,2,FALSE))</f>
        <v>0</v>
      </c>
      <c r="O879" s="271">
        <f>IF(ISBLANK($B879),0,VLOOKUP($B879,Listen!$A$2:$C$45,3,FALSE))</f>
        <v>0</v>
      </c>
      <c r="P879" s="272">
        <f t="shared" si="160"/>
        <v>0</v>
      </c>
      <c r="Q879" s="272">
        <f t="shared" si="159"/>
        <v>0</v>
      </c>
      <c r="R879" s="272">
        <f t="shared" si="159"/>
        <v>0</v>
      </c>
      <c r="S879" s="272">
        <f t="shared" si="159"/>
        <v>0</v>
      </c>
      <c r="T879" s="272">
        <f t="shared" si="159"/>
        <v>0</v>
      </c>
      <c r="U879" s="272">
        <f t="shared" si="159"/>
        <v>0</v>
      </c>
      <c r="V879" s="272">
        <f t="shared" si="159"/>
        <v>0</v>
      </c>
      <c r="W879" s="100">
        <f t="shared" si="158"/>
        <v>0</v>
      </c>
      <c r="X879" s="100">
        <f>IF(C879=A_Stammdaten!$B$11,E_SAV!$M879-E_SAV!$Y879,HLOOKUP(A_Stammdaten!$B$11-1,$Z$4:$AF$1005,ROW(C879)-3,FALSE)-$Y879)</f>
        <v>0</v>
      </c>
      <c r="Y879" s="100">
        <f>HLOOKUP(A_Stammdaten!$B$11,$Z$4:$AF$1005,ROW(C879)-3,FALSE)</f>
        <v>0</v>
      </c>
      <c r="Z879" s="100">
        <f t="shared" si="151"/>
        <v>0</v>
      </c>
      <c r="AA879" s="100">
        <f t="shared" si="152"/>
        <v>0</v>
      </c>
      <c r="AB879" s="100">
        <f t="shared" si="153"/>
        <v>0</v>
      </c>
      <c r="AC879" s="100">
        <f t="shared" si="154"/>
        <v>0</v>
      </c>
      <c r="AD879" s="100">
        <f t="shared" si="155"/>
        <v>0</v>
      </c>
      <c r="AE879" s="100">
        <f t="shared" si="156"/>
        <v>0</v>
      </c>
      <c r="AF879" s="100">
        <f t="shared" si="157"/>
        <v>0</v>
      </c>
    </row>
    <row r="880" spans="1:32" x14ac:dyDescent="0.25">
      <c r="A880" s="338"/>
      <c r="B880" s="338"/>
      <c r="C880" s="339"/>
      <c r="D880" s="338"/>
      <c r="E880" s="338"/>
      <c r="F880" s="338"/>
      <c r="G880" s="338"/>
      <c r="H880" s="338"/>
      <c r="I880" s="270">
        <f>IF(C880&gt;A_Stammdaten!$B$11,0,SUM(D880,E880,-G880))</f>
        <v>0</v>
      </c>
      <c r="J880" s="338"/>
      <c r="K880" s="338"/>
      <c r="L880" s="338"/>
      <c r="M880" s="99">
        <f t="shared" si="150"/>
        <v>0</v>
      </c>
      <c r="N880" s="271">
        <f>IF(ISBLANK($B880),0,VLOOKUP($B880,Listen!$A$2:$C$45,2,FALSE))</f>
        <v>0</v>
      </c>
      <c r="O880" s="271">
        <f>IF(ISBLANK($B880),0,VLOOKUP($B880,Listen!$A$2:$C$45,3,FALSE))</f>
        <v>0</v>
      </c>
      <c r="P880" s="272">
        <f t="shared" si="160"/>
        <v>0</v>
      </c>
      <c r="Q880" s="272">
        <f t="shared" si="159"/>
        <v>0</v>
      </c>
      <c r="R880" s="272">
        <f t="shared" si="159"/>
        <v>0</v>
      </c>
      <c r="S880" s="272">
        <f t="shared" si="159"/>
        <v>0</v>
      </c>
      <c r="T880" s="272">
        <f t="shared" si="159"/>
        <v>0</v>
      </c>
      <c r="U880" s="272">
        <f t="shared" si="159"/>
        <v>0</v>
      </c>
      <c r="V880" s="272">
        <f t="shared" si="159"/>
        <v>0</v>
      </c>
      <c r="W880" s="100">
        <f t="shared" si="158"/>
        <v>0</v>
      </c>
      <c r="X880" s="100">
        <f>IF(C880=A_Stammdaten!$B$11,E_SAV!$M880-E_SAV!$Y880,HLOOKUP(A_Stammdaten!$B$11-1,$Z$4:$AF$1005,ROW(C880)-3,FALSE)-$Y880)</f>
        <v>0</v>
      </c>
      <c r="Y880" s="100">
        <f>HLOOKUP(A_Stammdaten!$B$11,$Z$4:$AF$1005,ROW(C880)-3,FALSE)</f>
        <v>0</v>
      </c>
      <c r="Z880" s="100">
        <f t="shared" si="151"/>
        <v>0</v>
      </c>
      <c r="AA880" s="100">
        <f t="shared" si="152"/>
        <v>0</v>
      </c>
      <c r="AB880" s="100">
        <f t="shared" si="153"/>
        <v>0</v>
      </c>
      <c r="AC880" s="100">
        <f t="shared" si="154"/>
        <v>0</v>
      </c>
      <c r="AD880" s="100">
        <f t="shared" si="155"/>
        <v>0</v>
      </c>
      <c r="AE880" s="100">
        <f t="shared" si="156"/>
        <v>0</v>
      </c>
      <c r="AF880" s="100">
        <f t="shared" si="157"/>
        <v>0</v>
      </c>
    </row>
    <row r="881" spans="1:32" x14ac:dyDescent="0.25">
      <c r="A881" s="338"/>
      <c r="B881" s="338"/>
      <c r="C881" s="339"/>
      <c r="D881" s="338"/>
      <c r="E881" s="338"/>
      <c r="F881" s="338"/>
      <c r="G881" s="338"/>
      <c r="H881" s="338"/>
      <c r="I881" s="270">
        <f>IF(C881&gt;A_Stammdaten!$B$11,0,SUM(D881,E881,-G881))</f>
        <v>0</v>
      </c>
      <c r="J881" s="338"/>
      <c r="K881" s="338"/>
      <c r="L881" s="338"/>
      <c r="M881" s="99">
        <f t="shared" si="150"/>
        <v>0</v>
      </c>
      <c r="N881" s="271">
        <f>IF(ISBLANK($B881),0,VLOOKUP($B881,Listen!$A$2:$C$45,2,FALSE))</f>
        <v>0</v>
      </c>
      <c r="O881" s="271">
        <f>IF(ISBLANK($B881),0,VLOOKUP($B881,Listen!$A$2:$C$45,3,FALSE))</f>
        <v>0</v>
      </c>
      <c r="P881" s="272">
        <f t="shared" si="160"/>
        <v>0</v>
      </c>
      <c r="Q881" s="272">
        <f t="shared" si="159"/>
        <v>0</v>
      </c>
      <c r="R881" s="272">
        <f t="shared" si="159"/>
        <v>0</v>
      </c>
      <c r="S881" s="272">
        <f t="shared" si="159"/>
        <v>0</v>
      </c>
      <c r="T881" s="272">
        <f t="shared" si="159"/>
        <v>0</v>
      </c>
      <c r="U881" s="272">
        <f t="shared" si="159"/>
        <v>0</v>
      </c>
      <c r="V881" s="272">
        <f t="shared" ref="Q881:V909" si="161">$N881</f>
        <v>0</v>
      </c>
      <c r="W881" s="100">
        <f t="shared" si="158"/>
        <v>0</v>
      </c>
      <c r="X881" s="100">
        <f>IF(C881=A_Stammdaten!$B$11,E_SAV!$M881-E_SAV!$Y881,HLOOKUP(A_Stammdaten!$B$11-1,$Z$4:$AF$1005,ROW(C881)-3,FALSE)-$Y881)</f>
        <v>0</v>
      </c>
      <c r="Y881" s="100">
        <f>HLOOKUP(A_Stammdaten!$B$11,$Z$4:$AF$1005,ROW(C881)-3,FALSE)</f>
        <v>0</v>
      </c>
      <c r="Z881" s="100">
        <f t="shared" si="151"/>
        <v>0</v>
      </c>
      <c r="AA881" s="100">
        <f t="shared" si="152"/>
        <v>0</v>
      </c>
      <c r="AB881" s="100">
        <f t="shared" si="153"/>
        <v>0</v>
      </c>
      <c r="AC881" s="100">
        <f t="shared" si="154"/>
        <v>0</v>
      </c>
      <c r="AD881" s="100">
        <f t="shared" si="155"/>
        <v>0</v>
      </c>
      <c r="AE881" s="100">
        <f t="shared" si="156"/>
        <v>0</v>
      </c>
      <c r="AF881" s="100">
        <f t="shared" si="157"/>
        <v>0</v>
      </c>
    </row>
    <row r="882" spans="1:32" x14ac:dyDescent="0.25">
      <c r="A882" s="338"/>
      <c r="B882" s="338"/>
      <c r="C882" s="339"/>
      <c r="D882" s="338"/>
      <c r="E882" s="338"/>
      <c r="F882" s="338"/>
      <c r="G882" s="338"/>
      <c r="H882" s="338"/>
      <c r="I882" s="270">
        <f>IF(C882&gt;A_Stammdaten!$B$11,0,SUM(D882,E882,-G882))</f>
        <v>0</v>
      </c>
      <c r="J882" s="338"/>
      <c r="K882" s="338"/>
      <c r="L882" s="338"/>
      <c r="M882" s="99">
        <f t="shared" si="150"/>
        <v>0</v>
      </c>
      <c r="N882" s="271">
        <f>IF(ISBLANK($B882),0,VLOOKUP($B882,Listen!$A$2:$C$45,2,FALSE))</f>
        <v>0</v>
      </c>
      <c r="O882" s="271">
        <f>IF(ISBLANK($B882),0,VLOOKUP($B882,Listen!$A$2:$C$45,3,FALSE))</f>
        <v>0</v>
      </c>
      <c r="P882" s="272">
        <f t="shared" si="160"/>
        <v>0</v>
      </c>
      <c r="Q882" s="272">
        <f t="shared" si="161"/>
        <v>0</v>
      </c>
      <c r="R882" s="272">
        <f t="shared" si="161"/>
        <v>0</v>
      </c>
      <c r="S882" s="272">
        <f t="shared" si="161"/>
        <v>0</v>
      </c>
      <c r="T882" s="272">
        <f t="shared" si="161"/>
        <v>0</v>
      </c>
      <c r="U882" s="272">
        <f t="shared" si="161"/>
        <v>0</v>
      </c>
      <c r="V882" s="272">
        <f t="shared" si="161"/>
        <v>0</v>
      </c>
      <c r="W882" s="100">
        <f t="shared" si="158"/>
        <v>0</v>
      </c>
      <c r="X882" s="100">
        <f>IF(C882=A_Stammdaten!$B$11,E_SAV!$M882-E_SAV!$Y882,HLOOKUP(A_Stammdaten!$B$11-1,$Z$4:$AF$1005,ROW(C882)-3,FALSE)-$Y882)</f>
        <v>0</v>
      </c>
      <c r="Y882" s="100">
        <f>HLOOKUP(A_Stammdaten!$B$11,$Z$4:$AF$1005,ROW(C882)-3,FALSE)</f>
        <v>0</v>
      </c>
      <c r="Z882" s="100">
        <f t="shared" si="151"/>
        <v>0</v>
      </c>
      <c r="AA882" s="100">
        <f t="shared" si="152"/>
        <v>0</v>
      </c>
      <c r="AB882" s="100">
        <f t="shared" si="153"/>
        <v>0</v>
      </c>
      <c r="AC882" s="100">
        <f t="shared" si="154"/>
        <v>0</v>
      </c>
      <c r="AD882" s="100">
        <f t="shared" si="155"/>
        <v>0</v>
      </c>
      <c r="AE882" s="100">
        <f t="shared" si="156"/>
        <v>0</v>
      </c>
      <c r="AF882" s="100">
        <f t="shared" si="157"/>
        <v>0</v>
      </c>
    </row>
    <row r="883" spans="1:32" x14ac:dyDescent="0.25">
      <c r="A883" s="338"/>
      <c r="B883" s="338"/>
      <c r="C883" s="339"/>
      <c r="D883" s="338"/>
      <c r="E883" s="338"/>
      <c r="F883" s="338"/>
      <c r="G883" s="338"/>
      <c r="H883" s="338"/>
      <c r="I883" s="270">
        <f>IF(C883&gt;A_Stammdaten!$B$11,0,SUM(D883,E883,-G883))</f>
        <v>0</v>
      </c>
      <c r="J883" s="338"/>
      <c r="K883" s="338"/>
      <c r="L883" s="338"/>
      <c r="M883" s="99">
        <f t="shared" si="150"/>
        <v>0</v>
      </c>
      <c r="N883" s="271">
        <f>IF(ISBLANK($B883),0,VLOOKUP($B883,Listen!$A$2:$C$45,2,FALSE))</f>
        <v>0</v>
      </c>
      <c r="O883" s="271">
        <f>IF(ISBLANK($B883),0,VLOOKUP($B883,Listen!$A$2:$C$45,3,FALSE))</f>
        <v>0</v>
      </c>
      <c r="P883" s="272">
        <f t="shared" si="160"/>
        <v>0</v>
      </c>
      <c r="Q883" s="272">
        <f t="shared" si="161"/>
        <v>0</v>
      </c>
      <c r="R883" s="272">
        <f t="shared" si="161"/>
        <v>0</v>
      </c>
      <c r="S883" s="272">
        <f t="shared" si="161"/>
        <v>0</v>
      </c>
      <c r="T883" s="272">
        <f t="shared" si="161"/>
        <v>0</v>
      </c>
      <c r="U883" s="272">
        <f t="shared" si="161"/>
        <v>0</v>
      </c>
      <c r="V883" s="272">
        <f t="shared" si="161"/>
        <v>0</v>
      </c>
      <c r="W883" s="100">
        <f t="shared" si="158"/>
        <v>0</v>
      </c>
      <c r="X883" s="100">
        <f>IF(C883=A_Stammdaten!$B$11,E_SAV!$M883-E_SAV!$Y883,HLOOKUP(A_Stammdaten!$B$11-1,$Z$4:$AF$1005,ROW(C883)-3,FALSE)-$Y883)</f>
        <v>0</v>
      </c>
      <c r="Y883" s="100">
        <f>HLOOKUP(A_Stammdaten!$B$11,$Z$4:$AF$1005,ROW(C883)-3,FALSE)</f>
        <v>0</v>
      </c>
      <c r="Z883" s="100">
        <f t="shared" si="151"/>
        <v>0</v>
      </c>
      <c r="AA883" s="100">
        <f t="shared" si="152"/>
        <v>0</v>
      </c>
      <c r="AB883" s="100">
        <f t="shared" si="153"/>
        <v>0</v>
      </c>
      <c r="AC883" s="100">
        <f t="shared" si="154"/>
        <v>0</v>
      </c>
      <c r="AD883" s="100">
        <f t="shared" si="155"/>
        <v>0</v>
      </c>
      <c r="AE883" s="100">
        <f t="shared" si="156"/>
        <v>0</v>
      </c>
      <c r="AF883" s="100">
        <f t="shared" si="157"/>
        <v>0</v>
      </c>
    </row>
    <row r="884" spans="1:32" x14ac:dyDescent="0.25">
      <c r="A884" s="338"/>
      <c r="B884" s="338"/>
      <c r="C884" s="339"/>
      <c r="D884" s="338"/>
      <c r="E884" s="338"/>
      <c r="F884" s="338"/>
      <c r="G884" s="338"/>
      <c r="H884" s="338"/>
      <c r="I884" s="270">
        <f>IF(C884&gt;A_Stammdaten!$B$11,0,SUM(D884,E884,-G884))</f>
        <v>0</v>
      </c>
      <c r="J884" s="338"/>
      <c r="K884" s="338"/>
      <c r="L884" s="338"/>
      <c r="M884" s="99">
        <f t="shared" si="150"/>
        <v>0</v>
      </c>
      <c r="N884" s="271">
        <f>IF(ISBLANK($B884),0,VLOOKUP($B884,Listen!$A$2:$C$45,2,FALSE))</f>
        <v>0</v>
      </c>
      <c r="O884" s="271">
        <f>IF(ISBLANK($B884),0,VLOOKUP($B884,Listen!$A$2:$C$45,3,FALSE))</f>
        <v>0</v>
      </c>
      <c r="P884" s="272">
        <f t="shared" si="160"/>
        <v>0</v>
      </c>
      <c r="Q884" s="272">
        <f t="shared" si="161"/>
        <v>0</v>
      </c>
      <c r="R884" s="272">
        <f t="shared" si="161"/>
        <v>0</v>
      </c>
      <c r="S884" s="272">
        <f t="shared" si="161"/>
        <v>0</v>
      </c>
      <c r="T884" s="272">
        <f t="shared" si="161"/>
        <v>0</v>
      </c>
      <c r="U884" s="272">
        <f t="shared" si="161"/>
        <v>0</v>
      </c>
      <c r="V884" s="272">
        <f t="shared" si="161"/>
        <v>0</v>
      </c>
      <c r="W884" s="100">
        <f t="shared" si="158"/>
        <v>0</v>
      </c>
      <c r="X884" s="100">
        <f>IF(C884=A_Stammdaten!$B$11,E_SAV!$M884-E_SAV!$Y884,HLOOKUP(A_Stammdaten!$B$11-1,$Z$4:$AF$1005,ROW(C884)-3,FALSE)-$Y884)</f>
        <v>0</v>
      </c>
      <c r="Y884" s="100">
        <f>HLOOKUP(A_Stammdaten!$B$11,$Z$4:$AF$1005,ROW(C884)-3,FALSE)</f>
        <v>0</v>
      </c>
      <c r="Z884" s="100">
        <f t="shared" si="151"/>
        <v>0</v>
      </c>
      <c r="AA884" s="100">
        <f t="shared" si="152"/>
        <v>0</v>
      </c>
      <c r="AB884" s="100">
        <f t="shared" si="153"/>
        <v>0</v>
      </c>
      <c r="AC884" s="100">
        <f t="shared" si="154"/>
        <v>0</v>
      </c>
      <c r="AD884" s="100">
        <f t="shared" si="155"/>
        <v>0</v>
      </c>
      <c r="AE884" s="100">
        <f t="shared" si="156"/>
        <v>0</v>
      </c>
      <c r="AF884" s="100">
        <f t="shared" si="157"/>
        <v>0</v>
      </c>
    </row>
    <row r="885" spans="1:32" x14ac:dyDescent="0.25">
      <c r="A885" s="338"/>
      <c r="B885" s="338"/>
      <c r="C885" s="339"/>
      <c r="D885" s="338"/>
      <c r="E885" s="338"/>
      <c r="F885" s="338"/>
      <c r="G885" s="338"/>
      <c r="H885" s="338"/>
      <c r="I885" s="270">
        <f>IF(C885&gt;A_Stammdaten!$B$11,0,SUM(D885,E885,-G885))</f>
        <v>0</v>
      </c>
      <c r="J885" s="338"/>
      <c r="K885" s="338"/>
      <c r="L885" s="338"/>
      <c r="M885" s="99">
        <f t="shared" si="150"/>
        <v>0</v>
      </c>
      <c r="N885" s="271">
        <f>IF(ISBLANK($B885),0,VLOOKUP($B885,Listen!$A$2:$C$45,2,FALSE))</f>
        <v>0</v>
      </c>
      <c r="O885" s="271">
        <f>IF(ISBLANK($B885),0,VLOOKUP($B885,Listen!$A$2:$C$45,3,FALSE))</f>
        <v>0</v>
      </c>
      <c r="P885" s="272">
        <f t="shared" si="160"/>
        <v>0</v>
      </c>
      <c r="Q885" s="272">
        <f t="shared" si="161"/>
        <v>0</v>
      </c>
      <c r="R885" s="272">
        <f t="shared" si="161"/>
        <v>0</v>
      </c>
      <c r="S885" s="272">
        <f t="shared" si="161"/>
        <v>0</v>
      </c>
      <c r="T885" s="272">
        <f t="shared" si="161"/>
        <v>0</v>
      </c>
      <c r="U885" s="272">
        <f t="shared" si="161"/>
        <v>0</v>
      </c>
      <c r="V885" s="272">
        <f t="shared" si="161"/>
        <v>0</v>
      </c>
      <c r="W885" s="100">
        <f t="shared" si="158"/>
        <v>0</v>
      </c>
      <c r="X885" s="100">
        <f>IF(C885=A_Stammdaten!$B$11,E_SAV!$M885-E_SAV!$Y885,HLOOKUP(A_Stammdaten!$B$11-1,$Z$4:$AF$1005,ROW(C885)-3,FALSE)-$Y885)</f>
        <v>0</v>
      </c>
      <c r="Y885" s="100">
        <f>HLOOKUP(A_Stammdaten!$B$11,$Z$4:$AF$1005,ROW(C885)-3,FALSE)</f>
        <v>0</v>
      </c>
      <c r="Z885" s="100">
        <f t="shared" si="151"/>
        <v>0</v>
      </c>
      <c r="AA885" s="100">
        <f t="shared" si="152"/>
        <v>0</v>
      </c>
      <c r="AB885" s="100">
        <f t="shared" si="153"/>
        <v>0</v>
      </c>
      <c r="AC885" s="100">
        <f t="shared" si="154"/>
        <v>0</v>
      </c>
      <c r="AD885" s="100">
        <f t="shared" si="155"/>
        <v>0</v>
      </c>
      <c r="AE885" s="100">
        <f t="shared" si="156"/>
        <v>0</v>
      </c>
      <c r="AF885" s="100">
        <f t="shared" si="157"/>
        <v>0</v>
      </c>
    </row>
    <row r="886" spans="1:32" x14ac:dyDescent="0.25">
      <c r="A886" s="338"/>
      <c r="B886" s="338"/>
      <c r="C886" s="339"/>
      <c r="D886" s="338"/>
      <c r="E886" s="338"/>
      <c r="F886" s="338"/>
      <c r="G886" s="338"/>
      <c r="H886" s="338"/>
      <c r="I886" s="270">
        <f>IF(C886&gt;A_Stammdaten!$B$11,0,SUM(D886,E886,-G886))</f>
        <v>0</v>
      </c>
      <c r="J886" s="338"/>
      <c r="K886" s="338"/>
      <c r="L886" s="338"/>
      <c r="M886" s="99">
        <f t="shared" si="150"/>
        <v>0</v>
      </c>
      <c r="N886" s="271">
        <f>IF(ISBLANK($B886),0,VLOOKUP($B886,Listen!$A$2:$C$45,2,FALSE))</f>
        <v>0</v>
      </c>
      <c r="O886" s="271">
        <f>IF(ISBLANK($B886),0,VLOOKUP($B886,Listen!$A$2:$C$45,3,FALSE))</f>
        <v>0</v>
      </c>
      <c r="P886" s="272">
        <f t="shared" si="160"/>
        <v>0</v>
      </c>
      <c r="Q886" s="272">
        <f t="shared" si="161"/>
        <v>0</v>
      </c>
      <c r="R886" s="272">
        <f t="shared" si="161"/>
        <v>0</v>
      </c>
      <c r="S886" s="272">
        <f t="shared" si="161"/>
        <v>0</v>
      </c>
      <c r="T886" s="272">
        <f t="shared" si="161"/>
        <v>0</v>
      </c>
      <c r="U886" s="272">
        <f t="shared" si="161"/>
        <v>0</v>
      </c>
      <c r="V886" s="272">
        <f t="shared" si="161"/>
        <v>0</v>
      </c>
      <c r="W886" s="100">
        <f t="shared" si="158"/>
        <v>0</v>
      </c>
      <c r="X886" s="100">
        <f>IF(C886=A_Stammdaten!$B$11,E_SAV!$M886-E_SAV!$Y886,HLOOKUP(A_Stammdaten!$B$11-1,$Z$4:$AF$1005,ROW(C886)-3,FALSE)-$Y886)</f>
        <v>0</v>
      </c>
      <c r="Y886" s="100">
        <f>HLOOKUP(A_Stammdaten!$B$11,$Z$4:$AF$1005,ROW(C886)-3,FALSE)</f>
        <v>0</v>
      </c>
      <c r="Z886" s="100">
        <f t="shared" si="151"/>
        <v>0</v>
      </c>
      <c r="AA886" s="100">
        <f t="shared" si="152"/>
        <v>0</v>
      </c>
      <c r="AB886" s="100">
        <f t="shared" si="153"/>
        <v>0</v>
      </c>
      <c r="AC886" s="100">
        <f t="shared" si="154"/>
        <v>0</v>
      </c>
      <c r="AD886" s="100">
        <f t="shared" si="155"/>
        <v>0</v>
      </c>
      <c r="AE886" s="100">
        <f t="shared" si="156"/>
        <v>0</v>
      </c>
      <c r="AF886" s="100">
        <f t="shared" si="157"/>
        <v>0</v>
      </c>
    </row>
    <row r="887" spans="1:32" x14ac:dyDescent="0.25">
      <c r="A887" s="338"/>
      <c r="B887" s="338"/>
      <c r="C887" s="339"/>
      <c r="D887" s="338"/>
      <c r="E887" s="338"/>
      <c r="F887" s="338"/>
      <c r="G887" s="338"/>
      <c r="H887" s="338"/>
      <c r="I887" s="270">
        <f>IF(C887&gt;A_Stammdaten!$B$11,0,SUM(D887,E887,-G887))</f>
        <v>0</v>
      </c>
      <c r="J887" s="338"/>
      <c r="K887" s="338"/>
      <c r="L887" s="338"/>
      <c r="M887" s="99">
        <f t="shared" si="150"/>
        <v>0</v>
      </c>
      <c r="N887" s="271">
        <f>IF(ISBLANK($B887),0,VLOOKUP($B887,Listen!$A$2:$C$45,2,FALSE))</f>
        <v>0</v>
      </c>
      <c r="O887" s="271">
        <f>IF(ISBLANK($B887),0,VLOOKUP($B887,Listen!$A$2:$C$45,3,FALSE))</f>
        <v>0</v>
      </c>
      <c r="P887" s="272">
        <f t="shared" si="160"/>
        <v>0</v>
      </c>
      <c r="Q887" s="272">
        <f t="shared" si="161"/>
        <v>0</v>
      </c>
      <c r="R887" s="272">
        <f t="shared" si="161"/>
        <v>0</v>
      </c>
      <c r="S887" s="272">
        <f t="shared" si="161"/>
        <v>0</v>
      </c>
      <c r="T887" s="272">
        <f t="shared" si="161"/>
        <v>0</v>
      </c>
      <c r="U887" s="272">
        <f t="shared" si="161"/>
        <v>0</v>
      </c>
      <c r="V887" s="272">
        <f t="shared" si="161"/>
        <v>0</v>
      </c>
      <c r="W887" s="100">
        <f t="shared" si="158"/>
        <v>0</v>
      </c>
      <c r="X887" s="100">
        <f>IF(C887=A_Stammdaten!$B$11,E_SAV!$M887-E_SAV!$Y887,HLOOKUP(A_Stammdaten!$B$11-1,$Z$4:$AF$1005,ROW(C887)-3,FALSE)-$Y887)</f>
        <v>0</v>
      </c>
      <c r="Y887" s="100">
        <f>HLOOKUP(A_Stammdaten!$B$11,$Z$4:$AF$1005,ROW(C887)-3,FALSE)</f>
        <v>0</v>
      </c>
      <c r="Z887" s="100">
        <f t="shared" si="151"/>
        <v>0</v>
      </c>
      <c r="AA887" s="100">
        <f t="shared" si="152"/>
        <v>0</v>
      </c>
      <c r="AB887" s="100">
        <f t="shared" si="153"/>
        <v>0</v>
      </c>
      <c r="AC887" s="100">
        <f t="shared" si="154"/>
        <v>0</v>
      </c>
      <c r="AD887" s="100">
        <f t="shared" si="155"/>
        <v>0</v>
      </c>
      <c r="AE887" s="100">
        <f t="shared" si="156"/>
        <v>0</v>
      </c>
      <c r="AF887" s="100">
        <f t="shared" si="157"/>
        <v>0</v>
      </c>
    </row>
    <row r="888" spans="1:32" x14ac:dyDescent="0.25">
      <c r="A888" s="338"/>
      <c r="B888" s="338"/>
      <c r="C888" s="339"/>
      <c r="D888" s="338"/>
      <c r="E888" s="338"/>
      <c r="F888" s="338"/>
      <c r="G888" s="338"/>
      <c r="H888" s="338"/>
      <c r="I888" s="270">
        <f>IF(C888&gt;A_Stammdaten!$B$11,0,SUM(D888,E888,-G888))</f>
        <v>0</v>
      </c>
      <c r="J888" s="338"/>
      <c r="K888" s="338"/>
      <c r="L888" s="338"/>
      <c r="M888" s="99">
        <f t="shared" si="150"/>
        <v>0</v>
      </c>
      <c r="N888" s="271">
        <f>IF(ISBLANK($B888),0,VLOOKUP($B888,Listen!$A$2:$C$45,2,FALSE))</f>
        <v>0</v>
      </c>
      <c r="O888" s="271">
        <f>IF(ISBLANK($B888),0,VLOOKUP($B888,Listen!$A$2:$C$45,3,FALSE))</f>
        <v>0</v>
      </c>
      <c r="P888" s="272">
        <f t="shared" si="160"/>
        <v>0</v>
      </c>
      <c r="Q888" s="272">
        <f t="shared" si="161"/>
        <v>0</v>
      </c>
      <c r="R888" s="272">
        <f t="shared" si="161"/>
        <v>0</v>
      </c>
      <c r="S888" s="272">
        <f t="shared" si="161"/>
        <v>0</v>
      </c>
      <c r="T888" s="272">
        <f t="shared" si="161"/>
        <v>0</v>
      </c>
      <c r="U888" s="272">
        <f t="shared" si="161"/>
        <v>0</v>
      </c>
      <c r="V888" s="272">
        <f t="shared" si="161"/>
        <v>0</v>
      </c>
      <c r="W888" s="100">
        <f t="shared" si="158"/>
        <v>0</v>
      </c>
      <c r="X888" s="100">
        <f>IF(C888=A_Stammdaten!$B$11,E_SAV!$M888-E_SAV!$Y888,HLOOKUP(A_Stammdaten!$B$11-1,$Z$4:$AF$1005,ROW(C888)-3,FALSE)-$Y888)</f>
        <v>0</v>
      </c>
      <c r="Y888" s="100">
        <f>HLOOKUP(A_Stammdaten!$B$11,$Z$4:$AF$1005,ROW(C888)-3,FALSE)</f>
        <v>0</v>
      </c>
      <c r="Z888" s="100">
        <f t="shared" si="151"/>
        <v>0</v>
      </c>
      <c r="AA888" s="100">
        <f t="shared" si="152"/>
        <v>0</v>
      </c>
      <c r="AB888" s="100">
        <f t="shared" si="153"/>
        <v>0</v>
      </c>
      <c r="AC888" s="100">
        <f t="shared" si="154"/>
        <v>0</v>
      </c>
      <c r="AD888" s="100">
        <f t="shared" si="155"/>
        <v>0</v>
      </c>
      <c r="AE888" s="100">
        <f t="shared" si="156"/>
        <v>0</v>
      </c>
      <c r="AF888" s="100">
        <f t="shared" si="157"/>
        <v>0</v>
      </c>
    </row>
    <row r="889" spans="1:32" x14ac:dyDescent="0.25">
      <c r="A889" s="338"/>
      <c r="B889" s="338"/>
      <c r="C889" s="339"/>
      <c r="D889" s="338"/>
      <c r="E889" s="338"/>
      <c r="F889" s="338"/>
      <c r="G889" s="338"/>
      <c r="H889" s="338"/>
      <c r="I889" s="270">
        <f>IF(C889&gt;A_Stammdaten!$B$11,0,SUM(D889,E889,-G889))</f>
        <v>0</v>
      </c>
      <c r="J889" s="338"/>
      <c r="K889" s="338"/>
      <c r="L889" s="338"/>
      <c r="M889" s="99">
        <f t="shared" si="150"/>
        <v>0</v>
      </c>
      <c r="N889" s="271">
        <f>IF(ISBLANK($B889),0,VLOOKUP($B889,Listen!$A$2:$C$45,2,FALSE))</f>
        <v>0</v>
      </c>
      <c r="O889" s="271">
        <f>IF(ISBLANK($B889),0,VLOOKUP($B889,Listen!$A$2:$C$45,3,FALSE))</f>
        <v>0</v>
      </c>
      <c r="P889" s="272">
        <f t="shared" si="160"/>
        <v>0</v>
      </c>
      <c r="Q889" s="272">
        <f t="shared" si="161"/>
        <v>0</v>
      </c>
      <c r="R889" s="272">
        <f t="shared" si="161"/>
        <v>0</v>
      </c>
      <c r="S889" s="272">
        <f t="shared" si="161"/>
        <v>0</v>
      </c>
      <c r="T889" s="272">
        <f t="shared" si="161"/>
        <v>0</v>
      </c>
      <c r="U889" s="272">
        <f t="shared" si="161"/>
        <v>0</v>
      </c>
      <c r="V889" s="272">
        <f t="shared" si="161"/>
        <v>0</v>
      </c>
      <c r="W889" s="100">
        <f t="shared" si="158"/>
        <v>0</v>
      </c>
      <c r="X889" s="100">
        <f>IF(C889=A_Stammdaten!$B$11,E_SAV!$M889-E_SAV!$Y889,HLOOKUP(A_Stammdaten!$B$11-1,$Z$4:$AF$1005,ROW(C889)-3,FALSE)-$Y889)</f>
        <v>0</v>
      </c>
      <c r="Y889" s="100">
        <f>HLOOKUP(A_Stammdaten!$B$11,$Z$4:$AF$1005,ROW(C889)-3,FALSE)</f>
        <v>0</v>
      </c>
      <c r="Z889" s="100">
        <f t="shared" si="151"/>
        <v>0</v>
      </c>
      <c r="AA889" s="100">
        <f t="shared" si="152"/>
        <v>0</v>
      </c>
      <c r="AB889" s="100">
        <f t="shared" si="153"/>
        <v>0</v>
      </c>
      <c r="AC889" s="100">
        <f t="shared" si="154"/>
        <v>0</v>
      </c>
      <c r="AD889" s="100">
        <f t="shared" si="155"/>
        <v>0</v>
      </c>
      <c r="AE889" s="100">
        <f t="shared" si="156"/>
        <v>0</v>
      </c>
      <c r="AF889" s="100">
        <f t="shared" si="157"/>
        <v>0</v>
      </c>
    </row>
    <row r="890" spans="1:32" x14ac:dyDescent="0.25">
      <c r="A890" s="338"/>
      <c r="B890" s="338"/>
      <c r="C890" s="339"/>
      <c r="D890" s="338"/>
      <c r="E890" s="338"/>
      <c r="F890" s="338"/>
      <c r="G890" s="338"/>
      <c r="H890" s="338"/>
      <c r="I890" s="270">
        <f>IF(C890&gt;A_Stammdaten!$B$11,0,SUM(D890,E890,-G890))</f>
        <v>0</v>
      </c>
      <c r="J890" s="338"/>
      <c r="K890" s="338"/>
      <c r="L890" s="338"/>
      <c r="M890" s="99">
        <f t="shared" si="150"/>
        <v>0</v>
      </c>
      <c r="N890" s="271">
        <f>IF(ISBLANK($B890),0,VLOOKUP($B890,Listen!$A$2:$C$45,2,FALSE))</f>
        <v>0</v>
      </c>
      <c r="O890" s="271">
        <f>IF(ISBLANK($B890),0,VLOOKUP($B890,Listen!$A$2:$C$45,3,FALSE))</f>
        <v>0</v>
      </c>
      <c r="P890" s="272">
        <f t="shared" si="160"/>
        <v>0</v>
      </c>
      <c r="Q890" s="272">
        <f t="shared" si="161"/>
        <v>0</v>
      </c>
      <c r="R890" s="272">
        <f t="shared" si="161"/>
        <v>0</v>
      </c>
      <c r="S890" s="272">
        <f t="shared" si="161"/>
        <v>0</v>
      </c>
      <c r="T890" s="272">
        <f t="shared" si="161"/>
        <v>0</v>
      </c>
      <c r="U890" s="272">
        <f t="shared" si="161"/>
        <v>0</v>
      </c>
      <c r="V890" s="272">
        <f t="shared" si="161"/>
        <v>0</v>
      </c>
      <c r="W890" s="100">
        <f t="shared" si="158"/>
        <v>0</v>
      </c>
      <c r="X890" s="100">
        <f>IF(C890=A_Stammdaten!$B$11,E_SAV!$M890-E_SAV!$Y890,HLOOKUP(A_Stammdaten!$B$11-1,$Z$4:$AF$1005,ROW(C890)-3,FALSE)-$Y890)</f>
        <v>0</v>
      </c>
      <c r="Y890" s="100">
        <f>HLOOKUP(A_Stammdaten!$B$11,$Z$4:$AF$1005,ROW(C890)-3,FALSE)</f>
        <v>0</v>
      </c>
      <c r="Z890" s="100">
        <f t="shared" si="151"/>
        <v>0</v>
      </c>
      <c r="AA890" s="100">
        <f t="shared" si="152"/>
        <v>0</v>
      </c>
      <c r="AB890" s="100">
        <f t="shared" si="153"/>
        <v>0</v>
      </c>
      <c r="AC890" s="100">
        <f t="shared" si="154"/>
        <v>0</v>
      </c>
      <c r="AD890" s="100">
        <f t="shared" si="155"/>
        <v>0</v>
      </c>
      <c r="AE890" s="100">
        <f t="shared" si="156"/>
        <v>0</v>
      </c>
      <c r="AF890" s="100">
        <f t="shared" si="157"/>
        <v>0</v>
      </c>
    </row>
    <row r="891" spans="1:32" x14ac:dyDescent="0.25">
      <c r="A891" s="338"/>
      <c r="B891" s="338"/>
      <c r="C891" s="339"/>
      <c r="D891" s="338"/>
      <c r="E891" s="338"/>
      <c r="F891" s="338"/>
      <c r="G891" s="338"/>
      <c r="H891" s="338"/>
      <c r="I891" s="270">
        <f>IF(C891&gt;A_Stammdaten!$B$11,0,SUM(D891,E891,-G891))</f>
        <v>0</v>
      </c>
      <c r="J891" s="338"/>
      <c r="K891" s="338"/>
      <c r="L891" s="338"/>
      <c r="M891" s="99">
        <f t="shared" si="150"/>
        <v>0</v>
      </c>
      <c r="N891" s="271">
        <f>IF(ISBLANK($B891),0,VLOOKUP($B891,Listen!$A$2:$C$45,2,FALSE))</f>
        <v>0</v>
      </c>
      <c r="O891" s="271">
        <f>IF(ISBLANK($B891),0,VLOOKUP($B891,Listen!$A$2:$C$45,3,FALSE))</f>
        <v>0</v>
      </c>
      <c r="P891" s="272">
        <f t="shared" si="160"/>
        <v>0</v>
      </c>
      <c r="Q891" s="272">
        <f t="shared" si="161"/>
        <v>0</v>
      </c>
      <c r="R891" s="272">
        <f t="shared" si="161"/>
        <v>0</v>
      </c>
      <c r="S891" s="272">
        <f t="shared" si="161"/>
        <v>0</v>
      </c>
      <c r="T891" s="272">
        <f t="shared" si="161"/>
        <v>0</v>
      </c>
      <c r="U891" s="272">
        <f t="shared" si="161"/>
        <v>0</v>
      </c>
      <c r="V891" s="272">
        <f t="shared" si="161"/>
        <v>0</v>
      </c>
      <c r="W891" s="100">
        <f t="shared" si="158"/>
        <v>0</v>
      </c>
      <c r="X891" s="100">
        <f>IF(C891=A_Stammdaten!$B$11,E_SAV!$M891-E_SAV!$Y891,HLOOKUP(A_Stammdaten!$B$11-1,$Z$4:$AF$1005,ROW(C891)-3,FALSE)-$Y891)</f>
        <v>0</v>
      </c>
      <c r="Y891" s="100">
        <f>HLOOKUP(A_Stammdaten!$B$11,$Z$4:$AF$1005,ROW(C891)-3,FALSE)</f>
        <v>0</v>
      </c>
      <c r="Z891" s="100">
        <f t="shared" si="151"/>
        <v>0</v>
      </c>
      <c r="AA891" s="100">
        <f t="shared" si="152"/>
        <v>0</v>
      </c>
      <c r="AB891" s="100">
        <f t="shared" si="153"/>
        <v>0</v>
      </c>
      <c r="AC891" s="100">
        <f t="shared" si="154"/>
        <v>0</v>
      </c>
      <c r="AD891" s="100">
        <f t="shared" si="155"/>
        <v>0</v>
      </c>
      <c r="AE891" s="100">
        <f t="shared" si="156"/>
        <v>0</v>
      </c>
      <c r="AF891" s="100">
        <f t="shared" si="157"/>
        <v>0</v>
      </c>
    </row>
    <row r="892" spans="1:32" x14ac:dyDescent="0.25">
      <c r="A892" s="338"/>
      <c r="B892" s="338"/>
      <c r="C892" s="339"/>
      <c r="D892" s="338"/>
      <c r="E892" s="338"/>
      <c r="F892" s="338"/>
      <c r="G892" s="338"/>
      <c r="H892" s="338"/>
      <c r="I892" s="270">
        <f>IF(C892&gt;A_Stammdaten!$B$11,0,SUM(D892,E892,-G892))</f>
        <v>0</v>
      </c>
      <c r="J892" s="338"/>
      <c r="K892" s="338"/>
      <c r="L892" s="338"/>
      <c r="M892" s="99">
        <f t="shared" si="150"/>
        <v>0</v>
      </c>
      <c r="N892" s="271">
        <f>IF(ISBLANK($B892),0,VLOOKUP($B892,Listen!$A$2:$C$45,2,FALSE))</f>
        <v>0</v>
      </c>
      <c r="O892" s="271">
        <f>IF(ISBLANK($B892),0,VLOOKUP($B892,Listen!$A$2:$C$45,3,FALSE))</f>
        <v>0</v>
      </c>
      <c r="P892" s="272">
        <f t="shared" si="160"/>
        <v>0</v>
      </c>
      <c r="Q892" s="272">
        <f t="shared" si="161"/>
        <v>0</v>
      </c>
      <c r="R892" s="272">
        <f t="shared" si="161"/>
        <v>0</v>
      </c>
      <c r="S892" s="272">
        <f t="shared" si="161"/>
        <v>0</v>
      </c>
      <c r="T892" s="272">
        <f t="shared" si="161"/>
        <v>0</v>
      </c>
      <c r="U892" s="272">
        <f t="shared" si="161"/>
        <v>0</v>
      </c>
      <c r="V892" s="272">
        <f t="shared" si="161"/>
        <v>0</v>
      </c>
      <c r="W892" s="100">
        <f t="shared" si="158"/>
        <v>0</v>
      </c>
      <c r="X892" s="100">
        <f>IF(C892=A_Stammdaten!$B$11,E_SAV!$M892-E_SAV!$Y892,HLOOKUP(A_Stammdaten!$B$11-1,$Z$4:$AF$1005,ROW(C892)-3,FALSE)-$Y892)</f>
        <v>0</v>
      </c>
      <c r="Y892" s="100">
        <f>HLOOKUP(A_Stammdaten!$B$11,$Z$4:$AF$1005,ROW(C892)-3,FALSE)</f>
        <v>0</v>
      </c>
      <c r="Z892" s="100">
        <f t="shared" si="151"/>
        <v>0</v>
      </c>
      <c r="AA892" s="100">
        <f t="shared" si="152"/>
        <v>0</v>
      </c>
      <c r="AB892" s="100">
        <f t="shared" si="153"/>
        <v>0</v>
      </c>
      <c r="AC892" s="100">
        <f t="shared" si="154"/>
        <v>0</v>
      </c>
      <c r="AD892" s="100">
        <f t="shared" si="155"/>
        <v>0</v>
      </c>
      <c r="AE892" s="100">
        <f t="shared" si="156"/>
        <v>0</v>
      </c>
      <c r="AF892" s="100">
        <f t="shared" si="157"/>
        <v>0</v>
      </c>
    </row>
    <row r="893" spans="1:32" x14ac:dyDescent="0.25">
      <c r="A893" s="338"/>
      <c r="B893" s="338"/>
      <c r="C893" s="339"/>
      <c r="D893" s="338"/>
      <c r="E893" s="338"/>
      <c r="F893" s="338"/>
      <c r="G893" s="338"/>
      <c r="H893" s="338"/>
      <c r="I893" s="270">
        <f>IF(C893&gt;A_Stammdaten!$B$11,0,SUM(D893,E893,-G893))</f>
        <v>0</v>
      </c>
      <c r="J893" s="338"/>
      <c r="K893" s="338"/>
      <c r="L893" s="338"/>
      <c r="M893" s="99">
        <f t="shared" si="150"/>
        <v>0</v>
      </c>
      <c r="N893" s="271">
        <f>IF(ISBLANK($B893),0,VLOOKUP($B893,Listen!$A$2:$C$45,2,FALSE))</f>
        <v>0</v>
      </c>
      <c r="O893" s="271">
        <f>IF(ISBLANK($B893),0,VLOOKUP($B893,Listen!$A$2:$C$45,3,FALSE))</f>
        <v>0</v>
      </c>
      <c r="P893" s="272">
        <f t="shared" si="160"/>
        <v>0</v>
      </c>
      <c r="Q893" s="272">
        <f t="shared" si="161"/>
        <v>0</v>
      </c>
      <c r="R893" s="272">
        <f t="shared" si="161"/>
        <v>0</v>
      </c>
      <c r="S893" s="272">
        <f t="shared" si="161"/>
        <v>0</v>
      </c>
      <c r="T893" s="272">
        <f t="shared" si="161"/>
        <v>0</v>
      </c>
      <c r="U893" s="272">
        <f t="shared" si="161"/>
        <v>0</v>
      </c>
      <c r="V893" s="272">
        <f t="shared" si="161"/>
        <v>0</v>
      </c>
      <c r="W893" s="100">
        <f t="shared" si="158"/>
        <v>0</v>
      </c>
      <c r="X893" s="100">
        <f>IF(C893=A_Stammdaten!$B$11,E_SAV!$M893-E_SAV!$Y893,HLOOKUP(A_Stammdaten!$B$11-1,$Z$4:$AF$1005,ROW(C893)-3,FALSE)-$Y893)</f>
        <v>0</v>
      </c>
      <c r="Y893" s="100">
        <f>HLOOKUP(A_Stammdaten!$B$11,$Z$4:$AF$1005,ROW(C893)-3,FALSE)</f>
        <v>0</v>
      </c>
      <c r="Z893" s="100">
        <f t="shared" si="151"/>
        <v>0</v>
      </c>
      <c r="AA893" s="100">
        <f t="shared" si="152"/>
        <v>0</v>
      </c>
      <c r="AB893" s="100">
        <f t="shared" si="153"/>
        <v>0</v>
      </c>
      <c r="AC893" s="100">
        <f t="shared" si="154"/>
        <v>0</v>
      </c>
      <c r="AD893" s="100">
        <f t="shared" si="155"/>
        <v>0</v>
      </c>
      <c r="AE893" s="100">
        <f t="shared" si="156"/>
        <v>0</v>
      </c>
      <c r="AF893" s="100">
        <f t="shared" si="157"/>
        <v>0</v>
      </c>
    </row>
    <row r="894" spans="1:32" x14ac:dyDescent="0.25">
      <c r="A894" s="338"/>
      <c r="B894" s="338"/>
      <c r="C894" s="339"/>
      <c r="D894" s="338"/>
      <c r="E894" s="338"/>
      <c r="F894" s="338"/>
      <c r="G894" s="338"/>
      <c r="H894" s="338"/>
      <c r="I894" s="270">
        <f>IF(C894&gt;A_Stammdaten!$B$11,0,SUM(D894,E894,-G894))</f>
        <v>0</v>
      </c>
      <c r="J894" s="338"/>
      <c r="K894" s="338"/>
      <c r="L894" s="338"/>
      <c r="M894" s="99">
        <f t="shared" si="150"/>
        <v>0</v>
      </c>
      <c r="N894" s="271">
        <f>IF(ISBLANK($B894),0,VLOOKUP($B894,Listen!$A$2:$C$45,2,FALSE))</f>
        <v>0</v>
      </c>
      <c r="O894" s="271">
        <f>IF(ISBLANK($B894),0,VLOOKUP($B894,Listen!$A$2:$C$45,3,FALSE))</f>
        <v>0</v>
      </c>
      <c r="P894" s="272">
        <f t="shared" si="160"/>
        <v>0</v>
      </c>
      <c r="Q894" s="272">
        <f t="shared" si="161"/>
        <v>0</v>
      </c>
      <c r="R894" s="272">
        <f t="shared" si="161"/>
        <v>0</v>
      </c>
      <c r="S894" s="272">
        <f t="shared" si="161"/>
        <v>0</v>
      </c>
      <c r="T894" s="272">
        <f t="shared" si="161"/>
        <v>0</v>
      </c>
      <c r="U894" s="272">
        <f t="shared" si="161"/>
        <v>0</v>
      </c>
      <c r="V894" s="272">
        <f t="shared" si="161"/>
        <v>0</v>
      </c>
      <c r="W894" s="100">
        <f t="shared" si="158"/>
        <v>0</v>
      </c>
      <c r="X894" s="100">
        <f>IF(C894=A_Stammdaten!$B$11,E_SAV!$M894-E_SAV!$Y894,HLOOKUP(A_Stammdaten!$B$11-1,$Z$4:$AF$1005,ROW(C894)-3,FALSE)-$Y894)</f>
        <v>0</v>
      </c>
      <c r="Y894" s="100">
        <f>HLOOKUP(A_Stammdaten!$B$11,$Z$4:$AF$1005,ROW(C894)-3,FALSE)</f>
        <v>0</v>
      </c>
      <c r="Z894" s="100">
        <f t="shared" si="151"/>
        <v>0</v>
      </c>
      <c r="AA894" s="100">
        <f t="shared" si="152"/>
        <v>0</v>
      </c>
      <c r="AB894" s="100">
        <f t="shared" si="153"/>
        <v>0</v>
      </c>
      <c r="AC894" s="100">
        <f t="shared" si="154"/>
        <v>0</v>
      </c>
      <c r="AD894" s="100">
        <f t="shared" si="155"/>
        <v>0</v>
      </c>
      <c r="AE894" s="100">
        <f t="shared" si="156"/>
        <v>0</v>
      </c>
      <c r="AF894" s="100">
        <f t="shared" si="157"/>
        <v>0</v>
      </c>
    </row>
    <row r="895" spans="1:32" x14ac:dyDescent="0.25">
      <c r="A895" s="338"/>
      <c r="B895" s="338"/>
      <c r="C895" s="339"/>
      <c r="D895" s="338"/>
      <c r="E895" s="338"/>
      <c r="F895" s="338"/>
      <c r="G895" s="338"/>
      <c r="H895" s="338"/>
      <c r="I895" s="270">
        <f>IF(C895&gt;A_Stammdaten!$B$11,0,SUM(D895,E895,-G895))</f>
        <v>0</v>
      </c>
      <c r="J895" s="338"/>
      <c r="K895" s="338"/>
      <c r="L895" s="338"/>
      <c r="M895" s="99">
        <f t="shared" si="150"/>
        <v>0</v>
      </c>
      <c r="N895" s="271">
        <f>IF(ISBLANK($B895),0,VLOOKUP($B895,Listen!$A$2:$C$45,2,FALSE))</f>
        <v>0</v>
      </c>
      <c r="O895" s="271">
        <f>IF(ISBLANK($B895),0,VLOOKUP($B895,Listen!$A$2:$C$45,3,FALSE))</f>
        <v>0</v>
      </c>
      <c r="P895" s="272">
        <f t="shared" si="160"/>
        <v>0</v>
      </c>
      <c r="Q895" s="272">
        <f t="shared" si="161"/>
        <v>0</v>
      </c>
      <c r="R895" s="272">
        <f t="shared" si="161"/>
        <v>0</v>
      </c>
      <c r="S895" s="272">
        <f t="shared" si="161"/>
        <v>0</v>
      </c>
      <c r="T895" s="272">
        <f t="shared" si="161"/>
        <v>0</v>
      </c>
      <c r="U895" s="272">
        <f t="shared" si="161"/>
        <v>0</v>
      </c>
      <c r="V895" s="272">
        <f t="shared" si="161"/>
        <v>0</v>
      </c>
      <c r="W895" s="100">
        <f t="shared" si="158"/>
        <v>0</v>
      </c>
      <c r="X895" s="100">
        <f>IF(C895=A_Stammdaten!$B$11,E_SAV!$M895-E_SAV!$Y895,HLOOKUP(A_Stammdaten!$B$11-1,$Z$4:$AF$1005,ROW(C895)-3,FALSE)-$Y895)</f>
        <v>0</v>
      </c>
      <c r="Y895" s="100">
        <f>HLOOKUP(A_Stammdaten!$B$11,$Z$4:$AF$1005,ROW(C895)-3,FALSE)</f>
        <v>0</v>
      </c>
      <c r="Z895" s="100">
        <f t="shared" si="151"/>
        <v>0</v>
      </c>
      <c r="AA895" s="100">
        <f t="shared" si="152"/>
        <v>0</v>
      </c>
      <c r="AB895" s="100">
        <f t="shared" si="153"/>
        <v>0</v>
      </c>
      <c r="AC895" s="100">
        <f t="shared" si="154"/>
        <v>0</v>
      </c>
      <c r="AD895" s="100">
        <f t="shared" si="155"/>
        <v>0</v>
      </c>
      <c r="AE895" s="100">
        <f t="shared" si="156"/>
        <v>0</v>
      </c>
      <c r="AF895" s="100">
        <f t="shared" si="157"/>
        <v>0</v>
      </c>
    </row>
    <row r="896" spans="1:32" x14ac:dyDescent="0.25">
      <c r="A896" s="338"/>
      <c r="B896" s="338"/>
      <c r="C896" s="339"/>
      <c r="D896" s="338"/>
      <c r="E896" s="338"/>
      <c r="F896" s="338"/>
      <c r="G896" s="338"/>
      <c r="H896" s="338"/>
      <c r="I896" s="270">
        <f>IF(C896&gt;A_Stammdaten!$B$11,0,SUM(D896,E896,-G896))</f>
        <v>0</v>
      </c>
      <c r="J896" s="338"/>
      <c r="K896" s="338"/>
      <c r="L896" s="338"/>
      <c r="M896" s="99">
        <f t="shared" si="150"/>
        <v>0</v>
      </c>
      <c r="N896" s="271">
        <f>IF(ISBLANK($B896),0,VLOOKUP($B896,Listen!$A$2:$C$45,2,FALSE))</f>
        <v>0</v>
      </c>
      <c r="O896" s="271">
        <f>IF(ISBLANK($B896),0,VLOOKUP($B896,Listen!$A$2:$C$45,3,FALSE))</f>
        <v>0</v>
      </c>
      <c r="P896" s="272">
        <f t="shared" si="160"/>
        <v>0</v>
      </c>
      <c r="Q896" s="272">
        <f t="shared" si="161"/>
        <v>0</v>
      </c>
      <c r="R896" s="272">
        <f t="shared" si="161"/>
        <v>0</v>
      </c>
      <c r="S896" s="272">
        <f t="shared" si="161"/>
        <v>0</v>
      </c>
      <c r="T896" s="272">
        <f t="shared" si="161"/>
        <v>0</v>
      </c>
      <c r="U896" s="272">
        <f t="shared" si="161"/>
        <v>0</v>
      </c>
      <c r="V896" s="272">
        <f t="shared" si="161"/>
        <v>0</v>
      </c>
      <c r="W896" s="100">
        <f t="shared" si="158"/>
        <v>0</v>
      </c>
      <c r="X896" s="100">
        <f>IF(C896=A_Stammdaten!$B$11,E_SAV!$M896-E_SAV!$Y896,HLOOKUP(A_Stammdaten!$B$11-1,$Z$4:$AF$1005,ROW(C896)-3,FALSE)-$Y896)</f>
        <v>0</v>
      </c>
      <c r="Y896" s="100">
        <f>HLOOKUP(A_Stammdaten!$B$11,$Z$4:$AF$1005,ROW(C896)-3,FALSE)</f>
        <v>0</v>
      </c>
      <c r="Z896" s="100">
        <f t="shared" si="151"/>
        <v>0</v>
      </c>
      <c r="AA896" s="100">
        <f t="shared" si="152"/>
        <v>0</v>
      </c>
      <c r="AB896" s="100">
        <f t="shared" si="153"/>
        <v>0</v>
      </c>
      <c r="AC896" s="100">
        <f t="shared" si="154"/>
        <v>0</v>
      </c>
      <c r="AD896" s="100">
        <f t="shared" si="155"/>
        <v>0</v>
      </c>
      <c r="AE896" s="100">
        <f t="shared" si="156"/>
        <v>0</v>
      </c>
      <c r="AF896" s="100">
        <f t="shared" si="157"/>
        <v>0</v>
      </c>
    </row>
    <row r="897" spans="1:32" x14ac:dyDescent="0.25">
      <c r="A897" s="338"/>
      <c r="B897" s="338"/>
      <c r="C897" s="339"/>
      <c r="D897" s="338"/>
      <c r="E897" s="338"/>
      <c r="F897" s="338"/>
      <c r="G897" s="338"/>
      <c r="H897" s="338"/>
      <c r="I897" s="270">
        <f>IF(C897&gt;A_Stammdaten!$B$11,0,SUM(D897,E897,-G897))</f>
        <v>0</v>
      </c>
      <c r="J897" s="338"/>
      <c r="K897" s="338"/>
      <c r="L897" s="338"/>
      <c r="M897" s="99">
        <f t="shared" si="150"/>
        <v>0</v>
      </c>
      <c r="N897" s="271">
        <f>IF(ISBLANK($B897),0,VLOOKUP($B897,Listen!$A$2:$C$45,2,FALSE))</f>
        <v>0</v>
      </c>
      <c r="O897" s="271">
        <f>IF(ISBLANK($B897),0,VLOOKUP($B897,Listen!$A$2:$C$45,3,FALSE))</f>
        <v>0</v>
      </c>
      <c r="P897" s="272">
        <f t="shared" si="160"/>
        <v>0</v>
      </c>
      <c r="Q897" s="272">
        <f t="shared" si="161"/>
        <v>0</v>
      </c>
      <c r="R897" s="272">
        <f t="shared" si="161"/>
        <v>0</v>
      </c>
      <c r="S897" s="272">
        <f t="shared" si="161"/>
        <v>0</v>
      </c>
      <c r="T897" s="272">
        <f t="shared" si="161"/>
        <v>0</v>
      </c>
      <c r="U897" s="272">
        <f t="shared" si="161"/>
        <v>0</v>
      </c>
      <c r="V897" s="272">
        <f t="shared" si="161"/>
        <v>0</v>
      </c>
      <c r="W897" s="100">
        <f t="shared" si="158"/>
        <v>0</v>
      </c>
      <c r="X897" s="100">
        <f>IF(C897=A_Stammdaten!$B$11,E_SAV!$M897-E_SAV!$Y897,HLOOKUP(A_Stammdaten!$B$11-1,$Z$4:$AF$1005,ROW(C897)-3,FALSE)-$Y897)</f>
        <v>0</v>
      </c>
      <c r="Y897" s="100">
        <f>HLOOKUP(A_Stammdaten!$B$11,$Z$4:$AF$1005,ROW(C897)-3,FALSE)</f>
        <v>0</v>
      </c>
      <c r="Z897" s="100">
        <f t="shared" si="151"/>
        <v>0</v>
      </c>
      <c r="AA897" s="100">
        <f t="shared" si="152"/>
        <v>0</v>
      </c>
      <c r="AB897" s="100">
        <f t="shared" si="153"/>
        <v>0</v>
      </c>
      <c r="AC897" s="100">
        <f t="shared" si="154"/>
        <v>0</v>
      </c>
      <c r="AD897" s="100">
        <f t="shared" si="155"/>
        <v>0</v>
      </c>
      <c r="AE897" s="100">
        <f t="shared" si="156"/>
        <v>0</v>
      </c>
      <c r="AF897" s="100">
        <f t="shared" si="157"/>
        <v>0</v>
      </c>
    </row>
    <row r="898" spans="1:32" x14ac:dyDescent="0.25">
      <c r="A898" s="338"/>
      <c r="B898" s="338"/>
      <c r="C898" s="339"/>
      <c r="D898" s="338"/>
      <c r="E898" s="338"/>
      <c r="F898" s="338"/>
      <c r="G898" s="338"/>
      <c r="H898" s="338"/>
      <c r="I898" s="270">
        <f>IF(C898&gt;A_Stammdaten!$B$11,0,SUM(D898,E898,-G898))</f>
        <v>0</v>
      </c>
      <c r="J898" s="338"/>
      <c r="K898" s="338"/>
      <c r="L898" s="338"/>
      <c r="M898" s="99">
        <f t="shared" si="150"/>
        <v>0</v>
      </c>
      <c r="N898" s="271">
        <f>IF(ISBLANK($B898),0,VLOOKUP($B898,Listen!$A$2:$C$45,2,FALSE))</f>
        <v>0</v>
      </c>
      <c r="O898" s="271">
        <f>IF(ISBLANK($B898),0,VLOOKUP($B898,Listen!$A$2:$C$45,3,FALSE))</f>
        <v>0</v>
      </c>
      <c r="P898" s="272">
        <f t="shared" si="160"/>
        <v>0</v>
      </c>
      <c r="Q898" s="272">
        <f t="shared" si="161"/>
        <v>0</v>
      </c>
      <c r="R898" s="272">
        <f t="shared" si="161"/>
        <v>0</v>
      </c>
      <c r="S898" s="272">
        <f t="shared" si="161"/>
        <v>0</v>
      </c>
      <c r="T898" s="272">
        <f t="shared" si="161"/>
        <v>0</v>
      </c>
      <c r="U898" s="272">
        <f t="shared" si="161"/>
        <v>0</v>
      </c>
      <c r="V898" s="272">
        <f t="shared" si="161"/>
        <v>0</v>
      </c>
      <c r="W898" s="100">
        <f t="shared" si="158"/>
        <v>0</v>
      </c>
      <c r="X898" s="100">
        <f>IF(C898=A_Stammdaten!$B$11,E_SAV!$M898-E_SAV!$Y898,HLOOKUP(A_Stammdaten!$B$11-1,$Z$4:$AF$1005,ROW(C898)-3,FALSE)-$Y898)</f>
        <v>0</v>
      </c>
      <c r="Y898" s="100">
        <f>HLOOKUP(A_Stammdaten!$B$11,$Z$4:$AF$1005,ROW(C898)-3,FALSE)</f>
        <v>0</v>
      </c>
      <c r="Z898" s="100">
        <f t="shared" si="151"/>
        <v>0</v>
      </c>
      <c r="AA898" s="100">
        <f t="shared" si="152"/>
        <v>0</v>
      </c>
      <c r="AB898" s="100">
        <f t="shared" si="153"/>
        <v>0</v>
      </c>
      <c r="AC898" s="100">
        <f t="shared" si="154"/>
        <v>0</v>
      </c>
      <c r="AD898" s="100">
        <f t="shared" si="155"/>
        <v>0</v>
      </c>
      <c r="AE898" s="100">
        <f t="shared" si="156"/>
        <v>0</v>
      </c>
      <c r="AF898" s="100">
        <f t="shared" si="157"/>
        <v>0</v>
      </c>
    </row>
    <row r="899" spans="1:32" x14ac:dyDescent="0.25">
      <c r="A899" s="338"/>
      <c r="B899" s="338"/>
      <c r="C899" s="339"/>
      <c r="D899" s="338"/>
      <c r="E899" s="338"/>
      <c r="F899" s="338"/>
      <c r="G899" s="338"/>
      <c r="H899" s="338"/>
      <c r="I899" s="270">
        <f>IF(C899&gt;A_Stammdaten!$B$11,0,SUM(D899,E899,-G899))</f>
        <v>0</v>
      </c>
      <c r="J899" s="338"/>
      <c r="K899" s="338"/>
      <c r="L899" s="338"/>
      <c r="M899" s="99">
        <f t="shared" si="150"/>
        <v>0</v>
      </c>
      <c r="N899" s="271">
        <f>IF(ISBLANK($B899),0,VLOOKUP($B899,Listen!$A$2:$C$45,2,FALSE))</f>
        <v>0</v>
      </c>
      <c r="O899" s="271">
        <f>IF(ISBLANK($B899),0,VLOOKUP($B899,Listen!$A$2:$C$45,3,FALSE))</f>
        <v>0</v>
      </c>
      <c r="P899" s="272">
        <f t="shared" si="160"/>
        <v>0</v>
      </c>
      <c r="Q899" s="272">
        <f t="shared" si="161"/>
        <v>0</v>
      </c>
      <c r="R899" s="272">
        <f t="shared" si="161"/>
        <v>0</v>
      </c>
      <c r="S899" s="272">
        <f t="shared" si="161"/>
        <v>0</v>
      </c>
      <c r="T899" s="272">
        <f t="shared" si="161"/>
        <v>0</v>
      </c>
      <c r="U899" s="272">
        <f t="shared" si="161"/>
        <v>0</v>
      </c>
      <c r="V899" s="272">
        <f t="shared" si="161"/>
        <v>0</v>
      </c>
      <c r="W899" s="100">
        <f t="shared" si="158"/>
        <v>0</v>
      </c>
      <c r="X899" s="100">
        <f>IF(C899=A_Stammdaten!$B$11,E_SAV!$M899-E_SAV!$Y899,HLOOKUP(A_Stammdaten!$B$11-1,$Z$4:$AF$1005,ROW(C899)-3,FALSE)-$Y899)</f>
        <v>0</v>
      </c>
      <c r="Y899" s="100">
        <f>HLOOKUP(A_Stammdaten!$B$11,$Z$4:$AF$1005,ROW(C899)-3,FALSE)</f>
        <v>0</v>
      </c>
      <c r="Z899" s="100">
        <f t="shared" si="151"/>
        <v>0</v>
      </c>
      <c r="AA899" s="100">
        <f t="shared" si="152"/>
        <v>0</v>
      </c>
      <c r="AB899" s="100">
        <f t="shared" si="153"/>
        <v>0</v>
      </c>
      <c r="AC899" s="100">
        <f t="shared" si="154"/>
        <v>0</v>
      </c>
      <c r="AD899" s="100">
        <f t="shared" si="155"/>
        <v>0</v>
      </c>
      <c r="AE899" s="100">
        <f t="shared" si="156"/>
        <v>0</v>
      </c>
      <c r="AF899" s="100">
        <f t="shared" si="157"/>
        <v>0</v>
      </c>
    </row>
    <row r="900" spans="1:32" x14ac:dyDescent="0.25">
      <c r="A900" s="338"/>
      <c r="B900" s="338"/>
      <c r="C900" s="339"/>
      <c r="D900" s="338"/>
      <c r="E900" s="338"/>
      <c r="F900" s="338"/>
      <c r="G900" s="338"/>
      <c r="H900" s="338"/>
      <c r="I900" s="270">
        <f>IF(C900&gt;A_Stammdaten!$B$11,0,SUM(D900,E900,-G900))</f>
        <v>0</v>
      </c>
      <c r="J900" s="338"/>
      <c r="K900" s="338"/>
      <c r="L900" s="338"/>
      <c r="M900" s="99">
        <f t="shared" si="150"/>
        <v>0</v>
      </c>
      <c r="N900" s="271">
        <f>IF(ISBLANK($B900),0,VLOOKUP($B900,Listen!$A$2:$C$45,2,FALSE))</f>
        <v>0</v>
      </c>
      <c r="O900" s="271">
        <f>IF(ISBLANK($B900),0,VLOOKUP($B900,Listen!$A$2:$C$45,3,FALSE))</f>
        <v>0</v>
      </c>
      <c r="P900" s="272">
        <f t="shared" si="160"/>
        <v>0</v>
      </c>
      <c r="Q900" s="272">
        <f t="shared" si="161"/>
        <v>0</v>
      </c>
      <c r="R900" s="272">
        <f t="shared" si="161"/>
        <v>0</v>
      </c>
      <c r="S900" s="272">
        <f t="shared" si="161"/>
        <v>0</v>
      </c>
      <c r="T900" s="272">
        <f t="shared" si="161"/>
        <v>0</v>
      </c>
      <c r="U900" s="272">
        <f t="shared" si="161"/>
        <v>0</v>
      </c>
      <c r="V900" s="272">
        <f t="shared" si="161"/>
        <v>0</v>
      </c>
      <c r="W900" s="100">
        <f t="shared" si="158"/>
        <v>0</v>
      </c>
      <c r="X900" s="100">
        <f>IF(C900=A_Stammdaten!$B$11,E_SAV!$M900-E_SAV!$Y900,HLOOKUP(A_Stammdaten!$B$11-1,$Z$4:$AF$1005,ROW(C900)-3,FALSE)-$Y900)</f>
        <v>0</v>
      </c>
      <c r="Y900" s="100">
        <f>HLOOKUP(A_Stammdaten!$B$11,$Z$4:$AF$1005,ROW(C900)-3,FALSE)</f>
        <v>0</v>
      </c>
      <c r="Z900" s="100">
        <f t="shared" si="151"/>
        <v>0</v>
      </c>
      <c r="AA900" s="100">
        <f t="shared" si="152"/>
        <v>0</v>
      </c>
      <c r="AB900" s="100">
        <f t="shared" si="153"/>
        <v>0</v>
      </c>
      <c r="AC900" s="100">
        <f t="shared" si="154"/>
        <v>0</v>
      </c>
      <c r="AD900" s="100">
        <f t="shared" si="155"/>
        <v>0</v>
      </c>
      <c r="AE900" s="100">
        <f t="shared" si="156"/>
        <v>0</v>
      </c>
      <c r="AF900" s="100">
        <f t="shared" si="157"/>
        <v>0</v>
      </c>
    </row>
    <row r="901" spans="1:32" x14ac:dyDescent="0.25">
      <c r="A901" s="338"/>
      <c r="B901" s="338"/>
      <c r="C901" s="339"/>
      <c r="D901" s="338"/>
      <c r="E901" s="338"/>
      <c r="F901" s="338"/>
      <c r="G901" s="338"/>
      <c r="H901" s="338"/>
      <c r="I901" s="270">
        <f>IF(C901&gt;A_Stammdaten!$B$11,0,SUM(D901,E901,-G901))</f>
        <v>0</v>
      </c>
      <c r="J901" s="338"/>
      <c r="K901" s="338"/>
      <c r="L901" s="338"/>
      <c r="M901" s="99">
        <f t="shared" ref="M901:M964" si="162">I901-SUM(J901:L901)</f>
        <v>0</v>
      </c>
      <c r="N901" s="271">
        <f>IF(ISBLANK($B901),0,VLOOKUP($B901,Listen!$A$2:$C$45,2,FALSE))</f>
        <v>0</v>
      </c>
      <c r="O901" s="271">
        <f>IF(ISBLANK($B901),0,VLOOKUP($B901,Listen!$A$2:$C$45,3,FALSE))</f>
        <v>0</v>
      </c>
      <c r="P901" s="272">
        <f t="shared" si="160"/>
        <v>0</v>
      </c>
      <c r="Q901" s="272">
        <f t="shared" si="161"/>
        <v>0</v>
      </c>
      <c r="R901" s="272">
        <f t="shared" si="161"/>
        <v>0</v>
      </c>
      <c r="S901" s="272">
        <f t="shared" si="161"/>
        <v>0</v>
      </c>
      <c r="T901" s="272">
        <f t="shared" si="161"/>
        <v>0</v>
      </c>
      <c r="U901" s="272">
        <f t="shared" si="161"/>
        <v>0</v>
      </c>
      <c r="V901" s="272">
        <f t="shared" si="161"/>
        <v>0</v>
      </c>
      <c r="W901" s="100">
        <f t="shared" si="158"/>
        <v>0</v>
      </c>
      <c r="X901" s="100">
        <f>IF(C901=A_Stammdaten!$B$11,E_SAV!$M901-E_SAV!$Y901,HLOOKUP(A_Stammdaten!$B$11-1,$Z$4:$AF$1005,ROW(C901)-3,FALSE)-$Y901)</f>
        <v>0</v>
      </c>
      <c r="Y901" s="100">
        <f>HLOOKUP(A_Stammdaten!$B$11,$Z$4:$AF$1005,ROW(C901)-3,FALSE)</f>
        <v>0</v>
      </c>
      <c r="Z901" s="100">
        <f t="shared" ref="Z901:Z964" si="163">IF(OR($C901=0,$M901=0),0,IF($C901&lt;=Z$4,$M901-$M901/P901*(Z$4-$C901+1),0))</f>
        <v>0</v>
      </c>
      <c r="AA901" s="100">
        <f t="shared" ref="AA901:AA964" si="164">IF(OR($C901=0,$M901=0,Q901-(AA$4-$C901)=0),0,IF($C901&lt;AA$4,Z901-Z901/(Q901-(AA$4-$C901)),IF($C901=AA$4,$M901-$M901/Q901,0)))</f>
        <v>0</v>
      </c>
      <c r="AB901" s="100">
        <f t="shared" ref="AB901:AB964" si="165">IF(OR($C901=0,$M901=0,R901-(AB$4-$C901)=0),0,IF($C901&lt;AB$4,AA901-AA901/(R901-(AB$4-$C901)),IF($C901=AB$4,$M901-$M901/R901,0)))</f>
        <v>0</v>
      </c>
      <c r="AC901" s="100">
        <f t="shared" ref="AC901:AC964" si="166">IF(OR($C901=0,$M901=0,S901-(AC$4-$C901)=0),0,IF($C901&lt;AC$4,AB901-AB901/(S901-(AC$4-$C901)),IF($C901=AC$4,$M901-$M901/S901,0)))</f>
        <v>0</v>
      </c>
      <c r="AD901" s="100">
        <f t="shared" ref="AD901:AD964" si="167">IF(OR($C901=0,$M901=0,T901-(AD$4-$C901)=0),0,IF($C901&lt;AD$4,AC901-AC901/(T901-(AD$4-$C901)),IF($C901=AD$4,$M901-$M901/T901,0)))</f>
        <v>0</v>
      </c>
      <c r="AE901" s="100">
        <f t="shared" ref="AE901:AE964" si="168">IF(OR($C901=0,$M901=0,U901-(AE$4-$C901)=0),0,IF($C901&lt;AE$4,AD901-AD901/(U901-(AE$4-$C901)),IF($C901=AE$4,$M901-$M901/U901,0)))</f>
        <v>0</v>
      </c>
      <c r="AF901" s="100">
        <f t="shared" ref="AF901:AF964" si="169">IF(OR($C901=0,$M901=0,V901-(AF$4-$C901)=0),0,IF($C901&lt;AF$4,AE901-AE901/(V901-(AF$4-$C901)),IF($C901=AF$4,$M901-$M901/V901,0)))</f>
        <v>0</v>
      </c>
    </row>
    <row r="902" spans="1:32" x14ac:dyDescent="0.25">
      <c r="A902" s="338"/>
      <c r="B902" s="338"/>
      <c r="C902" s="339"/>
      <c r="D902" s="338"/>
      <c r="E902" s="338"/>
      <c r="F902" s="338"/>
      <c r="G902" s="338"/>
      <c r="H902" s="338"/>
      <c r="I902" s="270">
        <f>IF(C902&gt;A_Stammdaten!$B$11,0,SUM(D902,E902,-G902))</f>
        <v>0</v>
      </c>
      <c r="J902" s="338"/>
      <c r="K902" s="338"/>
      <c r="L902" s="338"/>
      <c r="M902" s="99">
        <f t="shared" si="162"/>
        <v>0</v>
      </c>
      <c r="N902" s="271">
        <f>IF(ISBLANK($B902),0,VLOOKUP($B902,Listen!$A$2:$C$45,2,FALSE))</f>
        <v>0</v>
      </c>
      <c r="O902" s="271">
        <f>IF(ISBLANK($B902),0,VLOOKUP($B902,Listen!$A$2:$C$45,3,FALSE))</f>
        <v>0</v>
      </c>
      <c r="P902" s="272">
        <f t="shared" si="160"/>
        <v>0</v>
      </c>
      <c r="Q902" s="272">
        <f t="shared" si="161"/>
        <v>0</v>
      </c>
      <c r="R902" s="272">
        <f t="shared" si="161"/>
        <v>0</v>
      </c>
      <c r="S902" s="272">
        <f t="shared" si="161"/>
        <v>0</v>
      </c>
      <c r="T902" s="272">
        <f t="shared" si="161"/>
        <v>0</v>
      </c>
      <c r="U902" s="272">
        <f t="shared" si="161"/>
        <v>0</v>
      </c>
      <c r="V902" s="272">
        <f t="shared" si="161"/>
        <v>0</v>
      </c>
      <c r="W902" s="100">
        <f t="shared" ref="W902:W965" si="170">Y902+X902</f>
        <v>0</v>
      </c>
      <c r="X902" s="100">
        <f>IF(C902=A_Stammdaten!$B$11,E_SAV!$M902-E_SAV!$Y902,HLOOKUP(A_Stammdaten!$B$11-1,$Z$4:$AF$1005,ROW(C902)-3,FALSE)-$Y902)</f>
        <v>0</v>
      </c>
      <c r="Y902" s="100">
        <f>HLOOKUP(A_Stammdaten!$B$11,$Z$4:$AF$1005,ROW(C902)-3,FALSE)</f>
        <v>0</v>
      </c>
      <c r="Z902" s="100">
        <f t="shared" si="163"/>
        <v>0</v>
      </c>
      <c r="AA902" s="100">
        <f t="shared" si="164"/>
        <v>0</v>
      </c>
      <c r="AB902" s="100">
        <f t="shared" si="165"/>
        <v>0</v>
      </c>
      <c r="AC902" s="100">
        <f t="shared" si="166"/>
        <v>0</v>
      </c>
      <c r="AD902" s="100">
        <f t="shared" si="167"/>
        <v>0</v>
      </c>
      <c r="AE902" s="100">
        <f t="shared" si="168"/>
        <v>0</v>
      </c>
      <c r="AF902" s="100">
        <f t="shared" si="169"/>
        <v>0</v>
      </c>
    </row>
    <row r="903" spans="1:32" x14ac:dyDescent="0.25">
      <c r="A903" s="338"/>
      <c r="B903" s="338"/>
      <c r="C903" s="339"/>
      <c r="D903" s="338"/>
      <c r="E903" s="338"/>
      <c r="F903" s="338"/>
      <c r="G903" s="338"/>
      <c r="H903" s="338"/>
      <c r="I903" s="270">
        <f>IF(C903&gt;A_Stammdaten!$B$11,0,SUM(D903,E903,-G903))</f>
        <v>0</v>
      </c>
      <c r="J903" s="338"/>
      <c r="K903" s="338"/>
      <c r="L903" s="338"/>
      <c r="M903" s="99">
        <f t="shared" si="162"/>
        <v>0</v>
      </c>
      <c r="N903" s="271">
        <f>IF(ISBLANK($B903),0,VLOOKUP($B903,Listen!$A$2:$C$45,2,FALSE))</f>
        <v>0</v>
      </c>
      <c r="O903" s="271">
        <f>IF(ISBLANK($B903),0,VLOOKUP($B903,Listen!$A$2:$C$45,3,FALSE))</f>
        <v>0</v>
      </c>
      <c r="P903" s="272">
        <f t="shared" si="160"/>
        <v>0</v>
      </c>
      <c r="Q903" s="272">
        <f t="shared" si="161"/>
        <v>0</v>
      </c>
      <c r="R903" s="272">
        <f t="shared" si="161"/>
        <v>0</v>
      </c>
      <c r="S903" s="272">
        <f t="shared" si="161"/>
        <v>0</v>
      </c>
      <c r="T903" s="272">
        <f t="shared" si="161"/>
        <v>0</v>
      </c>
      <c r="U903" s="272">
        <f t="shared" si="161"/>
        <v>0</v>
      </c>
      <c r="V903" s="272">
        <f t="shared" si="161"/>
        <v>0</v>
      </c>
      <c r="W903" s="100">
        <f t="shared" si="170"/>
        <v>0</v>
      </c>
      <c r="X903" s="100">
        <f>IF(C903=A_Stammdaten!$B$11,E_SAV!$M903-E_SAV!$Y903,HLOOKUP(A_Stammdaten!$B$11-1,$Z$4:$AF$1005,ROW(C903)-3,FALSE)-$Y903)</f>
        <v>0</v>
      </c>
      <c r="Y903" s="100">
        <f>HLOOKUP(A_Stammdaten!$B$11,$Z$4:$AF$1005,ROW(C903)-3,FALSE)</f>
        <v>0</v>
      </c>
      <c r="Z903" s="100">
        <f t="shared" si="163"/>
        <v>0</v>
      </c>
      <c r="AA903" s="100">
        <f t="shared" si="164"/>
        <v>0</v>
      </c>
      <c r="AB903" s="100">
        <f t="shared" si="165"/>
        <v>0</v>
      </c>
      <c r="AC903" s="100">
        <f t="shared" si="166"/>
        <v>0</v>
      </c>
      <c r="AD903" s="100">
        <f t="shared" si="167"/>
        <v>0</v>
      </c>
      <c r="AE903" s="100">
        <f t="shared" si="168"/>
        <v>0</v>
      </c>
      <c r="AF903" s="100">
        <f t="shared" si="169"/>
        <v>0</v>
      </c>
    </row>
    <row r="904" spans="1:32" x14ac:dyDescent="0.25">
      <c r="A904" s="338"/>
      <c r="B904" s="338"/>
      <c r="C904" s="339"/>
      <c r="D904" s="338"/>
      <c r="E904" s="338"/>
      <c r="F904" s="338"/>
      <c r="G904" s="338"/>
      <c r="H904" s="338"/>
      <c r="I904" s="270">
        <f>IF(C904&gt;A_Stammdaten!$B$11,0,SUM(D904,E904,-G904))</f>
        <v>0</v>
      </c>
      <c r="J904" s="338"/>
      <c r="K904" s="338"/>
      <c r="L904" s="338"/>
      <c r="M904" s="99">
        <f t="shared" si="162"/>
        <v>0</v>
      </c>
      <c r="N904" s="271">
        <f>IF(ISBLANK($B904),0,VLOOKUP($B904,Listen!$A$2:$C$45,2,FALSE))</f>
        <v>0</v>
      </c>
      <c r="O904" s="271">
        <f>IF(ISBLANK($B904),0,VLOOKUP($B904,Listen!$A$2:$C$45,3,FALSE))</f>
        <v>0</v>
      </c>
      <c r="P904" s="272">
        <f t="shared" si="160"/>
        <v>0</v>
      </c>
      <c r="Q904" s="272">
        <f t="shared" si="161"/>
        <v>0</v>
      </c>
      <c r="R904" s="272">
        <f t="shared" si="161"/>
        <v>0</v>
      </c>
      <c r="S904" s="272">
        <f t="shared" si="161"/>
        <v>0</v>
      </c>
      <c r="T904" s="272">
        <f t="shared" si="161"/>
        <v>0</v>
      </c>
      <c r="U904" s="272">
        <f t="shared" si="161"/>
        <v>0</v>
      </c>
      <c r="V904" s="272">
        <f t="shared" si="161"/>
        <v>0</v>
      </c>
      <c r="W904" s="100">
        <f t="shared" si="170"/>
        <v>0</v>
      </c>
      <c r="X904" s="100">
        <f>IF(C904=A_Stammdaten!$B$11,E_SAV!$M904-E_SAV!$Y904,HLOOKUP(A_Stammdaten!$B$11-1,$Z$4:$AF$1005,ROW(C904)-3,FALSE)-$Y904)</f>
        <v>0</v>
      </c>
      <c r="Y904" s="100">
        <f>HLOOKUP(A_Stammdaten!$B$11,$Z$4:$AF$1005,ROW(C904)-3,FALSE)</f>
        <v>0</v>
      </c>
      <c r="Z904" s="100">
        <f t="shared" si="163"/>
        <v>0</v>
      </c>
      <c r="AA904" s="100">
        <f t="shared" si="164"/>
        <v>0</v>
      </c>
      <c r="AB904" s="100">
        <f t="shared" si="165"/>
        <v>0</v>
      </c>
      <c r="AC904" s="100">
        <f t="shared" si="166"/>
        <v>0</v>
      </c>
      <c r="AD904" s="100">
        <f t="shared" si="167"/>
        <v>0</v>
      </c>
      <c r="AE904" s="100">
        <f t="shared" si="168"/>
        <v>0</v>
      </c>
      <c r="AF904" s="100">
        <f t="shared" si="169"/>
        <v>0</v>
      </c>
    </row>
    <row r="905" spans="1:32" x14ac:dyDescent="0.25">
      <c r="A905" s="338"/>
      <c r="B905" s="338"/>
      <c r="C905" s="339"/>
      <c r="D905" s="338"/>
      <c r="E905" s="338"/>
      <c r="F905" s="338"/>
      <c r="G905" s="338"/>
      <c r="H905" s="338"/>
      <c r="I905" s="270">
        <f>IF(C905&gt;A_Stammdaten!$B$11,0,SUM(D905,E905,-G905))</f>
        <v>0</v>
      </c>
      <c r="J905" s="338"/>
      <c r="K905" s="338"/>
      <c r="L905" s="338"/>
      <c r="M905" s="99">
        <f t="shared" si="162"/>
        <v>0</v>
      </c>
      <c r="N905" s="271">
        <f>IF(ISBLANK($B905),0,VLOOKUP($B905,Listen!$A$2:$C$45,2,FALSE))</f>
        <v>0</v>
      </c>
      <c r="O905" s="271">
        <f>IF(ISBLANK($B905),0,VLOOKUP($B905,Listen!$A$2:$C$45,3,FALSE))</f>
        <v>0</v>
      </c>
      <c r="P905" s="272">
        <f t="shared" si="160"/>
        <v>0</v>
      </c>
      <c r="Q905" s="272">
        <f t="shared" si="161"/>
        <v>0</v>
      </c>
      <c r="R905" s="272">
        <f t="shared" si="161"/>
        <v>0</v>
      </c>
      <c r="S905" s="272">
        <f t="shared" si="161"/>
        <v>0</v>
      </c>
      <c r="T905" s="272">
        <f t="shared" si="161"/>
        <v>0</v>
      </c>
      <c r="U905" s="272">
        <f t="shared" si="161"/>
        <v>0</v>
      </c>
      <c r="V905" s="272">
        <f t="shared" si="161"/>
        <v>0</v>
      </c>
      <c r="W905" s="100">
        <f t="shared" si="170"/>
        <v>0</v>
      </c>
      <c r="X905" s="100">
        <f>IF(C905=A_Stammdaten!$B$11,E_SAV!$M905-E_SAV!$Y905,HLOOKUP(A_Stammdaten!$B$11-1,$Z$4:$AF$1005,ROW(C905)-3,FALSE)-$Y905)</f>
        <v>0</v>
      </c>
      <c r="Y905" s="100">
        <f>HLOOKUP(A_Stammdaten!$B$11,$Z$4:$AF$1005,ROW(C905)-3,FALSE)</f>
        <v>0</v>
      </c>
      <c r="Z905" s="100">
        <f t="shared" si="163"/>
        <v>0</v>
      </c>
      <c r="AA905" s="100">
        <f t="shared" si="164"/>
        <v>0</v>
      </c>
      <c r="AB905" s="100">
        <f t="shared" si="165"/>
        <v>0</v>
      </c>
      <c r="AC905" s="100">
        <f t="shared" si="166"/>
        <v>0</v>
      </c>
      <c r="AD905" s="100">
        <f t="shared" si="167"/>
        <v>0</v>
      </c>
      <c r="AE905" s="100">
        <f t="shared" si="168"/>
        <v>0</v>
      </c>
      <c r="AF905" s="100">
        <f t="shared" si="169"/>
        <v>0</v>
      </c>
    </row>
    <row r="906" spans="1:32" x14ac:dyDescent="0.25">
      <c r="A906" s="338"/>
      <c r="B906" s="338"/>
      <c r="C906" s="339"/>
      <c r="D906" s="338"/>
      <c r="E906" s="338"/>
      <c r="F906" s="338"/>
      <c r="G906" s="338"/>
      <c r="H906" s="338"/>
      <c r="I906" s="270">
        <f>IF(C906&gt;A_Stammdaten!$B$11,0,SUM(D906,E906,-G906))</f>
        <v>0</v>
      </c>
      <c r="J906" s="338"/>
      <c r="K906" s="338"/>
      <c r="L906" s="338"/>
      <c r="M906" s="99">
        <f t="shared" si="162"/>
        <v>0</v>
      </c>
      <c r="N906" s="271">
        <f>IF(ISBLANK($B906),0,VLOOKUP($B906,Listen!$A$2:$C$45,2,FALSE))</f>
        <v>0</v>
      </c>
      <c r="O906" s="271">
        <f>IF(ISBLANK($B906),0,VLOOKUP($B906,Listen!$A$2:$C$45,3,FALSE))</f>
        <v>0</v>
      </c>
      <c r="P906" s="272">
        <f t="shared" si="160"/>
        <v>0</v>
      </c>
      <c r="Q906" s="272">
        <f t="shared" si="161"/>
        <v>0</v>
      </c>
      <c r="R906" s="272">
        <f t="shared" si="161"/>
        <v>0</v>
      </c>
      <c r="S906" s="272">
        <f t="shared" si="161"/>
        <v>0</v>
      </c>
      <c r="T906" s="272">
        <f t="shared" si="161"/>
        <v>0</v>
      </c>
      <c r="U906" s="272">
        <f t="shared" si="161"/>
        <v>0</v>
      </c>
      <c r="V906" s="272">
        <f t="shared" si="161"/>
        <v>0</v>
      </c>
      <c r="W906" s="100">
        <f t="shared" si="170"/>
        <v>0</v>
      </c>
      <c r="X906" s="100">
        <f>IF(C906=A_Stammdaten!$B$11,E_SAV!$M906-E_SAV!$Y906,HLOOKUP(A_Stammdaten!$B$11-1,$Z$4:$AF$1005,ROW(C906)-3,FALSE)-$Y906)</f>
        <v>0</v>
      </c>
      <c r="Y906" s="100">
        <f>HLOOKUP(A_Stammdaten!$B$11,$Z$4:$AF$1005,ROW(C906)-3,FALSE)</f>
        <v>0</v>
      </c>
      <c r="Z906" s="100">
        <f t="shared" si="163"/>
        <v>0</v>
      </c>
      <c r="AA906" s="100">
        <f t="shared" si="164"/>
        <v>0</v>
      </c>
      <c r="AB906" s="100">
        <f t="shared" si="165"/>
        <v>0</v>
      </c>
      <c r="AC906" s="100">
        <f t="shared" si="166"/>
        <v>0</v>
      </c>
      <c r="AD906" s="100">
        <f t="shared" si="167"/>
        <v>0</v>
      </c>
      <c r="AE906" s="100">
        <f t="shared" si="168"/>
        <v>0</v>
      </c>
      <c r="AF906" s="100">
        <f t="shared" si="169"/>
        <v>0</v>
      </c>
    </row>
    <row r="907" spans="1:32" x14ac:dyDescent="0.25">
      <c r="A907" s="338"/>
      <c r="B907" s="338"/>
      <c r="C907" s="339"/>
      <c r="D907" s="338"/>
      <c r="E907" s="338"/>
      <c r="F907" s="338"/>
      <c r="G907" s="338"/>
      <c r="H907" s="338"/>
      <c r="I907" s="270">
        <f>IF(C907&gt;A_Stammdaten!$B$11,0,SUM(D907,E907,-G907))</f>
        <v>0</v>
      </c>
      <c r="J907" s="338"/>
      <c r="K907" s="338"/>
      <c r="L907" s="338"/>
      <c r="M907" s="99">
        <f t="shared" si="162"/>
        <v>0</v>
      </c>
      <c r="N907" s="271">
        <f>IF(ISBLANK($B907),0,VLOOKUP($B907,Listen!$A$2:$C$45,2,FALSE))</f>
        <v>0</v>
      </c>
      <c r="O907" s="271">
        <f>IF(ISBLANK($B907),0,VLOOKUP($B907,Listen!$A$2:$C$45,3,FALSE))</f>
        <v>0</v>
      </c>
      <c r="P907" s="272">
        <f t="shared" ref="P907:V970" si="171">$N907</f>
        <v>0</v>
      </c>
      <c r="Q907" s="272">
        <f t="shared" si="161"/>
        <v>0</v>
      </c>
      <c r="R907" s="272">
        <f t="shared" si="161"/>
        <v>0</v>
      </c>
      <c r="S907" s="272">
        <f t="shared" si="161"/>
        <v>0</v>
      </c>
      <c r="T907" s="272">
        <f t="shared" si="161"/>
        <v>0</v>
      </c>
      <c r="U907" s="272">
        <f t="shared" si="161"/>
        <v>0</v>
      </c>
      <c r="V907" s="272">
        <f t="shared" si="161"/>
        <v>0</v>
      </c>
      <c r="W907" s="100">
        <f t="shared" si="170"/>
        <v>0</v>
      </c>
      <c r="X907" s="100">
        <f>IF(C907=A_Stammdaten!$B$11,E_SAV!$M907-E_SAV!$Y907,HLOOKUP(A_Stammdaten!$B$11-1,$Z$4:$AF$1005,ROW(C907)-3,FALSE)-$Y907)</f>
        <v>0</v>
      </c>
      <c r="Y907" s="100">
        <f>HLOOKUP(A_Stammdaten!$B$11,$Z$4:$AF$1005,ROW(C907)-3,FALSE)</f>
        <v>0</v>
      </c>
      <c r="Z907" s="100">
        <f t="shared" si="163"/>
        <v>0</v>
      </c>
      <c r="AA907" s="100">
        <f t="shared" si="164"/>
        <v>0</v>
      </c>
      <c r="AB907" s="100">
        <f t="shared" si="165"/>
        <v>0</v>
      </c>
      <c r="AC907" s="100">
        <f t="shared" si="166"/>
        <v>0</v>
      </c>
      <c r="AD907" s="100">
        <f t="shared" si="167"/>
        <v>0</v>
      </c>
      <c r="AE907" s="100">
        <f t="shared" si="168"/>
        <v>0</v>
      </c>
      <c r="AF907" s="100">
        <f t="shared" si="169"/>
        <v>0</v>
      </c>
    </row>
    <row r="908" spans="1:32" x14ac:dyDescent="0.25">
      <c r="A908" s="338"/>
      <c r="B908" s="338"/>
      <c r="C908" s="339"/>
      <c r="D908" s="338"/>
      <c r="E908" s="338"/>
      <c r="F908" s="338"/>
      <c r="G908" s="338"/>
      <c r="H908" s="338"/>
      <c r="I908" s="270">
        <f>IF(C908&gt;A_Stammdaten!$B$11,0,SUM(D908,E908,-G908))</f>
        <v>0</v>
      </c>
      <c r="J908" s="338"/>
      <c r="K908" s="338"/>
      <c r="L908" s="338"/>
      <c r="M908" s="99">
        <f t="shared" si="162"/>
        <v>0</v>
      </c>
      <c r="N908" s="271">
        <f>IF(ISBLANK($B908),0,VLOOKUP($B908,Listen!$A$2:$C$45,2,FALSE))</f>
        <v>0</v>
      </c>
      <c r="O908" s="271">
        <f>IF(ISBLANK($B908),0,VLOOKUP($B908,Listen!$A$2:$C$45,3,FALSE))</f>
        <v>0</v>
      </c>
      <c r="P908" s="272">
        <f t="shared" si="171"/>
        <v>0</v>
      </c>
      <c r="Q908" s="272">
        <f t="shared" si="161"/>
        <v>0</v>
      </c>
      <c r="R908" s="272">
        <f t="shared" si="161"/>
        <v>0</v>
      </c>
      <c r="S908" s="272">
        <f t="shared" si="161"/>
        <v>0</v>
      </c>
      <c r="T908" s="272">
        <f t="shared" si="161"/>
        <v>0</v>
      </c>
      <c r="U908" s="272">
        <f t="shared" si="161"/>
        <v>0</v>
      </c>
      <c r="V908" s="272">
        <f t="shared" si="161"/>
        <v>0</v>
      </c>
      <c r="W908" s="100">
        <f t="shared" si="170"/>
        <v>0</v>
      </c>
      <c r="X908" s="100">
        <f>IF(C908=A_Stammdaten!$B$11,E_SAV!$M908-E_SAV!$Y908,HLOOKUP(A_Stammdaten!$B$11-1,$Z$4:$AF$1005,ROW(C908)-3,FALSE)-$Y908)</f>
        <v>0</v>
      </c>
      <c r="Y908" s="100">
        <f>HLOOKUP(A_Stammdaten!$B$11,$Z$4:$AF$1005,ROW(C908)-3,FALSE)</f>
        <v>0</v>
      </c>
      <c r="Z908" s="100">
        <f t="shared" si="163"/>
        <v>0</v>
      </c>
      <c r="AA908" s="100">
        <f t="shared" si="164"/>
        <v>0</v>
      </c>
      <c r="AB908" s="100">
        <f t="shared" si="165"/>
        <v>0</v>
      </c>
      <c r="AC908" s="100">
        <f t="shared" si="166"/>
        <v>0</v>
      </c>
      <c r="AD908" s="100">
        <f t="shared" si="167"/>
        <v>0</v>
      </c>
      <c r="AE908" s="100">
        <f t="shared" si="168"/>
        <v>0</v>
      </c>
      <c r="AF908" s="100">
        <f t="shared" si="169"/>
        <v>0</v>
      </c>
    </row>
    <row r="909" spans="1:32" x14ac:dyDescent="0.25">
      <c r="A909" s="338"/>
      <c r="B909" s="338"/>
      <c r="C909" s="339"/>
      <c r="D909" s="338"/>
      <c r="E909" s="338"/>
      <c r="F909" s="338"/>
      <c r="G909" s="338"/>
      <c r="H909" s="338"/>
      <c r="I909" s="270">
        <f>IF(C909&gt;A_Stammdaten!$B$11,0,SUM(D909,E909,-G909))</f>
        <v>0</v>
      </c>
      <c r="J909" s="338"/>
      <c r="K909" s="338"/>
      <c r="L909" s="338"/>
      <c r="M909" s="99">
        <f t="shared" si="162"/>
        <v>0</v>
      </c>
      <c r="N909" s="271">
        <f>IF(ISBLANK($B909),0,VLOOKUP($B909,Listen!$A$2:$C$45,2,FALSE))</f>
        <v>0</v>
      </c>
      <c r="O909" s="271">
        <f>IF(ISBLANK($B909),0,VLOOKUP($B909,Listen!$A$2:$C$45,3,FALSE))</f>
        <v>0</v>
      </c>
      <c r="P909" s="272">
        <f t="shared" si="171"/>
        <v>0</v>
      </c>
      <c r="Q909" s="272">
        <f t="shared" si="161"/>
        <v>0</v>
      </c>
      <c r="R909" s="272">
        <f t="shared" si="161"/>
        <v>0</v>
      </c>
      <c r="S909" s="272">
        <f t="shared" si="161"/>
        <v>0</v>
      </c>
      <c r="T909" s="272">
        <f t="shared" si="161"/>
        <v>0</v>
      </c>
      <c r="U909" s="272">
        <f t="shared" si="161"/>
        <v>0</v>
      </c>
      <c r="V909" s="272">
        <f t="shared" si="161"/>
        <v>0</v>
      </c>
      <c r="W909" s="100">
        <f t="shared" si="170"/>
        <v>0</v>
      </c>
      <c r="X909" s="100">
        <f>IF(C909=A_Stammdaten!$B$11,E_SAV!$M909-E_SAV!$Y909,HLOOKUP(A_Stammdaten!$B$11-1,$Z$4:$AF$1005,ROW(C909)-3,FALSE)-$Y909)</f>
        <v>0</v>
      </c>
      <c r="Y909" s="100">
        <f>HLOOKUP(A_Stammdaten!$B$11,$Z$4:$AF$1005,ROW(C909)-3,FALSE)</f>
        <v>0</v>
      </c>
      <c r="Z909" s="100">
        <f t="shared" si="163"/>
        <v>0</v>
      </c>
      <c r="AA909" s="100">
        <f t="shared" si="164"/>
        <v>0</v>
      </c>
      <c r="AB909" s="100">
        <f t="shared" si="165"/>
        <v>0</v>
      </c>
      <c r="AC909" s="100">
        <f t="shared" si="166"/>
        <v>0</v>
      </c>
      <c r="AD909" s="100">
        <f t="shared" si="167"/>
        <v>0</v>
      </c>
      <c r="AE909" s="100">
        <f t="shared" si="168"/>
        <v>0</v>
      </c>
      <c r="AF909" s="100">
        <f t="shared" si="169"/>
        <v>0</v>
      </c>
    </row>
    <row r="910" spans="1:32" x14ac:dyDescent="0.25">
      <c r="A910" s="338"/>
      <c r="B910" s="338"/>
      <c r="C910" s="339"/>
      <c r="D910" s="338"/>
      <c r="E910" s="338"/>
      <c r="F910" s="338"/>
      <c r="G910" s="338"/>
      <c r="H910" s="338"/>
      <c r="I910" s="270">
        <f>IF(C910&gt;A_Stammdaten!$B$11,0,SUM(D910,E910,-G910))</f>
        <v>0</v>
      </c>
      <c r="J910" s="338"/>
      <c r="K910" s="338"/>
      <c r="L910" s="338"/>
      <c r="M910" s="99">
        <f t="shared" si="162"/>
        <v>0</v>
      </c>
      <c r="N910" s="271">
        <f>IF(ISBLANK($B910),0,VLOOKUP($B910,Listen!$A$2:$C$45,2,FALSE))</f>
        <v>0</v>
      </c>
      <c r="O910" s="271">
        <f>IF(ISBLANK($B910),0,VLOOKUP($B910,Listen!$A$2:$C$45,3,FALSE))</f>
        <v>0</v>
      </c>
      <c r="P910" s="272">
        <f t="shared" si="171"/>
        <v>0</v>
      </c>
      <c r="Q910" s="272">
        <f t="shared" si="171"/>
        <v>0</v>
      </c>
      <c r="R910" s="272">
        <f t="shared" si="171"/>
        <v>0</v>
      </c>
      <c r="S910" s="272">
        <f t="shared" si="171"/>
        <v>0</v>
      </c>
      <c r="T910" s="272">
        <f t="shared" si="171"/>
        <v>0</v>
      </c>
      <c r="U910" s="272">
        <f t="shared" si="171"/>
        <v>0</v>
      </c>
      <c r="V910" s="272">
        <f t="shared" si="171"/>
        <v>0</v>
      </c>
      <c r="W910" s="100">
        <f t="shared" si="170"/>
        <v>0</v>
      </c>
      <c r="X910" s="100">
        <f>IF(C910=A_Stammdaten!$B$11,E_SAV!$M910-E_SAV!$Y910,HLOOKUP(A_Stammdaten!$B$11-1,$Z$4:$AF$1005,ROW(C910)-3,FALSE)-$Y910)</f>
        <v>0</v>
      </c>
      <c r="Y910" s="100">
        <f>HLOOKUP(A_Stammdaten!$B$11,$Z$4:$AF$1005,ROW(C910)-3,FALSE)</f>
        <v>0</v>
      </c>
      <c r="Z910" s="100">
        <f t="shared" si="163"/>
        <v>0</v>
      </c>
      <c r="AA910" s="100">
        <f t="shared" si="164"/>
        <v>0</v>
      </c>
      <c r="AB910" s="100">
        <f t="shared" si="165"/>
        <v>0</v>
      </c>
      <c r="AC910" s="100">
        <f t="shared" si="166"/>
        <v>0</v>
      </c>
      <c r="AD910" s="100">
        <f t="shared" si="167"/>
        <v>0</v>
      </c>
      <c r="AE910" s="100">
        <f t="shared" si="168"/>
        <v>0</v>
      </c>
      <c r="AF910" s="100">
        <f t="shared" si="169"/>
        <v>0</v>
      </c>
    </row>
    <row r="911" spans="1:32" x14ac:dyDescent="0.25">
      <c r="A911" s="338"/>
      <c r="B911" s="338"/>
      <c r="C911" s="339"/>
      <c r="D911" s="338"/>
      <c r="E911" s="338"/>
      <c r="F911" s="338"/>
      <c r="G911" s="338"/>
      <c r="H911" s="338"/>
      <c r="I911" s="270">
        <f>IF(C911&gt;A_Stammdaten!$B$11,0,SUM(D911,E911,-G911))</f>
        <v>0</v>
      </c>
      <c r="J911" s="338"/>
      <c r="K911" s="338"/>
      <c r="L911" s="338"/>
      <c r="M911" s="99">
        <f t="shared" si="162"/>
        <v>0</v>
      </c>
      <c r="N911" s="271">
        <f>IF(ISBLANK($B911),0,VLOOKUP($B911,Listen!$A$2:$C$45,2,FALSE))</f>
        <v>0</v>
      </c>
      <c r="O911" s="271">
        <f>IF(ISBLANK($B911),0,VLOOKUP($B911,Listen!$A$2:$C$45,3,FALSE))</f>
        <v>0</v>
      </c>
      <c r="P911" s="272">
        <f t="shared" si="171"/>
        <v>0</v>
      </c>
      <c r="Q911" s="272">
        <f t="shared" si="171"/>
        <v>0</v>
      </c>
      <c r="R911" s="272">
        <f t="shared" si="171"/>
        <v>0</v>
      </c>
      <c r="S911" s="272">
        <f t="shared" si="171"/>
        <v>0</v>
      </c>
      <c r="T911" s="272">
        <f t="shared" si="171"/>
        <v>0</v>
      </c>
      <c r="U911" s="272">
        <f t="shared" si="171"/>
        <v>0</v>
      </c>
      <c r="V911" s="272">
        <f t="shared" si="171"/>
        <v>0</v>
      </c>
      <c r="W911" s="100">
        <f t="shared" si="170"/>
        <v>0</v>
      </c>
      <c r="X911" s="100">
        <f>IF(C911=A_Stammdaten!$B$11,E_SAV!$M911-E_SAV!$Y911,HLOOKUP(A_Stammdaten!$B$11-1,$Z$4:$AF$1005,ROW(C911)-3,FALSE)-$Y911)</f>
        <v>0</v>
      </c>
      <c r="Y911" s="100">
        <f>HLOOKUP(A_Stammdaten!$B$11,$Z$4:$AF$1005,ROW(C911)-3,FALSE)</f>
        <v>0</v>
      </c>
      <c r="Z911" s="100">
        <f t="shared" si="163"/>
        <v>0</v>
      </c>
      <c r="AA911" s="100">
        <f t="shared" si="164"/>
        <v>0</v>
      </c>
      <c r="AB911" s="100">
        <f t="shared" si="165"/>
        <v>0</v>
      </c>
      <c r="AC911" s="100">
        <f t="shared" si="166"/>
        <v>0</v>
      </c>
      <c r="AD911" s="100">
        <f t="shared" si="167"/>
        <v>0</v>
      </c>
      <c r="AE911" s="100">
        <f t="shared" si="168"/>
        <v>0</v>
      </c>
      <c r="AF911" s="100">
        <f t="shared" si="169"/>
        <v>0</v>
      </c>
    </row>
    <row r="912" spans="1:32" x14ac:dyDescent="0.25">
      <c r="A912" s="338"/>
      <c r="B912" s="338"/>
      <c r="C912" s="339"/>
      <c r="D912" s="338"/>
      <c r="E912" s="338"/>
      <c r="F912" s="338"/>
      <c r="G912" s="338"/>
      <c r="H912" s="338"/>
      <c r="I912" s="270">
        <f>IF(C912&gt;A_Stammdaten!$B$11,0,SUM(D912,E912,-G912))</f>
        <v>0</v>
      </c>
      <c r="J912" s="338"/>
      <c r="K912" s="338"/>
      <c r="L912" s="338"/>
      <c r="M912" s="99">
        <f t="shared" si="162"/>
        <v>0</v>
      </c>
      <c r="N912" s="271">
        <f>IF(ISBLANK($B912),0,VLOOKUP($B912,Listen!$A$2:$C$45,2,FALSE))</f>
        <v>0</v>
      </c>
      <c r="O912" s="271">
        <f>IF(ISBLANK($B912),0,VLOOKUP($B912,Listen!$A$2:$C$45,3,FALSE))</f>
        <v>0</v>
      </c>
      <c r="P912" s="272">
        <f t="shared" si="171"/>
        <v>0</v>
      </c>
      <c r="Q912" s="272">
        <f t="shared" si="171"/>
        <v>0</v>
      </c>
      <c r="R912" s="272">
        <f t="shared" si="171"/>
        <v>0</v>
      </c>
      <c r="S912" s="272">
        <f t="shared" si="171"/>
        <v>0</v>
      </c>
      <c r="T912" s="272">
        <f t="shared" si="171"/>
        <v>0</v>
      </c>
      <c r="U912" s="272">
        <f t="shared" si="171"/>
        <v>0</v>
      </c>
      <c r="V912" s="272">
        <f t="shared" si="171"/>
        <v>0</v>
      </c>
      <c r="W912" s="100">
        <f t="shared" si="170"/>
        <v>0</v>
      </c>
      <c r="X912" s="100">
        <f>IF(C912=A_Stammdaten!$B$11,E_SAV!$M912-E_SAV!$Y912,HLOOKUP(A_Stammdaten!$B$11-1,$Z$4:$AF$1005,ROW(C912)-3,FALSE)-$Y912)</f>
        <v>0</v>
      </c>
      <c r="Y912" s="100">
        <f>HLOOKUP(A_Stammdaten!$B$11,$Z$4:$AF$1005,ROW(C912)-3,FALSE)</f>
        <v>0</v>
      </c>
      <c r="Z912" s="100">
        <f t="shared" si="163"/>
        <v>0</v>
      </c>
      <c r="AA912" s="100">
        <f t="shared" si="164"/>
        <v>0</v>
      </c>
      <c r="AB912" s="100">
        <f t="shared" si="165"/>
        <v>0</v>
      </c>
      <c r="AC912" s="100">
        <f t="shared" si="166"/>
        <v>0</v>
      </c>
      <c r="AD912" s="100">
        <f t="shared" si="167"/>
        <v>0</v>
      </c>
      <c r="AE912" s="100">
        <f t="shared" si="168"/>
        <v>0</v>
      </c>
      <c r="AF912" s="100">
        <f t="shared" si="169"/>
        <v>0</v>
      </c>
    </row>
    <row r="913" spans="1:32" x14ac:dyDescent="0.25">
      <c r="A913" s="338"/>
      <c r="B913" s="578"/>
      <c r="C913" s="339"/>
      <c r="D913" s="338"/>
      <c r="E913" s="338"/>
      <c r="F913" s="338"/>
      <c r="G913" s="338"/>
      <c r="H913" s="338"/>
      <c r="I913" s="270">
        <f>IF(C913&gt;A_Stammdaten!$B$11,0,SUM(D913,E913,-G913))</f>
        <v>0</v>
      </c>
      <c r="J913" s="338"/>
      <c r="K913" s="338"/>
      <c r="L913" s="338"/>
      <c r="M913" s="99">
        <f t="shared" si="162"/>
        <v>0</v>
      </c>
      <c r="N913" s="271">
        <f>IF(ISBLANK($B913),0,VLOOKUP($B913,Listen!$A$2:$C$45,2,FALSE))</f>
        <v>0</v>
      </c>
      <c r="O913" s="271">
        <f>IF(ISBLANK($B913),0,VLOOKUP($B913,Listen!$A$2:$C$45,3,FALSE))</f>
        <v>0</v>
      </c>
      <c r="P913" s="272">
        <f t="shared" si="171"/>
        <v>0</v>
      </c>
      <c r="Q913" s="272">
        <f t="shared" si="171"/>
        <v>0</v>
      </c>
      <c r="R913" s="272">
        <f t="shared" si="171"/>
        <v>0</v>
      </c>
      <c r="S913" s="272">
        <f t="shared" si="171"/>
        <v>0</v>
      </c>
      <c r="T913" s="272">
        <f t="shared" si="171"/>
        <v>0</v>
      </c>
      <c r="U913" s="272">
        <f t="shared" si="171"/>
        <v>0</v>
      </c>
      <c r="V913" s="272">
        <f t="shared" si="171"/>
        <v>0</v>
      </c>
      <c r="W913" s="100">
        <f t="shared" si="170"/>
        <v>0</v>
      </c>
      <c r="X913" s="100">
        <f>IF(C913=A_Stammdaten!$B$11,E_SAV!$M913-E_SAV!$Y913,HLOOKUP(A_Stammdaten!$B$11-1,$Z$4:$AF$1005,ROW(C913)-3,FALSE)-$Y913)</f>
        <v>0</v>
      </c>
      <c r="Y913" s="100">
        <f>HLOOKUP(A_Stammdaten!$B$11,$Z$4:$AF$1005,ROW(C913)-3,FALSE)</f>
        <v>0</v>
      </c>
      <c r="Z913" s="100">
        <f t="shared" si="163"/>
        <v>0</v>
      </c>
      <c r="AA913" s="100">
        <f t="shared" si="164"/>
        <v>0</v>
      </c>
      <c r="AB913" s="100">
        <f t="shared" si="165"/>
        <v>0</v>
      </c>
      <c r="AC913" s="100">
        <f t="shared" si="166"/>
        <v>0</v>
      </c>
      <c r="AD913" s="100">
        <f t="shared" si="167"/>
        <v>0</v>
      </c>
      <c r="AE913" s="100">
        <f t="shared" si="168"/>
        <v>0</v>
      </c>
      <c r="AF913" s="100">
        <f t="shared" si="169"/>
        <v>0</v>
      </c>
    </row>
    <row r="914" spans="1:32" x14ac:dyDescent="0.25">
      <c r="A914" s="338"/>
      <c r="B914" s="338"/>
      <c r="C914" s="339"/>
      <c r="D914" s="338"/>
      <c r="E914" s="338"/>
      <c r="F914" s="338"/>
      <c r="G914" s="338"/>
      <c r="H914" s="338"/>
      <c r="I914" s="270">
        <f>IF(C914&gt;A_Stammdaten!$B$11,0,SUM(D914,E914,-G914))</f>
        <v>0</v>
      </c>
      <c r="J914" s="338"/>
      <c r="K914" s="338"/>
      <c r="L914" s="338"/>
      <c r="M914" s="99">
        <f t="shared" si="162"/>
        <v>0</v>
      </c>
      <c r="N914" s="271">
        <f>IF(ISBLANK($B914),0,VLOOKUP($B914,Listen!$A$2:$C$45,2,FALSE))</f>
        <v>0</v>
      </c>
      <c r="O914" s="271">
        <f>IF(ISBLANK($B914),0,VLOOKUP($B914,Listen!$A$2:$C$45,3,FALSE))</f>
        <v>0</v>
      </c>
      <c r="P914" s="272">
        <f t="shared" si="171"/>
        <v>0</v>
      </c>
      <c r="Q914" s="272">
        <f t="shared" si="171"/>
        <v>0</v>
      </c>
      <c r="R914" s="272">
        <f t="shared" si="171"/>
        <v>0</v>
      </c>
      <c r="S914" s="272">
        <f t="shared" si="171"/>
        <v>0</v>
      </c>
      <c r="T914" s="272">
        <f t="shared" si="171"/>
        <v>0</v>
      </c>
      <c r="U914" s="272">
        <f t="shared" si="171"/>
        <v>0</v>
      </c>
      <c r="V914" s="272">
        <f t="shared" si="171"/>
        <v>0</v>
      </c>
      <c r="W914" s="100">
        <f t="shared" si="170"/>
        <v>0</v>
      </c>
      <c r="X914" s="100">
        <f>IF(C914=A_Stammdaten!$B$11,E_SAV!$M914-E_SAV!$Y914,HLOOKUP(A_Stammdaten!$B$11-1,$Z$4:$AF$1005,ROW(C914)-3,FALSE)-$Y914)</f>
        <v>0</v>
      </c>
      <c r="Y914" s="100">
        <f>HLOOKUP(A_Stammdaten!$B$11,$Z$4:$AF$1005,ROW(C914)-3,FALSE)</f>
        <v>0</v>
      </c>
      <c r="Z914" s="100">
        <f t="shared" si="163"/>
        <v>0</v>
      </c>
      <c r="AA914" s="100">
        <f t="shared" si="164"/>
        <v>0</v>
      </c>
      <c r="AB914" s="100">
        <f t="shared" si="165"/>
        <v>0</v>
      </c>
      <c r="AC914" s="100">
        <f t="shared" si="166"/>
        <v>0</v>
      </c>
      <c r="AD914" s="100">
        <f t="shared" si="167"/>
        <v>0</v>
      </c>
      <c r="AE914" s="100">
        <f t="shared" si="168"/>
        <v>0</v>
      </c>
      <c r="AF914" s="100">
        <f t="shared" si="169"/>
        <v>0</v>
      </c>
    </row>
    <row r="915" spans="1:32" x14ac:dyDescent="0.25">
      <c r="A915" s="338"/>
      <c r="B915" s="578"/>
      <c r="C915" s="339"/>
      <c r="D915" s="338"/>
      <c r="E915" s="338"/>
      <c r="F915" s="338"/>
      <c r="G915" s="338"/>
      <c r="H915" s="338"/>
      <c r="I915" s="270">
        <f>IF(C915&gt;A_Stammdaten!$B$11,0,SUM(D915,E915,-G915))</f>
        <v>0</v>
      </c>
      <c r="J915" s="338"/>
      <c r="K915" s="338"/>
      <c r="L915" s="338"/>
      <c r="M915" s="99">
        <f t="shared" si="162"/>
        <v>0</v>
      </c>
      <c r="N915" s="271">
        <f>IF(ISBLANK($B915),0,VLOOKUP($B915,Listen!$A$2:$C$45,2,FALSE))</f>
        <v>0</v>
      </c>
      <c r="O915" s="271">
        <f>IF(ISBLANK($B915),0,VLOOKUP($B915,Listen!$A$2:$C$45,3,FALSE))</f>
        <v>0</v>
      </c>
      <c r="P915" s="272">
        <f t="shared" si="171"/>
        <v>0</v>
      </c>
      <c r="Q915" s="272">
        <f t="shared" si="171"/>
        <v>0</v>
      </c>
      <c r="R915" s="272">
        <f t="shared" si="171"/>
        <v>0</v>
      </c>
      <c r="S915" s="272">
        <f t="shared" si="171"/>
        <v>0</v>
      </c>
      <c r="T915" s="272">
        <f t="shared" si="171"/>
        <v>0</v>
      </c>
      <c r="U915" s="272">
        <f t="shared" si="171"/>
        <v>0</v>
      </c>
      <c r="V915" s="272">
        <f t="shared" si="171"/>
        <v>0</v>
      </c>
      <c r="W915" s="100">
        <f t="shared" si="170"/>
        <v>0</v>
      </c>
      <c r="X915" s="100">
        <f>IF(C915=A_Stammdaten!$B$11,E_SAV!$M915-E_SAV!$Y915,HLOOKUP(A_Stammdaten!$B$11-1,$Z$4:$AF$1005,ROW(C915)-3,FALSE)-$Y915)</f>
        <v>0</v>
      </c>
      <c r="Y915" s="100">
        <f>HLOOKUP(A_Stammdaten!$B$11,$Z$4:$AF$1005,ROW(C915)-3,FALSE)</f>
        <v>0</v>
      </c>
      <c r="Z915" s="100">
        <f t="shared" si="163"/>
        <v>0</v>
      </c>
      <c r="AA915" s="100">
        <f t="shared" si="164"/>
        <v>0</v>
      </c>
      <c r="AB915" s="100">
        <f t="shared" si="165"/>
        <v>0</v>
      </c>
      <c r="AC915" s="100">
        <f t="shared" si="166"/>
        <v>0</v>
      </c>
      <c r="AD915" s="100">
        <f t="shared" si="167"/>
        <v>0</v>
      </c>
      <c r="AE915" s="100">
        <f t="shared" si="168"/>
        <v>0</v>
      </c>
      <c r="AF915" s="100">
        <f t="shared" si="169"/>
        <v>0</v>
      </c>
    </row>
    <row r="916" spans="1:32" x14ac:dyDescent="0.25">
      <c r="A916" s="338"/>
      <c r="B916" s="338"/>
      <c r="C916" s="339"/>
      <c r="D916" s="338"/>
      <c r="E916" s="338"/>
      <c r="F916" s="338"/>
      <c r="G916" s="338"/>
      <c r="H916" s="338"/>
      <c r="I916" s="270">
        <f>IF(C916&gt;A_Stammdaten!$B$11,0,SUM(D916,E916,-G916))</f>
        <v>0</v>
      </c>
      <c r="J916" s="338"/>
      <c r="K916" s="338"/>
      <c r="L916" s="338"/>
      <c r="M916" s="99">
        <f t="shared" si="162"/>
        <v>0</v>
      </c>
      <c r="N916" s="271">
        <f>IF(ISBLANK($B916),0,VLOOKUP($B916,Listen!$A$2:$C$45,2,FALSE))</f>
        <v>0</v>
      </c>
      <c r="O916" s="271">
        <f>IF(ISBLANK($B916),0,VLOOKUP($B916,Listen!$A$2:$C$45,3,FALSE))</f>
        <v>0</v>
      </c>
      <c r="P916" s="272">
        <f t="shared" si="171"/>
        <v>0</v>
      </c>
      <c r="Q916" s="272">
        <f t="shared" si="171"/>
        <v>0</v>
      </c>
      <c r="R916" s="272">
        <f t="shared" si="171"/>
        <v>0</v>
      </c>
      <c r="S916" s="272">
        <f t="shared" si="171"/>
        <v>0</v>
      </c>
      <c r="T916" s="272">
        <f t="shared" si="171"/>
        <v>0</v>
      </c>
      <c r="U916" s="272">
        <f t="shared" si="171"/>
        <v>0</v>
      </c>
      <c r="V916" s="272">
        <f t="shared" si="171"/>
        <v>0</v>
      </c>
      <c r="W916" s="100">
        <f t="shared" si="170"/>
        <v>0</v>
      </c>
      <c r="X916" s="100">
        <f>IF(C916=A_Stammdaten!$B$11,E_SAV!$M916-E_SAV!$Y916,HLOOKUP(A_Stammdaten!$B$11-1,$Z$4:$AF$1005,ROW(C916)-3,FALSE)-$Y916)</f>
        <v>0</v>
      </c>
      <c r="Y916" s="100">
        <f>HLOOKUP(A_Stammdaten!$B$11,$Z$4:$AF$1005,ROW(C916)-3,FALSE)</f>
        <v>0</v>
      </c>
      <c r="Z916" s="100">
        <f t="shared" si="163"/>
        <v>0</v>
      </c>
      <c r="AA916" s="100">
        <f t="shared" si="164"/>
        <v>0</v>
      </c>
      <c r="AB916" s="100">
        <f t="shared" si="165"/>
        <v>0</v>
      </c>
      <c r="AC916" s="100">
        <f t="shared" si="166"/>
        <v>0</v>
      </c>
      <c r="AD916" s="100">
        <f t="shared" si="167"/>
        <v>0</v>
      </c>
      <c r="AE916" s="100">
        <f t="shared" si="168"/>
        <v>0</v>
      </c>
      <c r="AF916" s="100">
        <f t="shared" si="169"/>
        <v>0</v>
      </c>
    </row>
    <row r="917" spans="1:32" x14ac:dyDescent="0.25">
      <c r="A917" s="338"/>
      <c r="B917" s="338"/>
      <c r="C917" s="339"/>
      <c r="D917" s="338"/>
      <c r="E917" s="338"/>
      <c r="F917" s="338"/>
      <c r="G917" s="338"/>
      <c r="H917" s="338"/>
      <c r="I917" s="270">
        <f>IF(C917&gt;A_Stammdaten!$B$11,0,SUM(D917,E917,-G917))</f>
        <v>0</v>
      </c>
      <c r="J917" s="338"/>
      <c r="K917" s="338"/>
      <c r="L917" s="338"/>
      <c r="M917" s="99">
        <f t="shared" si="162"/>
        <v>0</v>
      </c>
      <c r="N917" s="271">
        <f>IF(ISBLANK($B917),0,VLOOKUP($B917,Listen!$A$2:$C$45,2,FALSE))</f>
        <v>0</v>
      </c>
      <c r="O917" s="271">
        <f>IF(ISBLANK($B917),0,VLOOKUP($B917,Listen!$A$2:$C$45,3,FALSE))</f>
        <v>0</v>
      </c>
      <c r="P917" s="272">
        <f t="shared" si="171"/>
        <v>0</v>
      </c>
      <c r="Q917" s="272">
        <f t="shared" si="171"/>
        <v>0</v>
      </c>
      <c r="R917" s="272">
        <f t="shared" si="171"/>
        <v>0</v>
      </c>
      <c r="S917" s="272">
        <f t="shared" si="171"/>
        <v>0</v>
      </c>
      <c r="T917" s="272">
        <f t="shared" si="171"/>
        <v>0</v>
      </c>
      <c r="U917" s="272">
        <f t="shared" si="171"/>
        <v>0</v>
      </c>
      <c r="V917" s="272">
        <f t="shared" si="171"/>
        <v>0</v>
      </c>
      <c r="W917" s="100">
        <f t="shared" si="170"/>
        <v>0</v>
      </c>
      <c r="X917" s="100">
        <f>IF(C917=A_Stammdaten!$B$11,E_SAV!$M917-E_SAV!$Y917,HLOOKUP(A_Stammdaten!$B$11-1,$Z$4:$AF$1005,ROW(C917)-3,FALSE)-$Y917)</f>
        <v>0</v>
      </c>
      <c r="Y917" s="100">
        <f>HLOOKUP(A_Stammdaten!$B$11,$Z$4:$AF$1005,ROW(C917)-3,FALSE)</f>
        <v>0</v>
      </c>
      <c r="Z917" s="100">
        <f t="shared" si="163"/>
        <v>0</v>
      </c>
      <c r="AA917" s="100">
        <f t="shared" si="164"/>
        <v>0</v>
      </c>
      <c r="AB917" s="100">
        <f t="shared" si="165"/>
        <v>0</v>
      </c>
      <c r="AC917" s="100">
        <f t="shared" si="166"/>
        <v>0</v>
      </c>
      <c r="AD917" s="100">
        <f t="shared" si="167"/>
        <v>0</v>
      </c>
      <c r="AE917" s="100">
        <f t="shared" si="168"/>
        <v>0</v>
      </c>
      <c r="AF917" s="100">
        <f t="shared" si="169"/>
        <v>0</v>
      </c>
    </row>
    <row r="918" spans="1:32" x14ac:dyDescent="0.25">
      <c r="A918" s="338"/>
      <c r="B918" s="338"/>
      <c r="C918" s="339"/>
      <c r="D918" s="338"/>
      <c r="E918" s="338"/>
      <c r="F918" s="338"/>
      <c r="G918" s="338"/>
      <c r="H918" s="338"/>
      <c r="I918" s="270">
        <f>IF(C918&gt;A_Stammdaten!$B$11,0,SUM(D918,E918,-G918))</f>
        <v>0</v>
      </c>
      <c r="J918" s="338"/>
      <c r="K918" s="338"/>
      <c r="L918" s="338"/>
      <c r="M918" s="99">
        <f t="shared" si="162"/>
        <v>0</v>
      </c>
      <c r="N918" s="271">
        <f>IF(ISBLANK($B918),0,VLOOKUP($B918,Listen!$A$2:$C$45,2,FALSE))</f>
        <v>0</v>
      </c>
      <c r="O918" s="271">
        <f>IF(ISBLANK($B918),0,VLOOKUP($B918,Listen!$A$2:$C$45,3,FALSE))</f>
        <v>0</v>
      </c>
      <c r="P918" s="272">
        <f t="shared" si="171"/>
        <v>0</v>
      </c>
      <c r="Q918" s="272">
        <f t="shared" si="171"/>
        <v>0</v>
      </c>
      <c r="R918" s="272">
        <f t="shared" si="171"/>
        <v>0</v>
      </c>
      <c r="S918" s="272">
        <f t="shared" si="171"/>
        <v>0</v>
      </c>
      <c r="T918" s="272">
        <f t="shared" si="171"/>
        <v>0</v>
      </c>
      <c r="U918" s="272">
        <f t="shared" si="171"/>
        <v>0</v>
      </c>
      <c r="V918" s="272">
        <f t="shared" si="171"/>
        <v>0</v>
      </c>
      <c r="W918" s="100">
        <f t="shared" si="170"/>
        <v>0</v>
      </c>
      <c r="X918" s="100">
        <f>IF(C918=A_Stammdaten!$B$11,E_SAV!$M918-E_SAV!$Y918,HLOOKUP(A_Stammdaten!$B$11-1,$Z$4:$AF$1005,ROW(C918)-3,FALSE)-$Y918)</f>
        <v>0</v>
      </c>
      <c r="Y918" s="100">
        <f>HLOOKUP(A_Stammdaten!$B$11,$Z$4:$AF$1005,ROW(C918)-3,FALSE)</f>
        <v>0</v>
      </c>
      <c r="Z918" s="100">
        <f t="shared" si="163"/>
        <v>0</v>
      </c>
      <c r="AA918" s="100">
        <f t="shared" si="164"/>
        <v>0</v>
      </c>
      <c r="AB918" s="100">
        <f t="shared" si="165"/>
        <v>0</v>
      </c>
      <c r="AC918" s="100">
        <f t="shared" si="166"/>
        <v>0</v>
      </c>
      <c r="AD918" s="100">
        <f t="shared" si="167"/>
        <v>0</v>
      </c>
      <c r="AE918" s="100">
        <f t="shared" si="168"/>
        <v>0</v>
      </c>
      <c r="AF918" s="100">
        <f t="shared" si="169"/>
        <v>0</v>
      </c>
    </row>
    <row r="919" spans="1:32" x14ac:dyDescent="0.25">
      <c r="A919" s="338"/>
      <c r="B919" s="578"/>
      <c r="C919" s="339"/>
      <c r="D919" s="338"/>
      <c r="E919" s="338"/>
      <c r="F919" s="338"/>
      <c r="G919" s="338"/>
      <c r="H919" s="338"/>
      <c r="I919" s="270">
        <f>IF(C919&gt;A_Stammdaten!$B$11,0,SUM(D919,E919,-G919))</f>
        <v>0</v>
      </c>
      <c r="J919" s="338"/>
      <c r="K919" s="338"/>
      <c r="L919" s="338"/>
      <c r="M919" s="99">
        <f t="shared" si="162"/>
        <v>0</v>
      </c>
      <c r="N919" s="271">
        <f>IF(ISBLANK($B919),0,VLOOKUP($B919,Listen!$A$2:$C$45,2,FALSE))</f>
        <v>0</v>
      </c>
      <c r="O919" s="271">
        <f>IF(ISBLANK($B919),0,VLOOKUP($B919,Listen!$A$2:$C$45,3,FALSE))</f>
        <v>0</v>
      </c>
      <c r="P919" s="272">
        <f t="shared" si="171"/>
        <v>0</v>
      </c>
      <c r="Q919" s="272">
        <f t="shared" si="171"/>
        <v>0</v>
      </c>
      <c r="R919" s="272">
        <f t="shared" si="171"/>
        <v>0</v>
      </c>
      <c r="S919" s="272">
        <f t="shared" si="171"/>
        <v>0</v>
      </c>
      <c r="T919" s="272">
        <f t="shared" si="171"/>
        <v>0</v>
      </c>
      <c r="U919" s="272">
        <f t="shared" si="171"/>
        <v>0</v>
      </c>
      <c r="V919" s="272">
        <f t="shared" si="171"/>
        <v>0</v>
      </c>
      <c r="W919" s="100">
        <f t="shared" si="170"/>
        <v>0</v>
      </c>
      <c r="X919" s="100">
        <f>IF(C919=A_Stammdaten!$B$11,E_SAV!$M919-E_SAV!$Y919,HLOOKUP(A_Stammdaten!$B$11-1,$Z$4:$AF$1005,ROW(C919)-3,FALSE)-$Y919)</f>
        <v>0</v>
      </c>
      <c r="Y919" s="100">
        <f>HLOOKUP(A_Stammdaten!$B$11,$Z$4:$AF$1005,ROW(C919)-3,FALSE)</f>
        <v>0</v>
      </c>
      <c r="Z919" s="100">
        <f t="shared" si="163"/>
        <v>0</v>
      </c>
      <c r="AA919" s="100">
        <f t="shared" si="164"/>
        <v>0</v>
      </c>
      <c r="AB919" s="100">
        <f t="shared" si="165"/>
        <v>0</v>
      </c>
      <c r="AC919" s="100">
        <f t="shared" si="166"/>
        <v>0</v>
      </c>
      <c r="AD919" s="100">
        <f t="shared" si="167"/>
        <v>0</v>
      </c>
      <c r="AE919" s="100">
        <f t="shared" si="168"/>
        <v>0</v>
      </c>
      <c r="AF919" s="100">
        <f t="shared" si="169"/>
        <v>0</v>
      </c>
    </row>
    <row r="920" spans="1:32" x14ac:dyDescent="0.25">
      <c r="A920" s="338"/>
      <c r="B920" s="338"/>
      <c r="C920" s="339"/>
      <c r="D920" s="338"/>
      <c r="E920" s="338"/>
      <c r="F920" s="338"/>
      <c r="G920" s="338"/>
      <c r="H920" s="338"/>
      <c r="I920" s="270">
        <f>IF(C920&gt;A_Stammdaten!$B$11,0,SUM(D920,E920,-G920))</f>
        <v>0</v>
      </c>
      <c r="J920" s="338"/>
      <c r="K920" s="338"/>
      <c r="L920" s="338"/>
      <c r="M920" s="99">
        <f t="shared" si="162"/>
        <v>0</v>
      </c>
      <c r="N920" s="271">
        <f>IF(ISBLANK($B920),0,VLOOKUP($B920,Listen!$A$2:$C$45,2,FALSE))</f>
        <v>0</v>
      </c>
      <c r="O920" s="271">
        <f>IF(ISBLANK($B920),0,VLOOKUP($B920,Listen!$A$2:$C$45,3,FALSE))</f>
        <v>0</v>
      </c>
      <c r="P920" s="272">
        <f t="shared" si="171"/>
        <v>0</v>
      </c>
      <c r="Q920" s="272">
        <f t="shared" si="171"/>
        <v>0</v>
      </c>
      <c r="R920" s="272">
        <f t="shared" si="171"/>
        <v>0</v>
      </c>
      <c r="S920" s="272">
        <f t="shared" si="171"/>
        <v>0</v>
      </c>
      <c r="T920" s="272">
        <f t="shared" si="171"/>
        <v>0</v>
      </c>
      <c r="U920" s="272">
        <f t="shared" si="171"/>
        <v>0</v>
      </c>
      <c r="V920" s="272">
        <f t="shared" si="171"/>
        <v>0</v>
      </c>
      <c r="W920" s="100">
        <f t="shared" si="170"/>
        <v>0</v>
      </c>
      <c r="X920" s="100">
        <f>IF(C920=A_Stammdaten!$B$11,E_SAV!$M920-E_SAV!$Y920,HLOOKUP(A_Stammdaten!$B$11-1,$Z$4:$AF$1005,ROW(C920)-3,FALSE)-$Y920)</f>
        <v>0</v>
      </c>
      <c r="Y920" s="100">
        <f>HLOOKUP(A_Stammdaten!$B$11,$Z$4:$AF$1005,ROW(C920)-3,FALSE)</f>
        <v>0</v>
      </c>
      <c r="Z920" s="100">
        <f t="shared" si="163"/>
        <v>0</v>
      </c>
      <c r="AA920" s="100">
        <f t="shared" si="164"/>
        <v>0</v>
      </c>
      <c r="AB920" s="100">
        <f t="shared" si="165"/>
        <v>0</v>
      </c>
      <c r="AC920" s="100">
        <f t="shared" si="166"/>
        <v>0</v>
      </c>
      <c r="AD920" s="100">
        <f t="shared" si="167"/>
        <v>0</v>
      </c>
      <c r="AE920" s="100">
        <f t="shared" si="168"/>
        <v>0</v>
      </c>
      <c r="AF920" s="100">
        <f t="shared" si="169"/>
        <v>0</v>
      </c>
    </row>
    <row r="921" spans="1:32" x14ac:dyDescent="0.25">
      <c r="A921" s="338"/>
      <c r="B921" s="338"/>
      <c r="C921" s="339"/>
      <c r="D921" s="338"/>
      <c r="E921" s="338"/>
      <c r="F921" s="338"/>
      <c r="G921" s="338"/>
      <c r="H921" s="338"/>
      <c r="I921" s="270">
        <f>IF(C921&gt;A_Stammdaten!$B$11,0,SUM(D921,E921,-G921))</f>
        <v>0</v>
      </c>
      <c r="J921" s="338"/>
      <c r="K921" s="338"/>
      <c r="L921" s="338"/>
      <c r="M921" s="99">
        <f t="shared" si="162"/>
        <v>0</v>
      </c>
      <c r="N921" s="271">
        <f>IF(ISBLANK($B921),0,VLOOKUP($B921,Listen!$A$2:$C$45,2,FALSE))</f>
        <v>0</v>
      </c>
      <c r="O921" s="271">
        <f>IF(ISBLANK($B921),0,VLOOKUP($B921,Listen!$A$2:$C$45,3,FALSE))</f>
        <v>0</v>
      </c>
      <c r="P921" s="272">
        <f t="shared" si="171"/>
        <v>0</v>
      </c>
      <c r="Q921" s="272">
        <f t="shared" si="171"/>
        <v>0</v>
      </c>
      <c r="R921" s="272">
        <f t="shared" si="171"/>
        <v>0</v>
      </c>
      <c r="S921" s="272">
        <f t="shared" si="171"/>
        <v>0</v>
      </c>
      <c r="T921" s="272">
        <f t="shared" si="171"/>
        <v>0</v>
      </c>
      <c r="U921" s="272">
        <f t="shared" si="171"/>
        <v>0</v>
      </c>
      <c r="V921" s="272">
        <f t="shared" si="171"/>
        <v>0</v>
      </c>
      <c r="W921" s="100">
        <f t="shared" si="170"/>
        <v>0</v>
      </c>
      <c r="X921" s="100">
        <f>IF(C921=A_Stammdaten!$B$11,E_SAV!$M921-E_SAV!$Y921,HLOOKUP(A_Stammdaten!$B$11-1,$Z$4:$AF$1005,ROW(C921)-3,FALSE)-$Y921)</f>
        <v>0</v>
      </c>
      <c r="Y921" s="100">
        <f>HLOOKUP(A_Stammdaten!$B$11,$Z$4:$AF$1005,ROW(C921)-3,FALSE)</f>
        <v>0</v>
      </c>
      <c r="Z921" s="100">
        <f t="shared" si="163"/>
        <v>0</v>
      </c>
      <c r="AA921" s="100">
        <f t="shared" si="164"/>
        <v>0</v>
      </c>
      <c r="AB921" s="100">
        <f t="shared" si="165"/>
        <v>0</v>
      </c>
      <c r="AC921" s="100">
        <f t="shared" si="166"/>
        <v>0</v>
      </c>
      <c r="AD921" s="100">
        <f t="shared" si="167"/>
        <v>0</v>
      </c>
      <c r="AE921" s="100">
        <f t="shared" si="168"/>
        <v>0</v>
      </c>
      <c r="AF921" s="100">
        <f t="shared" si="169"/>
        <v>0</v>
      </c>
    </row>
    <row r="922" spans="1:32" x14ac:dyDescent="0.25">
      <c r="A922" s="338"/>
      <c r="B922" s="338"/>
      <c r="C922" s="339"/>
      <c r="D922" s="338"/>
      <c r="E922" s="338"/>
      <c r="F922" s="338"/>
      <c r="G922" s="338"/>
      <c r="H922" s="338"/>
      <c r="I922" s="270">
        <f>IF(C922&gt;A_Stammdaten!$B$11,0,SUM(D922,E922,-G922))</f>
        <v>0</v>
      </c>
      <c r="J922" s="338"/>
      <c r="K922" s="338"/>
      <c r="L922" s="338"/>
      <c r="M922" s="99">
        <f t="shared" si="162"/>
        <v>0</v>
      </c>
      <c r="N922" s="271">
        <f>IF(ISBLANK($B922),0,VLOOKUP($B922,Listen!$A$2:$C$45,2,FALSE))</f>
        <v>0</v>
      </c>
      <c r="O922" s="271">
        <f>IF(ISBLANK($B922),0,VLOOKUP($B922,Listen!$A$2:$C$45,3,FALSE))</f>
        <v>0</v>
      </c>
      <c r="P922" s="272">
        <f t="shared" si="171"/>
        <v>0</v>
      </c>
      <c r="Q922" s="272">
        <f t="shared" si="171"/>
        <v>0</v>
      </c>
      <c r="R922" s="272">
        <f t="shared" si="171"/>
        <v>0</v>
      </c>
      <c r="S922" s="272">
        <f t="shared" si="171"/>
        <v>0</v>
      </c>
      <c r="T922" s="272">
        <f t="shared" si="171"/>
        <v>0</v>
      </c>
      <c r="U922" s="272">
        <f t="shared" si="171"/>
        <v>0</v>
      </c>
      <c r="V922" s="272">
        <f t="shared" si="171"/>
        <v>0</v>
      </c>
      <c r="W922" s="100">
        <f t="shared" si="170"/>
        <v>0</v>
      </c>
      <c r="X922" s="100">
        <f>IF(C922=A_Stammdaten!$B$11,E_SAV!$M922-E_SAV!$Y922,HLOOKUP(A_Stammdaten!$B$11-1,$Z$4:$AF$1005,ROW(C922)-3,FALSE)-$Y922)</f>
        <v>0</v>
      </c>
      <c r="Y922" s="100">
        <f>HLOOKUP(A_Stammdaten!$B$11,$Z$4:$AF$1005,ROW(C922)-3,FALSE)</f>
        <v>0</v>
      </c>
      <c r="Z922" s="100">
        <f t="shared" si="163"/>
        <v>0</v>
      </c>
      <c r="AA922" s="100">
        <f t="shared" si="164"/>
        <v>0</v>
      </c>
      <c r="AB922" s="100">
        <f t="shared" si="165"/>
        <v>0</v>
      </c>
      <c r="AC922" s="100">
        <f t="shared" si="166"/>
        <v>0</v>
      </c>
      <c r="AD922" s="100">
        <f t="shared" si="167"/>
        <v>0</v>
      </c>
      <c r="AE922" s="100">
        <f t="shared" si="168"/>
        <v>0</v>
      </c>
      <c r="AF922" s="100">
        <f t="shared" si="169"/>
        <v>0</v>
      </c>
    </row>
    <row r="923" spans="1:32" x14ac:dyDescent="0.25">
      <c r="A923" s="338"/>
      <c r="B923" s="338"/>
      <c r="C923" s="339"/>
      <c r="D923" s="338"/>
      <c r="E923" s="338"/>
      <c r="F923" s="338"/>
      <c r="G923" s="338"/>
      <c r="H923" s="338"/>
      <c r="I923" s="270">
        <f>IF(C923&gt;A_Stammdaten!$B$11,0,SUM(D923,E923,-G923))</f>
        <v>0</v>
      </c>
      <c r="J923" s="338"/>
      <c r="K923" s="338"/>
      <c r="L923" s="338"/>
      <c r="M923" s="99">
        <f t="shared" si="162"/>
        <v>0</v>
      </c>
      <c r="N923" s="271">
        <f>IF(ISBLANK($B923),0,VLOOKUP($B923,Listen!$A$2:$C$45,2,FALSE))</f>
        <v>0</v>
      </c>
      <c r="O923" s="271">
        <f>IF(ISBLANK($B923),0,VLOOKUP($B923,Listen!$A$2:$C$45,3,FALSE))</f>
        <v>0</v>
      </c>
      <c r="P923" s="272">
        <f t="shared" si="171"/>
        <v>0</v>
      </c>
      <c r="Q923" s="272">
        <f t="shared" si="171"/>
        <v>0</v>
      </c>
      <c r="R923" s="272">
        <f t="shared" si="171"/>
        <v>0</v>
      </c>
      <c r="S923" s="272">
        <f t="shared" si="171"/>
        <v>0</v>
      </c>
      <c r="T923" s="272">
        <f t="shared" si="171"/>
        <v>0</v>
      </c>
      <c r="U923" s="272">
        <f t="shared" si="171"/>
        <v>0</v>
      </c>
      <c r="V923" s="272">
        <f t="shared" si="171"/>
        <v>0</v>
      </c>
      <c r="W923" s="100">
        <f t="shared" si="170"/>
        <v>0</v>
      </c>
      <c r="X923" s="100">
        <f>IF(C923=A_Stammdaten!$B$11,E_SAV!$M923-E_SAV!$Y923,HLOOKUP(A_Stammdaten!$B$11-1,$Z$4:$AF$1005,ROW(C923)-3,FALSE)-$Y923)</f>
        <v>0</v>
      </c>
      <c r="Y923" s="100">
        <f>HLOOKUP(A_Stammdaten!$B$11,$Z$4:$AF$1005,ROW(C923)-3,FALSE)</f>
        <v>0</v>
      </c>
      <c r="Z923" s="100">
        <f t="shared" si="163"/>
        <v>0</v>
      </c>
      <c r="AA923" s="100">
        <f t="shared" si="164"/>
        <v>0</v>
      </c>
      <c r="AB923" s="100">
        <f t="shared" si="165"/>
        <v>0</v>
      </c>
      <c r="AC923" s="100">
        <f t="shared" si="166"/>
        <v>0</v>
      </c>
      <c r="AD923" s="100">
        <f t="shared" si="167"/>
        <v>0</v>
      </c>
      <c r="AE923" s="100">
        <f t="shared" si="168"/>
        <v>0</v>
      </c>
      <c r="AF923" s="100">
        <f t="shared" si="169"/>
        <v>0</v>
      </c>
    </row>
    <row r="924" spans="1:32" x14ac:dyDescent="0.25">
      <c r="A924" s="338"/>
      <c r="B924" s="338"/>
      <c r="C924" s="339"/>
      <c r="D924" s="338"/>
      <c r="E924" s="338"/>
      <c r="F924" s="338"/>
      <c r="G924" s="338"/>
      <c r="H924" s="338"/>
      <c r="I924" s="270">
        <f>IF(C924&gt;A_Stammdaten!$B$11,0,SUM(D924,E924,-G924))</f>
        <v>0</v>
      </c>
      <c r="J924" s="338"/>
      <c r="K924" s="338"/>
      <c r="L924" s="338"/>
      <c r="M924" s="99">
        <f t="shared" si="162"/>
        <v>0</v>
      </c>
      <c r="N924" s="271">
        <f>IF(ISBLANK($B924),0,VLOOKUP($B924,Listen!$A$2:$C$45,2,FALSE))</f>
        <v>0</v>
      </c>
      <c r="O924" s="271">
        <f>IF(ISBLANK($B924),0,VLOOKUP($B924,Listen!$A$2:$C$45,3,FALSE))</f>
        <v>0</v>
      </c>
      <c r="P924" s="272">
        <f t="shared" si="171"/>
        <v>0</v>
      </c>
      <c r="Q924" s="272">
        <f t="shared" si="171"/>
        <v>0</v>
      </c>
      <c r="R924" s="272">
        <f t="shared" si="171"/>
        <v>0</v>
      </c>
      <c r="S924" s="272">
        <f t="shared" si="171"/>
        <v>0</v>
      </c>
      <c r="T924" s="272">
        <f t="shared" si="171"/>
        <v>0</v>
      </c>
      <c r="U924" s="272">
        <f t="shared" si="171"/>
        <v>0</v>
      </c>
      <c r="V924" s="272">
        <f t="shared" si="171"/>
        <v>0</v>
      </c>
      <c r="W924" s="100">
        <f t="shared" si="170"/>
        <v>0</v>
      </c>
      <c r="X924" s="100">
        <f>IF(C924=A_Stammdaten!$B$11,E_SAV!$M924-E_SAV!$Y924,HLOOKUP(A_Stammdaten!$B$11-1,$Z$4:$AF$1005,ROW(C924)-3,FALSE)-$Y924)</f>
        <v>0</v>
      </c>
      <c r="Y924" s="100">
        <f>HLOOKUP(A_Stammdaten!$B$11,$Z$4:$AF$1005,ROW(C924)-3,FALSE)</f>
        <v>0</v>
      </c>
      <c r="Z924" s="100">
        <f t="shared" si="163"/>
        <v>0</v>
      </c>
      <c r="AA924" s="100">
        <f t="shared" si="164"/>
        <v>0</v>
      </c>
      <c r="AB924" s="100">
        <f t="shared" si="165"/>
        <v>0</v>
      </c>
      <c r="AC924" s="100">
        <f t="shared" si="166"/>
        <v>0</v>
      </c>
      <c r="AD924" s="100">
        <f t="shared" si="167"/>
        <v>0</v>
      </c>
      <c r="AE924" s="100">
        <f t="shared" si="168"/>
        <v>0</v>
      </c>
      <c r="AF924" s="100">
        <f t="shared" si="169"/>
        <v>0</v>
      </c>
    </row>
    <row r="925" spans="1:32" x14ac:dyDescent="0.25">
      <c r="A925" s="338"/>
      <c r="B925" s="338"/>
      <c r="C925" s="339"/>
      <c r="D925" s="338"/>
      <c r="E925" s="338"/>
      <c r="F925" s="338"/>
      <c r="G925" s="338"/>
      <c r="H925" s="338"/>
      <c r="I925" s="270">
        <f>IF(C925&gt;A_Stammdaten!$B$11,0,SUM(D925,E925,-G925))</f>
        <v>0</v>
      </c>
      <c r="J925" s="338"/>
      <c r="K925" s="338"/>
      <c r="L925" s="338"/>
      <c r="M925" s="99">
        <f t="shared" si="162"/>
        <v>0</v>
      </c>
      <c r="N925" s="271">
        <f>IF(ISBLANK($B925),0,VLOOKUP($B925,Listen!$A$2:$C$45,2,FALSE))</f>
        <v>0</v>
      </c>
      <c r="O925" s="271">
        <f>IF(ISBLANK($B925),0,VLOOKUP($B925,Listen!$A$2:$C$45,3,FALSE))</f>
        <v>0</v>
      </c>
      <c r="P925" s="272">
        <f t="shared" si="171"/>
        <v>0</v>
      </c>
      <c r="Q925" s="272">
        <f t="shared" si="171"/>
        <v>0</v>
      </c>
      <c r="R925" s="272">
        <f t="shared" si="171"/>
        <v>0</v>
      </c>
      <c r="S925" s="272">
        <f t="shared" si="171"/>
        <v>0</v>
      </c>
      <c r="T925" s="272">
        <f t="shared" si="171"/>
        <v>0</v>
      </c>
      <c r="U925" s="272">
        <f t="shared" si="171"/>
        <v>0</v>
      </c>
      <c r="V925" s="272">
        <f t="shared" si="171"/>
        <v>0</v>
      </c>
      <c r="W925" s="100">
        <f t="shared" si="170"/>
        <v>0</v>
      </c>
      <c r="X925" s="100">
        <f>IF(C925=A_Stammdaten!$B$11,E_SAV!$M925-E_SAV!$Y925,HLOOKUP(A_Stammdaten!$B$11-1,$Z$4:$AF$1005,ROW(C925)-3,FALSE)-$Y925)</f>
        <v>0</v>
      </c>
      <c r="Y925" s="100">
        <f>HLOOKUP(A_Stammdaten!$B$11,$Z$4:$AF$1005,ROW(C925)-3,FALSE)</f>
        <v>0</v>
      </c>
      <c r="Z925" s="100">
        <f t="shared" si="163"/>
        <v>0</v>
      </c>
      <c r="AA925" s="100">
        <f t="shared" si="164"/>
        <v>0</v>
      </c>
      <c r="AB925" s="100">
        <f t="shared" si="165"/>
        <v>0</v>
      </c>
      <c r="AC925" s="100">
        <f t="shared" si="166"/>
        <v>0</v>
      </c>
      <c r="AD925" s="100">
        <f t="shared" si="167"/>
        <v>0</v>
      </c>
      <c r="AE925" s="100">
        <f t="shared" si="168"/>
        <v>0</v>
      </c>
      <c r="AF925" s="100">
        <f t="shared" si="169"/>
        <v>0</v>
      </c>
    </row>
    <row r="926" spans="1:32" x14ac:dyDescent="0.25">
      <c r="A926" s="338"/>
      <c r="B926" s="338"/>
      <c r="C926" s="339"/>
      <c r="D926" s="338"/>
      <c r="E926" s="338"/>
      <c r="F926" s="338"/>
      <c r="G926" s="338"/>
      <c r="H926" s="338"/>
      <c r="I926" s="270">
        <f>IF(C926&gt;A_Stammdaten!$B$11,0,SUM(D926,E926,-G926))</f>
        <v>0</v>
      </c>
      <c r="J926" s="338"/>
      <c r="K926" s="338"/>
      <c r="L926" s="338"/>
      <c r="M926" s="99">
        <f t="shared" si="162"/>
        <v>0</v>
      </c>
      <c r="N926" s="271">
        <f>IF(ISBLANK($B926),0,VLOOKUP($B926,Listen!$A$2:$C$45,2,FALSE))</f>
        <v>0</v>
      </c>
      <c r="O926" s="271">
        <f>IF(ISBLANK($B926),0,VLOOKUP($B926,Listen!$A$2:$C$45,3,FALSE))</f>
        <v>0</v>
      </c>
      <c r="P926" s="272">
        <f t="shared" si="171"/>
        <v>0</v>
      </c>
      <c r="Q926" s="272">
        <f t="shared" si="171"/>
        <v>0</v>
      </c>
      <c r="R926" s="272">
        <f t="shared" si="171"/>
        <v>0</v>
      </c>
      <c r="S926" s="272">
        <f t="shared" si="171"/>
        <v>0</v>
      </c>
      <c r="T926" s="272">
        <f t="shared" si="171"/>
        <v>0</v>
      </c>
      <c r="U926" s="272">
        <f t="shared" si="171"/>
        <v>0</v>
      </c>
      <c r="V926" s="272">
        <f t="shared" si="171"/>
        <v>0</v>
      </c>
      <c r="W926" s="100">
        <f t="shared" si="170"/>
        <v>0</v>
      </c>
      <c r="X926" s="100">
        <f>IF(C926=A_Stammdaten!$B$11,E_SAV!$M926-E_SAV!$Y926,HLOOKUP(A_Stammdaten!$B$11-1,$Z$4:$AF$1005,ROW(C926)-3,FALSE)-$Y926)</f>
        <v>0</v>
      </c>
      <c r="Y926" s="100">
        <f>HLOOKUP(A_Stammdaten!$B$11,$Z$4:$AF$1005,ROW(C926)-3,FALSE)</f>
        <v>0</v>
      </c>
      <c r="Z926" s="100">
        <f t="shared" si="163"/>
        <v>0</v>
      </c>
      <c r="AA926" s="100">
        <f t="shared" si="164"/>
        <v>0</v>
      </c>
      <c r="AB926" s="100">
        <f t="shared" si="165"/>
        <v>0</v>
      </c>
      <c r="AC926" s="100">
        <f t="shared" si="166"/>
        <v>0</v>
      </c>
      <c r="AD926" s="100">
        <f t="shared" si="167"/>
        <v>0</v>
      </c>
      <c r="AE926" s="100">
        <f t="shared" si="168"/>
        <v>0</v>
      </c>
      <c r="AF926" s="100">
        <f t="shared" si="169"/>
        <v>0</v>
      </c>
    </row>
    <row r="927" spans="1:32" x14ac:dyDescent="0.25">
      <c r="A927" s="338"/>
      <c r="B927" s="338"/>
      <c r="C927" s="339"/>
      <c r="D927" s="338"/>
      <c r="E927" s="338"/>
      <c r="F927" s="338"/>
      <c r="G927" s="338"/>
      <c r="H927" s="338"/>
      <c r="I927" s="270">
        <f>IF(C927&gt;A_Stammdaten!$B$11,0,SUM(D927,E927,-G927))</f>
        <v>0</v>
      </c>
      <c r="J927" s="338"/>
      <c r="K927" s="338"/>
      <c r="L927" s="338"/>
      <c r="M927" s="99">
        <f t="shared" si="162"/>
        <v>0</v>
      </c>
      <c r="N927" s="271">
        <f>IF(ISBLANK($B927),0,VLOOKUP($B927,Listen!$A$2:$C$45,2,FALSE))</f>
        <v>0</v>
      </c>
      <c r="O927" s="271">
        <f>IF(ISBLANK($B927),0,VLOOKUP($B927,Listen!$A$2:$C$45,3,FALSE))</f>
        <v>0</v>
      </c>
      <c r="P927" s="272">
        <f t="shared" si="171"/>
        <v>0</v>
      </c>
      <c r="Q927" s="272">
        <f t="shared" ref="Q927:V966" si="172">$N927</f>
        <v>0</v>
      </c>
      <c r="R927" s="272">
        <f t="shared" si="172"/>
        <v>0</v>
      </c>
      <c r="S927" s="272">
        <f t="shared" si="172"/>
        <v>0</v>
      </c>
      <c r="T927" s="272">
        <f t="shared" si="172"/>
        <v>0</v>
      </c>
      <c r="U927" s="272">
        <f t="shared" si="172"/>
        <v>0</v>
      </c>
      <c r="V927" s="272">
        <f t="shared" si="172"/>
        <v>0</v>
      </c>
      <c r="W927" s="100">
        <f t="shared" si="170"/>
        <v>0</v>
      </c>
      <c r="X927" s="100">
        <f>IF(C927=A_Stammdaten!$B$11,E_SAV!$M927-E_SAV!$Y927,HLOOKUP(A_Stammdaten!$B$11-1,$Z$4:$AF$1005,ROW(C927)-3,FALSE)-$Y927)</f>
        <v>0</v>
      </c>
      <c r="Y927" s="100">
        <f>HLOOKUP(A_Stammdaten!$B$11,$Z$4:$AF$1005,ROW(C927)-3,FALSE)</f>
        <v>0</v>
      </c>
      <c r="Z927" s="100">
        <f t="shared" si="163"/>
        <v>0</v>
      </c>
      <c r="AA927" s="100">
        <f t="shared" si="164"/>
        <v>0</v>
      </c>
      <c r="AB927" s="100">
        <f t="shared" si="165"/>
        <v>0</v>
      </c>
      <c r="AC927" s="100">
        <f t="shared" si="166"/>
        <v>0</v>
      </c>
      <c r="AD927" s="100">
        <f t="shared" si="167"/>
        <v>0</v>
      </c>
      <c r="AE927" s="100">
        <f t="shared" si="168"/>
        <v>0</v>
      </c>
      <c r="AF927" s="100">
        <f t="shared" si="169"/>
        <v>0</v>
      </c>
    </row>
    <row r="928" spans="1:32" x14ac:dyDescent="0.25">
      <c r="A928" s="338"/>
      <c r="B928" s="338"/>
      <c r="C928" s="339"/>
      <c r="D928" s="338"/>
      <c r="E928" s="338"/>
      <c r="F928" s="338"/>
      <c r="G928" s="338"/>
      <c r="H928" s="338"/>
      <c r="I928" s="270">
        <f>IF(C928&gt;A_Stammdaten!$B$11,0,SUM(D928,E928,-G928))</f>
        <v>0</v>
      </c>
      <c r="J928" s="338"/>
      <c r="K928" s="338"/>
      <c r="L928" s="338"/>
      <c r="M928" s="99">
        <f t="shared" si="162"/>
        <v>0</v>
      </c>
      <c r="N928" s="271">
        <f>IF(ISBLANK($B928),0,VLOOKUP($B928,Listen!$A$2:$C$45,2,FALSE))</f>
        <v>0</v>
      </c>
      <c r="O928" s="271">
        <f>IF(ISBLANK($B928),0,VLOOKUP($B928,Listen!$A$2:$C$45,3,FALSE))</f>
        <v>0</v>
      </c>
      <c r="P928" s="272">
        <f t="shared" si="171"/>
        <v>0</v>
      </c>
      <c r="Q928" s="272">
        <f t="shared" si="172"/>
        <v>0</v>
      </c>
      <c r="R928" s="272">
        <f t="shared" si="172"/>
        <v>0</v>
      </c>
      <c r="S928" s="272">
        <f t="shared" si="172"/>
        <v>0</v>
      </c>
      <c r="T928" s="272">
        <f t="shared" si="172"/>
        <v>0</v>
      </c>
      <c r="U928" s="272">
        <f t="shared" si="172"/>
        <v>0</v>
      </c>
      <c r="V928" s="272">
        <f t="shared" si="172"/>
        <v>0</v>
      </c>
      <c r="W928" s="100">
        <f t="shared" si="170"/>
        <v>0</v>
      </c>
      <c r="X928" s="100">
        <f>IF(C928=A_Stammdaten!$B$11,E_SAV!$M928-E_SAV!$Y928,HLOOKUP(A_Stammdaten!$B$11-1,$Z$4:$AF$1005,ROW(C928)-3,FALSE)-$Y928)</f>
        <v>0</v>
      </c>
      <c r="Y928" s="100">
        <f>HLOOKUP(A_Stammdaten!$B$11,$Z$4:$AF$1005,ROW(C928)-3,FALSE)</f>
        <v>0</v>
      </c>
      <c r="Z928" s="100">
        <f t="shared" si="163"/>
        <v>0</v>
      </c>
      <c r="AA928" s="100">
        <f t="shared" si="164"/>
        <v>0</v>
      </c>
      <c r="AB928" s="100">
        <f t="shared" si="165"/>
        <v>0</v>
      </c>
      <c r="AC928" s="100">
        <f t="shared" si="166"/>
        <v>0</v>
      </c>
      <c r="AD928" s="100">
        <f t="shared" si="167"/>
        <v>0</v>
      </c>
      <c r="AE928" s="100">
        <f t="shared" si="168"/>
        <v>0</v>
      </c>
      <c r="AF928" s="100">
        <f t="shared" si="169"/>
        <v>0</v>
      </c>
    </row>
    <row r="929" spans="1:32" x14ac:dyDescent="0.25">
      <c r="A929" s="338"/>
      <c r="B929" s="338"/>
      <c r="C929" s="339"/>
      <c r="D929" s="338"/>
      <c r="E929" s="338"/>
      <c r="F929" s="338"/>
      <c r="G929" s="338"/>
      <c r="H929" s="338"/>
      <c r="I929" s="270">
        <f>IF(C929&gt;A_Stammdaten!$B$11,0,SUM(D929,E929,-G929))</f>
        <v>0</v>
      </c>
      <c r="J929" s="338"/>
      <c r="K929" s="338"/>
      <c r="L929" s="338"/>
      <c r="M929" s="99">
        <f t="shared" si="162"/>
        <v>0</v>
      </c>
      <c r="N929" s="271">
        <f>IF(ISBLANK($B929),0,VLOOKUP($B929,Listen!$A$2:$C$45,2,FALSE))</f>
        <v>0</v>
      </c>
      <c r="O929" s="271">
        <f>IF(ISBLANK($B929),0,VLOOKUP($B929,Listen!$A$2:$C$45,3,FALSE))</f>
        <v>0</v>
      </c>
      <c r="P929" s="272">
        <f t="shared" si="171"/>
        <v>0</v>
      </c>
      <c r="Q929" s="272">
        <f t="shared" si="172"/>
        <v>0</v>
      </c>
      <c r="R929" s="272">
        <f t="shared" si="172"/>
        <v>0</v>
      </c>
      <c r="S929" s="272">
        <f t="shared" si="172"/>
        <v>0</v>
      </c>
      <c r="T929" s="272">
        <f t="shared" si="172"/>
        <v>0</v>
      </c>
      <c r="U929" s="272">
        <f t="shared" si="172"/>
        <v>0</v>
      </c>
      <c r="V929" s="272">
        <f t="shared" si="172"/>
        <v>0</v>
      </c>
      <c r="W929" s="100">
        <f t="shared" si="170"/>
        <v>0</v>
      </c>
      <c r="X929" s="100">
        <f>IF(C929=A_Stammdaten!$B$11,E_SAV!$M929-E_SAV!$Y929,HLOOKUP(A_Stammdaten!$B$11-1,$Z$4:$AF$1005,ROW(C929)-3,FALSE)-$Y929)</f>
        <v>0</v>
      </c>
      <c r="Y929" s="100">
        <f>HLOOKUP(A_Stammdaten!$B$11,$Z$4:$AF$1005,ROW(C929)-3,FALSE)</f>
        <v>0</v>
      </c>
      <c r="Z929" s="100">
        <f t="shared" si="163"/>
        <v>0</v>
      </c>
      <c r="AA929" s="100">
        <f t="shared" si="164"/>
        <v>0</v>
      </c>
      <c r="AB929" s="100">
        <f t="shared" si="165"/>
        <v>0</v>
      </c>
      <c r="AC929" s="100">
        <f t="shared" si="166"/>
        <v>0</v>
      </c>
      <c r="AD929" s="100">
        <f t="shared" si="167"/>
        <v>0</v>
      </c>
      <c r="AE929" s="100">
        <f t="shared" si="168"/>
        <v>0</v>
      </c>
      <c r="AF929" s="100">
        <f t="shared" si="169"/>
        <v>0</v>
      </c>
    </row>
    <row r="930" spans="1:32" x14ac:dyDescent="0.25">
      <c r="A930" s="338"/>
      <c r="B930" s="338"/>
      <c r="C930" s="339"/>
      <c r="D930" s="338"/>
      <c r="E930" s="338"/>
      <c r="F930" s="338"/>
      <c r="G930" s="338"/>
      <c r="H930" s="338"/>
      <c r="I930" s="270">
        <f>IF(C930&gt;A_Stammdaten!$B$11,0,SUM(D930,E930,-G930))</f>
        <v>0</v>
      </c>
      <c r="J930" s="338"/>
      <c r="K930" s="338"/>
      <c r="L930" s="338"/>
      <c r="M930" s="99">
        <f t="shared" si="162"/>
        <v>0</v>
      </c>
      <c r="N930" s="271">
        <f>IF(ISBLANK($B930),0,VLOOKUP($B930,Listen!$A$2:$C$45,2,FALSE))</f>
        <v>0</v>
      </c>
      <c r="O930" s="271">
        <f>IF(ISBLANK($B930),0,VLOOKUP($B930,Listen!$A$2:$C$45,3,FALSE))</f>
        <v>0</v>
      </c>
      <c r="P930" s="272">
        <f t="shared" si="171"/>
        <v>0</v>
      </c>
      <c r="Q930" s="272">
        <f t="shared" si="172"/>
        <v>0</v>
      </c>
      <c r="R930" s="272">
        <f t="shared" si="172"/>
        <v>0</v>
      </c>
      <c r="S930" s="272">
        <f t="shared" si="172"/>
        <v>0</v>
      </c>
      <c r="T930" s="272">
        <f t="shared" si="172"/>
        <v>0</v>
      </c>
      <c r="U930" s="272">
        <f t="shared" si="172"/>
        <v>0</v>
      </c>
      <c r="V930" s="272">
        <f t="shared" si="172"/>
        <v>0</v>
      </c>
      <c r="W930" s="100">
        <f t="shared" si="170"/>
        <v>0</v>
      </c>
      <c r="X930" s="100">
        <f>IF(C930=A_Stammdaten!$B$11,E_SAV!$M930-E_SAV!$Y930,HLOOKUP(A_Stammdaten!$B$11-1,$Z$4:$AF$1005,ROW(C930)-3,FALSE)-$Y930)</f>
        <v>0</v>
      </c>
      <c r="Y930" s="100">
        <f>HLOOKUP(A_Stammdaten!$B$11,$Z$4:$AF$1005,ROW(C930)-3,FALSE)</f>
        <v>0</v>
      </c>
      <c r="Z930" s="100">
        <f t="shared" si="163"/>
        <v>0</v>
      </c>
      <c r="AA930" s="100">
        <f t="shared" si="164"/>
        <v>0</v>
      </c>
      <c r="AB930" s="100">
        <f t="shared" si="165"/>
        <v>0</v>
      </c>
      <c r="AC930" s="100">
        <f t="shared" si="166"/>
        <v>0</v>
      </c>
      <c r="AD930" s="100">
        <f t="shared" si="167"/>
        <v>0</v>
      </c>
      <c r="AE930" s="100">
        <f t="shared" si="168"/>
        <v>0</v>
      </c>
      <c r="AF930" s="100">
        <f t="shared" si="169"/>
        <v>0</v>
      </c>
    </row>
    <row r="931" spans="1:32" x14ac:dyDescent="0.25">
      <c r="A931" s="338"/>
      <c r="B931" s="338"/>
      <c r="C931" s="339"/>
      <c r="D931" s="338"/>
      <c r="E931" s="338"/>
      <c r="F931" s="338"/>
      <c r="G931" s="338"/>
      <c r="H931" s="338"/>
      <c r="I931" s="270">
        <f>IF(C931&gt;A_Stammdaten!$B$11,0,SUM(D931,E931,-G931))</f>
        <v>0</v>
      </c>
      <c r="J931" s="338"/>
      <c r="K931" s="338"/>
      <c r="L931" s="338"/>
      <c r="M931" s="99">
        <f t="shared" si="162"/>
        <v>0</v>
      </c>
      <c r="N931" s="271">
        <f>IF(ISBLANK($B931),0,VLOOKUP($B931,Listen!$A$2:$C$45,2,FALSE))</f>
        <v>0</v>
      </c>
      <c r="O931" s="271">
        <f>IF(ISBLANK($B931),0,VLOOKUP($B931,Listen!$A$2:$C$45,3,FALSE))</f>
        <v>0</v>
      </c>
      <c r="P931" s="272">
        <f t="shared" si="171"/>
        <v>0</v>
      </c>
      <c r="Q931" s="272">
        <f t="shared" si="172"/>
        <v>0</v>
      </c>
      <c r="R931" s="272">
        <f t="shared" si="172"/>
        <v>0</v>
      </c>
      <c r="S931" s="272">
        <f t="shared" si="172"/>
        <v>0</v>
      </c>
      <c r="T931" s="272">
        <f t="shared" si="172"/>
        <v>0</v>
      </c>
      <c r="U931" s="272">
        <f t="shared" si="172"/>
        <v>0</v>
      </c>
      <c r="V931" s="272">
        <f t="shared" si="172"/>
        <v>0</v>
      </c>
      <c r="W931" s="100">
        <f t="shared" si="170"/>
        <v>0</v>
      </c>
      <c r="X931" s="100">
        <f>IF(C931=A_Stammdaten!$B$11,E_SAV!$M931-E_SAV!$Y931,HLOOKUP(A_Stammdaten!$B$11-1,$Z$4:$AF$1005,ROW(C931)-3,FALSE)-$Y931)</f>
        <v>0</v>
      </c>
      <c r="Y931" s="100">
        <f>HLOOKUP(A_Stammdaten!$B$11,$Z$4:$AF$1005,ROW(C931)-3,FALSE)</f>
        <v>0</v>
      </c>
      <c r="Z931" s="100">
        <f t="shared" si="163"/>
        <v>0</v>
      </c>
      <c r="AA931" s="100">
        <f t="shared" si="164"/>
        <v>0</v>
      </c>
      <c r="AB931" s="100">
        <f t="shared" si="165"/>
        <v>0</v>
      </c>
      <c r="AC931" s="100">
        <f t="shared" si="166"/>
        <v>0</v>
      </c>
      <c r="AD931" s="100">
        <f t="shared" si="167"/>
        <v>0</v>
      </c>
      <c r="AE931" s="100">
        <f t="shared" si="168"/>
        <v>0</v>
      </c>
      <c r="AF931" s="100">
        <f t="shared" si="169"/>
        <v>0</v>
      </c>
    </row>
    <row r="932" spans="1:32" x14ac:dyDescent="0.25">
      <c r="A932" s="338"/>
      <c r="B932" s="338"/>
      <c r="C932" s="339"/>
      <c r="D932" s="338"/>
      <c r="E932" s="338"/>
      <c r="F932" s="338"/>
      <c r="G932" s="338"/>
      <c r="H932" s="338"/>
      <c r="I932" s="270">
        <f>IF(C932&gt;A_Stammdaten!$B$11,0,SUM(D932,E932,-G932))</f>
        <v>0</v>
      </c>
      <c r="J932" s="338"/>
      <c r="K932" s="338"/>
      <c r="L932" s="338"/>
      <c r="M932" s="99">
        <f t="shared" si="162"/>
        <v>0</v>
      </c>
      <c r="N932" s="271">
        <f>IF(ISBLANK($B932),0,VLOOKUP($B932,Listen!$A$2:$C$45,2,FALSE))</f>
        <v>0</v>
      </c>
      <c r="O932" s="271">
        <f>IF(ISBLANK($B932),0,VLOOKUP($B932,Listen!$A$2:$C$45,3,FALSE))</f>
        <v>0</v>
      </c>
      <c r="P932" s="272">
        <f t="shared" si="171"/>
        <v>0</v>
      </c>
      <c r="Q932" s="272">
        <f t="shared" si="172"/>
        <v>0</v>
      </c>
      <c r="R932" s="272">
        <f t="shared" si="172"/>
        <v>0</v>
      </c>
      <c r="S932" s="272">
        <f t="shared" si="172"/>
        <v>0</v>
      </c>
      <c r="T932" s="272">
        <f t="shared" si="172"/>
        <v>0</v>
      </c>
      <c r="U932" s="272">
        <f t="shared" si="172"/>
        <v>0</v>
      </c>
      <c r="V932" s="272">
        <f t="shared" si="172"/>
        <v>0</v>
      </c>
      <c r="W932" s="100">
        <f t="shared" si="170"/>
        <v>0</v>
      </c>
      <c r="X932" s="100">
        <f>IF(C932=A_Stammdaten!$B$11,E_SAV!$M932-E_SAV!$Y932,HLOOKUP(A_Stammdaten!$B$11-1,$Z$4:$AF$1005,ROW(C932)-3,FALSE)-$Y932)</f>
        <v>0</v>
      </c>
      <c r="Y932" s="100">
        <f>HLOOKUP(A_Stammdaten!$B$11,$Z$4:$AF$1005,ROW(C932)-3,FALSE)</f>
        <v>0</v>
      </c>
      <c r="Z932" s="100">
        <f t="shared" si="163"/>
        <v>0</v>
      </c>
      <c r="AA932" s="100">
        <f t="shared" si="164"/>
        <v>0</v>
      </c>
      <c r="AB932" s="100">
        <f t="shared" si="165"/>
        <v>0</v>
      </c>
      <c r="AC932" s="100">
        <f t="shared" si="166"/>
        <v>0</v>
      </c>
      <c r="AD932" s="100">
        <f t="shared" si="167"/>
        <v>0</v>
      </c>
      <c r="AE932" s="100">
        <f t="shared" si="168"/>
        <v>0</v>
      </c>
      <c r="AF932" s="100">
        <f t="shared" si="169"/>
        <v>0</v>
      </c>
    </row>
    <row r="933" spans="1:32" x14ac:dyDescent="0.25">
      <c r="A933" s="338"/>
      <c r="B933" s="338"/>
      <c r="C933" s="339"/>
      <c r="D933" s="338"/>
      <c r="E933" s="338"/>
      <c r="F933" s="338"/>
      <c r="G933" s="338"/>
      <c r="H933" s="338"/>
      <c r="I933" s="270">
        <f>IF(C933&gt;A_Stammdaten!$B$11,0,SUM(D933,E933,-G933))</f>
        <v>0</v>
      </c>
      <c r="J933" s="338"/>
      <c r="K933" s="338"/>
      <c r="L933" s="338"/>
      <c r="M933" s="99">
        <f t="shared" si="162"/>
        <v>0</v>
      </c>
      <c r="N933" s="271">
        <f>IF(ISBLANK($B933),0,VLOOKUP($B933,Listen!$A$2:$C$45,2,FALSE))</f>
        <v>0</v>
      </c>
      <c r="O933" s="271">
        <f>IF(ISBLANK($B933),0,VLOOKUP($B933,Listen!$A$2:$C$45,3,FALSE))</f>
        <v>0</v>
      </c>
      <c r="P933" s="272">
        <f t="shared" si="171"/>
        <v>0</v>
      </c>
      <c r="Q933" s="272">
        <f t="shared" si="172"/>
        <v>0</v>
      </c>
      <c r="R933" s="272">
        <f t="shared" si="172"/>
        <v>0</v>
      </c>
      <c r="S933" s="272">
        <f t="shared" si="172"/>
        <v>0</v>
      </c>
      <c r="T933" s="272">
        <f t="shared" si="172"/>
        <v>0</v>
      </c>
      <c r="U933" s="272">
        <f t="shared" si="172"/>
        <v>0</v>
      </c>
      <c r="V933" s="272">
        <f t="shared" si="172"/>
        <v>0</v>
      </c>
      <c r="W933" s="100">
        <f t="shared" si="170"/>
        <v>0</v>
      </c>
      <c r="X933" s="100">
        <f>IF(C933=A_Stammdaten!$B$11,E_SAV!$M933-E_SAV!$Y933,HLOOKUP(A_Stammdaten!$B$11-1,$Z$4:$AF$1005,ROW(C933)-3,FALSE)-$Y933)</f>
        <v>0</v>
      </c>
      <c r="Y933" s="100">
        <f>HLOOKUP(A_Stammdaten!$B$11,$Z$4:$AF$1005,ROW(C933)-3,FALSE)</f>
        <v>0</v>
      </c>
      <c r="Z933" s="100">
        <f t="shared" si="163"/>
        <v>0</v>
      </c>
      <c r="AA933" s="100">
        <f t="shared" si="164"/>
        <v>0</v>
      </c>
      <c r="AB933" s="100">
        <f t="shared" si="165"/>
        <v>0</v>
      </c>
      <c r="AC933" s="100">
        <f t="shared" si="166"/>
        <v>0</v>
      </c>
      <c r="AD933" s="100">
        <f t="shared" si="167"/>
        <v>0</v>
      </c>
      <c r="AE933" s="100">
        <f t="shared" si="168"/>
        <v>0</v>
      </c>
      <c r="AF933" s="100">
        <f t="shared" si="169"/>
        <v>0</v>
      </c>
    </row>
    <row r="934" spans="1:32" x14ac:dyDescent="0.25">
      <c r="A934" s="338"/>
      <c r="B934" s="338"/>
      <c r="C934" s="339"/>
      <c r="D934" s="338"/>
      <c r="E934" s="338"/>
      <c r="F934" s="338"/>
      <c r="G934" s="338"/>
      <c r="H934" s="338"/>
      <c r="I934" s="270">
        <f>IF(C934&gt;A_Stammdaten!$B$11,0,SUM(D934,E934,-G934))</f>
        <v>0</v>
      </c>
      <c r="J934" s="338"/>
      <c r="K934" s="338"/>
      <c r="L934" s="338"/>
      <c r="M934" s="99">
        <f t="shared" si="162"/>
        <v>0</v>
      </c>
      <c r="N934" s="271">
        <f>IF(ISBLANK($B934),0,VLOOKUP($B934,Listen!$A$2:$C$45,2,FALSE))</f>
        <v>0</v>
      </c>
      <c r="O934" s="271">
        <f>IF(ISBLANK($B934),0,VLOOKUP($B934,Listen!$A$2:$C$45,3,FALSE))</f>
        <v>0</v>
      </c>
      <c r="P934" s="272">
        <f t="shared" si="171"/>
        <v>0</v>
      </c>
      <c r="Q934" s="272">
        <f t="shared" si="172"/>
        <v>0</v>
      </c>
      <c r="R934" s="272">
        <f t="shared" si="172"/>
        <v>0</v>
      </c>
      <c r="S934" s="272">
        <f t="shared" si="172"/>
        <v>0</v>
      </c>
      <c r="T934" s="272">
        <f t="shared" si="172"/>
        <v>0</v>
      </c>
      <c r="U934" s="272">
        <f t="shared" si="172"/>
        <v>0</v>
      </c>
      <c r="V934" s="272">
        <f t="shared" si="172"/>
        <v>0</v>
      </c>
      <c r="W934" s="100">
        <f t="shared" si="170"/>
        <v>0</v>
      </c>
      <c r="X934" s="100">
        <f>IF(C934=A_Stammdaten!$B$11,E_SAV!$M934-E_SAV!$Y934,HLOOKUP(A_Stammdaten!$B$11-1,$Z$4:$AF$1005,ROW(C934)-3,FALSE)-$Y934)</f>
        <v>0</v>
      </c>
      <c r="Y934" s="100">
        <f>HLOOKUP(A_Stammdaten!$B$11,$Z$4:$AF$1005,ROW(C934)-3,FALSE)</f>
        <v>0</v>
      </c>
      <c r="Z934" s="100">
        <f t="shared" si="163"/>
        <v>0</v>
      </c>
      <c r="AA934" s="100">
        <f t="shared" si="164"/>
        <v>0</v>
      </c>
      <c r="AB934" s="100">
        <f t="shared" si="165"/>
        <v>0</v>
      </c>
      <c r="AC934" s="100">
        <f t="shared" si="166"/>
        <v>0</v>
      </c>
      <c r="AD934" s="100">
        <f t="shared" si="167"/>
        <v>0</v>
      </c>
      <c r="AE934" s="100">
        <f t="shared" si="168"/>
        <v>0</v>
      </c>
      <c r="AF934" s="100">
        <f t="shared" si="169"/>
        <v>0</v>
      </c>
    </row>
    <row r="935" spans="1:32" x14ac:dyDescent="0.25">
      <c r="A935" s="338"/>
      <c r="B935" s="338"/>
      <c r="C935" s="339"/>
      <c r="D935" s="338"/>
      <c r="E935" s="338"/>
      <c r="F935" s="338"/>
      <c r="G935" s="338"/>
      <c r="H935" s="338"/>
      <c r="I935" s="270">
        <f>IF(C935&gt;A_Stammdaten!$B$11,0,SUM(D935,E935,-G935))</f>
        <v>0</v>
      </c>
      <c r="J935" s="338"/>
      <c r="K935" s="338"/>
      <c r="L935" s="338"/>
      <c r="M935" s="99">
        <f t="shared" si="162"/>
        <v>0</v>
      </c>
      <c r="N935" s="271">
        <f>IF(ISBLANK($B935),0,VLOOKUP($B935,Listen!$A$2:$C$45,2,FALSE))</f>
        <v>0</v>
      </c>
      <c r="O935" s="271">
        <f>IF(ISBLANK($B935),0,VLOOKUP($B935,Listen!$A$2:$C$45,3,FALSE))</f>
        <v>0</v>
      </c>
      <c r="P935" s="272">
        <f t="shared" si="171"/>
        <v>0</v>
      </c>
      <c r="Q935" s="272">
        <f t="shared" si="172"/>
        <v>0</v>
      </c>
      <c r="R935" s="272">
        <f t="shared" si="172"/>
        <v>0</v>
      </c>
      <c r="S935" s="272">
        <f t="shared" si="172"/>
        <v>0</v>
      </c>
      <c r="T935" s="272">
        <f t="shared" si="172"/>
        <v>0</v>
      </c>
      <c r="U935" s="272">
        <f t="shared" si="172"/>
        <v>0</v>
      </c>
      <c r="V935" s="272">
        <f t="shared" si="172"/>
        <v>0</v>
      </c>
      <c r="W935" s="100">
        <f t="shared" si="170"/>
        <v>0</v>
      </c>
      <c r="X935" s="100">
        <f>IF(C935=A_Stammdaten!$B$11,E_SAV!$M935-E_SAV!$Y935,HLOOKUP(A_Stammdaten!$B$11-1,$Z$4:$AF$1005,ROW(C935)-3,FALSE)-$Y935)</f>
        <v>0</v>
      </c>
      <c r="Y935" s="100">
        <f>HLOOKUP(A_Stammdaten!$B$11,$Z$4:$AF$1005,ROW(C935)-3,FALSE)</f>
        <v>0</v>
      </c>
      <c r="Z935" s="100">
        <f t="shared" si="163"/>
        <v>0</v>
      </c>
      <c r="AA935" s="100">
        <f t="shared" si="164"/>
        <v>0</v>
      </c>
      <c r="AB935" s="100">
        <f t="shared" si="165"/>
        <v>0</v>
      </c>
      <c r="AC935" s="100">
        <f t="shared" si="166"/>
        <v>0</v>
      </c>
      <c r="AD935" s="100">
        <f t="shared" si="167"/>
        <v>0</v>
      </c>
      <c r="AE935" s="100">
        <f t="shared" si="168"/>
        <v>0</v>
      </c>
      <c r="AF935" s="100">
        <f t="shared" si="169"/>
        <v>0</v>
      </c>
    </row>
    <row r="936" spans="1:32" x14ac:dyDescent="0.25">
      <c r="A936" s="338"/>
      <c r="B936" s="338"/>
      <c r="C936" s="339"/>
      <c r="D936" s="338"/>
      <c r="E936" s="338"/>
      <c r="F936" s="338"/>
      <c r="G936" s="338"/>
      <c r="H936" s="338"/>
      <c r="I936" s="270">
        <f>IF(C936&gt;A_Stammdaten!$B$11,0,SUM(D936,E936,-G936))</f>
        <v>0</v>
      </c>
      <c r="J936" s="338"/>
      <c r="K936" s="338"/>
      <c r="L936" s="338"/>
      <c r="M936" s="99">
        <f t="shared" si="162"/>
        <v>0</v>
      </c>
      <c r="N936" s="271">
        <f>IF(ISBLANK($B936),0,VLOOKUP($B936,Listen!$A$2:$C$45,2,FALSE))</f>
        <v>0</v>
      </c>
      <c r="O936" s="271">
        <f>IF(ISBLANK($B936),0,VLOOKUP($B936,Listen!$A$2:$C$45,3,FALSE))</f>
        <v>0</v>
      </c>
      <c r="P936" s="272">
        <f t="shared" si="171"/>
        <v>0</v>
      </c>
      <c r="Q936" s="272">
        <f t="shared" si="172"/>
        <v>0</v>
      </c>
      <c r="R936" s="272">
        <f t="shared" si="172"/>
        <v>0</v>
      </c>
      <c r="S936" s="272">
        <f t="shared" si="172"/>
        <v>0</v>
      </c>
      <c r="T936" s="272">
        <f t="shared" si="172"/>
        <v>0</v>
      </c>
      <c r="U936" s="272">
        <f t="shared" si="172"/>
        <v>0</v>
      </c>
      <c r="V936" s="272">
        <f t="shared" si="172"/>
        <v>0</v>
      </c>
      <c r="W936" s="100">
        <f t="shared" si="170"/>
        <v>0</v>
      </c>
      <c r="X936" s="100">
        <f>IF(C936=A_Stammdaten!$B$11,E_SAV!$M936-E_SAV!$Y936,HLOOKUP(A_Stammdaten!$B$11-1,$Z$4:$AF$1005,ROW(C936)-3,FALSE)-$Y936)</f>
        <v>0</v>
      </c>
      <c r="Y936" s="100">
        <f>HLOOKUP(A_Stammdaten!$B$11,$Z$4:$AF$1005,ROW(C936)-3,FALSE)</f>
        <v>0</v>
      </c>
      <c r="Z936" s="100">
        <f t="shared" si="163"/>
        <v>0</v>
      </c>
      <c r="AA936" s="100">
        <f t="shared" si="164"/>
        <v>0</v>
      </c>
      <c r="AB936" s="100">
        <f t="shared" si="165"/>
        <v>0</v>
      </c>
      <c r="AC936" s="100">
        <f t="shared" si="166"/>
        <v>0</v>
      </c>
      <c r="AD936" s="100">
        <f t="shared" si="167"/>
        <v>0</v>
      </c>
      <c r="AE936" s="100">
        <f t="shared" si="168"/>
        <v>0</v>
      </c>
      <c r="AF936" s="100">
        <f t="shared" si="169"/>
        <v>0</v>
      </c>
    </row>
    <row r="937" spans="1:32" x14ac:dyDescent="0.25">
      <c r="A937" s="338"/>
      <c r="B937" s="338"/>
      <c r="C937" s="339"/>
      <c r="D937" s="338"/>
      <c r="E937" s="338"/>
      <c r="F937" s="338"/>
      <c r="G937" s="338"/>
      <c r="H937" s="338"/>
      <c r="I937" s="270">
        <f>IF(C937&gt;A_Stammdaten!$B$11,0,SUM(D937,E937,-G937))</f>
        <v>0</v>
      </c>
      <c r="J937" s="338"/>
      <c r="K937" s="338"/>
      <c r="L937" s="338"/>
      <c r="M937" s="99">
        <f t="shared" si="162"/>
        <v>0</v>
      </c>
      <c r="N937" s="271">
        <f>IF(ISBLANK($B937),0,VLOOKUP($B937,Listen!$A$2:$C$45,2,FALSE))</f>
        <v>0</v>
      </c>
      <c r="O937" s="271">
        <f>IF(ISBLANK($B937),0,VLOOKUP($B937,Listen!$A$2:$C$45,3,FALSE))</f>
        <v>0</v>
      </c>
      <c r="P937" s="272">
        <f t="shared" si="171"/>
        <v>0</v>
      </c>
      <c r="Q937" s="272">
        <f t="shared" si="172"/>
        <v>0</v>
      </c>
      <c r="R937" s="272">
        <f t="shared" si="172"/>
        <v>0</v>
      </c>
      <c r="S937" s="272">
        <f t="shared" si="172"/>
        <v>0</v>
      </c>
      <c r="T937" s="272">
        <f t="shared" si="172"/>
        <v>0</v>
      </c>
      <c r="U937" s="272">
        <f t="shared" si="172"/>
        <v>0</v>
      </c>
      <c r="V937" s="272">
        <f t="shared" si="172"/>
        <v>0</v>
      </c>
      <c r="W937" s="100">
        <f t="shared" si="170"/>
        <v>0</v>
      </c>
      <c r="X937" s="100">
        <f>IF(C937=A_Stammdaten!$B$11,E_SAV!$M937-E_SAV!$Y937,HLOOKUP(A_Stammdaten!$B$11-1,$Z$4:$AF$1005,ROW(C937)-3,FALSE)-$Y937)</f>
        <v>0</v>
      </c>
      <c r="Y937" s="100">
        <f>HLOOKUP(A_Stammdaten!$B$11,$Z$4:$AF$1005,ROW(C937)-3,FALSE)</f>
        <v>0</v>
      </c>
      <c r="Z937" s="100">
        <f t="shared" si="163"/>
        <v>0</v>
      </c>
      <c r="AA937" s="100">
        <f t="shared" si="164"/>
        <v>0</v>
      </c>
      <c r="AB937" s="100">
        <f t="shared" si="165"/>
        <v>0</v>
      </c>
      <c r="AC937" s="100">
        <f t="shared" si="166"/>
        <v>0</v>
      </c>
      <c r="AD937" s="100">
        <f t="shared" si="167"/>
        <v>0</v>
      </c>
      <c r="AE937" s="100">
        <f t="shared" si="168"/>
        <v>0</v>
      </c>
      <c r="AF937" s="100">
        <f t="shared" si="169"/>
        <v>0</v>
      </c>
    </row>
    <row r="938" spans="1:32" x14ac:dyDescent="0.25">
      <c r="A938" s="338"/>
      <c r="B938" s="338"/>
      <c r="C938" s="339"/>
      <c r="D938" s="338"/>
      <c r="E938" s="338"/>
      <c r="F938" s="338"/>
      <c r="G938" s="338"/>
      <c r="H938" s="338"/>
      <c r="I938" s="270">
        <f>IF(C938&gt;A_Stammdaten!$B$11,0,SUM(D938,E938,-G938))</f>
        <v>0</v>
      </c>
      <c r="J938" s="338"/>
      <c r="K938" s="338"/>
      <c r="L938" s="338"/>
      <c r="M938" s="99">
        <f t="shared" si="162"/>
        <v>0</v>
      </c>
      <c r="N938" s="271">
        <f>IF(ISBLANK($B938),0,VLOOKUP($B938,Listen!$A$2:$C$45,2,FALSE))</f>
        <v>0</v>
      </c>
      <c r="O938" s="271">
        <f>IF(ISBLANK($B938),0,VLOOKUP($B938,Listen!$A$2:$C$45,3,FALSE))</f>
        <v>0</v>
      </c>
      <c r="P938" s="272">
        <f t="shared" si="171"/>
        <v>0</v>
      </c>
      <c r="Q938" s="272">
        <f t="shared" si="172"/>
        <v>0</v>
      </c>
      <c r="R938" s="272">
        <f t="shared" si="172"/>
        <v>0</v>
      </c>
      <c r="S938" s="272">
        <f t="shared" si="172"/>
        <v>0</v>
      </c>
      <c r="T938" s="272">
        <f t="shared" si="172"/>
        <v>0</v>
      </c>
      <c r="U938" s="272">
        <f t="shared" si="172"/>
        <v>0</v>
      </c>
      <c r="V938" s="272">
        <f t="shared" si="172"/>
        <v>0</v>
      </c>
      <c r="W938" s="100">
        <f t="shared" si="170"/>
        <v>0</v>
      </c>
      <c r="X938" s="100">
        <f>IF(C938=A_Stammdaten!$B$11,E_SAV!$M938-E_SAV!$Y938,HLOOKUP(A_Stammdaten!$B$11-1,$Z$4:$AF$1005,ROW(C938)-3,FALSE)-$Y938)</f>
        <v>0</v>
      </c>
      <c r="Y938" s="100">
        <f>HLOOKUP(A_Stammdaten!$B$11,$Z$4:$AF$1005,ROW(C938)-3,FALSE)</f>
        <v>0</v>
      </c>
      <c r="Z938" s="100">
        <f t="shared" si="163"/>
        <v>0</v>
      </c>
      <c r="AA938" s="100">
        <f t="shared" si="164"/>
        <v>0</v>
      </c>
      <c r="AB938" s="100">
        <f t="shared" si="165"/>
        <v>0</v>
      </c>
      <c r="AC938" s="100">
        <f t="shared" si="166"/>
        <v>0</v>
      </c>
      <c r="AD938" s="100">
        <f t="shared" si="167"/>
        <v>0</v>
      </c>
      <c r="AE938" s="100">
        <f t="shared" si="168"/>
        <v>0</v>
      </c>
      <c r="AF938" s="100">
        <f t="shared" si="169"/>
        <v>0</v>
      </c>
    </row>
    <row r="939" spans="1:32" x14ac:dyDescent="0.25">
      <c r="A939" s="338"/>
      <c r="B939" s="338"/>
      <c r="C939" s="339"/>
      <c r="D939" s="338"/>
      <c r="E939" s="338"/>
      <c r="F939" s="338"/>
      <c r="G939" s="338"/>
      <c r="H939" s="338"/>
      <c r="I939" s="270">
        <f>IF(C939&gt;A_Stammdaten!$B$11,0,SUM(D939,E939,-G939))</f>
        <v>0</v>
      </c>
      <c r="J939" s="338"/>
      <c r="K939" s="338"/>
      <c r="L939" s="338"/>
      <c r="M939" s="99">
        <f t="shared" si="162"/>
        <v>0</v>
      </c>
      <c r="N939" s="271">
        <f>IF(ISBLANK($B939),0,VLOOKUP($B939,Listen!$A$2:$C$45,2,FALSE))</f>
        <v>0</v>
      </c>
      <c r="O939" s="271">
        <f>IF(ISBLANK($B939),0,VLOOKUP($B939,Listen!$A$2:$C$45,3,FALSE))</f>
        <v>0</v>
      </c>
      <c r="P939" s="272">
        <f t="shared" si="171"/>
        <v>0</v>
      </c>
      <c r="Q939" s="272">
        <f t="shared" si="172"/>
        <v>0</v>
      </c>
      <c r="R939" s="272">
        <f t="shared" si="172"/>
        <v>0</v>
      </c>
      <c r="S939" s="272">
        <f t="shared" si="172"/>
        <v>0</v>
      </c>
      <c r="T939" s="272">
        <f t="shared" si="172"/>
        <v>0</v>
      </c>
      <c r="U939" s="272">
        <f t="shared" si="172"/>
        <v>0</v>
      </c>
      <c r="V939" s="272">
        <f t="shared" si="172"/>
        <v>0</v>
      </c>
      <c r="W939" s="100">
        <f t="shared" si="170"/>
        <v>0</v>
      </c>
      <c r="X939" s="100">
        <f>IF(C939=A_Stammdaten!$B$11,E_SAV!$M939-E_SAV!$Y939,HLOOKUP(A_Stammdaten!$B$11-1,$Z$4:$AF$1005,ROW(C939)-3,FALSE)-$Y939)</f>
        <v>0</v>
      </c>
      <c r="Y939" s="100">
        <f>HLOOKUP(A_Stammdaten!$B$11,$Z$4:$AF$1005,ROW(C939)-3,FALSE)</f>
        <v>0</v>
      </c>
      <c r="Z939" s="100">
        <f t="shared" si="163"/>
        <v>0</v>
      </c>
      <c r="AA939" s="100">
        <f t="shared" si="164"/>
        <v>0</v>
      </c>
      <c r="AB939" s="100">
        <f t="shared" si="165"/>
        <v>0</v>
      </c>
      <c r="AC939" s="100">
        <f t="shared" si="166"/>
        <v>0</v>
      </c>
      <c r="AD939" s="100">
        <f t="shared" si="167"/>
        <v>0</v>
      </c>
      <c r="AE939" s="100">
        <f t="shared" si="168"/>
        <v>0</v>
      </c>
      <c r="AF939" s="100">
        <f t="shared" si="169"/>
        <v>0</v>
      </c>
    </row>
    <row r="940" spans="1:32" x14ac:dyDescent="0.25">
      <c r="A940" s="338"/>
      <c r="B940" s="338"/>
      <c r="C940" s="339"/>
      <c r="D940" s="338"/>
      <c r="E940" s="338"/>
      <c r="F940" s="338"/>
      <c r="G940" s="338"/>
      <c r="H940" s="338"/>
      <c r="I940" s="270">
        <f>IF(C940&gt;A_Stammdaten!$B$11,0,SUM(D940,E940,-G940))</f>
        <v>0</v>
      </c>
      <c r="J940" s="338"/>
      <c r="K940" s="338"/>
      <c r="L940" s="338"/>
      <c r="M940" s="99">
        <f t="shared" si="162"/>
        <v>0</v>
      </c>
      <c r="N940" s="271">
        <f>IF(ISBLANK($B940),0,VLOOKUP($B940,Listen!$A$2:$C$45,2,FALSE))</f>
        <v>0</v>
      </c>
      <c r="O940" s="271">
        <f>IF(ISBLANK($B940),0,VLOOKUP($B940,Listen!$A$2:$C$45,3,FALSE))</f>
        <v>0</v>
      </c>
      <c r="P940" s="272">
        <f t="shared" si="171"/>
        <v>0</v>
      </c>
      <c r="Q940" s="272">
        <f t="shared" si="172"/>
        <v>0</v>
      </c>
      <c r="R940" s="272">
        <f t="shared" si="172"/>
        <v>0</v>
      </c>
      <c r="S940" s="272">
        <f t="shared" si="172"/>
        <v>0</v>
      </c>
      <c r="T940" s="272">
        <f t="shared" si="172"/>
        <v>0</v>
      </c>
      <c r="U940" s="272">
        <f t="shared" si="172"/>
        <v>0</v>
      </c>
      <c r="V940" s="272">
        <f t="shared" si="172"/>
        <v>0</v>
      </c>
      <c r="W940" s="100">
        <f t="shared" si="170"/>
        <v>0</v>
      </c>
      <c r="X940" s="100">
        <f>IF(C940=A_Stammdaten!$B$11,E_SAV!$M940-E_SAV!$Y940,HLOOKUP(A_Stammdaten!$B$11-1,$Z$4:$AF$1005,ROW(C940)-3,FALSE)-$Y940)</f>
        <v>0</v>
      </c>
      <c r="Y940" s="100">
        <f>HLOOKUP(A_Stammdaten!$B$11,$Z$4:$AF$1005,ROW(C940)-3,FALSE)</f>
        <v>0</v>
      </c>
      <c r="Z940" s="100">
        <f t="shared" si="163"/>
        <v>0</v>
      </c>
      <c r="AA940" s="100">
        <f t="shared" si="164"/>
        <v>0</v>
      </c>
      <c r="AB940" s="100">
        <f t="shared" si="165"/>
        <v>0</v>
      </c>
      <c r="AC940" s="100">
        <f t="shared" si="166"/>
        <v>0</v>
      </c>
      <c r="AD940" s="100">
        <f t="shared" si="167"/>
        <v>0</v>
      </c>
      <c r="AE940" s="100">
        <f t="shared" si="168"/>
        <v>0</v>
      </c>
      <c r="AF940" s="100">
        <f t="shared" si="169"/>
        <v>0</v>
      </c>
    </row>
    <row r="941" spans="1:32" x14ac:dyDescent="0.25">
      <c r="A941" s="338"/>
      <c r="B941" s="338"/>
      <c r="C941" s="339"/>
      <c r="D941" s="338"/>
      <c r="E941" s="338"/>
      <c r="F941" s="338"/>
      <c r="G941" s="338"/>
      <c r="H941" s="338"/>
      <c r="I941" s="270">
        <f>IF(C941&gt;A_Stammdaten!$B$11,0,SUM(D941,E941,-G941))</f>
        <v>0</v>
      </c>
      <c r="J941" s="338"/>
      <c r="K941" s="338"/>
      <c r="L941" s="338"/>
      <c r="M941" s="99">
        <f t="shared" si="162"/>
        <v>0</v>
      </c>
      <c r="N941" s="271">
        <f>IF(ISBLANK($B941),0,VLOOKUP($B941,Listen!$A$2:$C$45,2,FALSE))</f>
        <v>0</v>
      </c>
      <c r="O941" s="271">
        <f>IF(ISBLANK($B941),0,VLOOKUP($B941,Listen!$A$2:$C$45,3,FALSE))</f>
        <v>0</v>
      </c>
      <c r="P941" s="272">
        <f t="shared" si="171"/>
        <v>0</v>
      </c>
      <c r="Q941" s="272">
        <f t="shared" si="172"/>
        <v>0</v>
      </c>
      <c r="R941" s="272">
        <f t="shared" si="172"/>
        <v>0</v>
      </c>
      <c r="S941" s="272">
        <f t="shared" si="172"/>
        <v>0</v>
      </c>
      <c r="T941" s="272">
        <f t="shared" si="172"/>
        <v>0</v>
      </c>
      <c r="U941" s="272">
        <f t="shared" si="172"/>
        <v>0</v>
      </c>
      <c r="V941" s="272">
        <f t="shared" si="172"/>
        <v>0</v>
      </c>
      <c r="W941" s="100">
        <f t="shared" si="170"/>
        <v>0</v>
      </c>
      <c r="X941" s="100">
        <f>IF(C941=A_Stammdaten!$B$11,E_SAV!$M941-E_SAV!$Y941,HLOOKUP(A_Stammdaten!$B$11-1,$Z$4:$AF$1005,ROW(C941)-3,FALSE)-$Y941)</f>
        <v>0</v>
      </c>
      <c r="Y941" s="100">
        <f>HLOOKUP(A_Stammdaten!$B$11,$Z$4:$AF$1005,ROW(C941)-3,FALSE)</f>
        <v>0</v>
      </c>
      <c r="Z941" s="100">
        <f t="shared" si="163"/>
        <v>0</v>
      </c>
      <c r="AA941" s="100">
        <f t="shared" si="164"/>
        <v>0</v>
      </c>
      <c r="AB941" s="100">
        <f t="shared" si="165"/>
        <v>0</v>
      </c>
      <c r="AC941" s="100">
        <f t="shared" si="166"/>
        <v>0</v>
      </c>
      <c r="AD941" s="100">
        <f t="shared" si="167"/>
        <v>0</v>
      </c>
      <c r="AE941" s="100">
        <f t="shared" si="168"/>
        <v>0</v>
      </c>
      <c r="AF941" s="100">
        <f t="shared" si="169"/>
        <v>0</v>
      </c>
    </row>
    <row r="942" spans="1:32" x14ac:dyDescent="0.25">
      <c r="A942" s="338"/>
      <c r="B942" s="338"/>
      <c r="C942" s="339"/>
      <c r="D942" s="338"/>
      <c r="E942" s="338"/>
      <c r="F942" s="338"/>
      <c r="G942" s="338"/>
      <c r="H942" s="338"/>
      <c r="I942" s="270">
        <f>IF(C942&gt;A_Stammdaten!$B$11,0,SUM(D942,E942,-G942))</f>
        <v>0</v>
      </c>
      <c r="J942" s="338"/>
      <c r="K942" s="338"/>
      <c r="L942" s="338"/>
      <c r="M942" s="99">
        <f t="shared" si="162"/>
        <v>0</v>
      </c>
      <c r="N942" s="271">
        <f>IF(ISBLANK($B942),0,VLOOKUP($B942,Listen!$A$2:$C$45,2,FALSE))</f>
        <v>0</v>
      </c>
      <c r="O942" s="271">
        <f>IF(ISBLANK($B942),0,VLOOKUP($B942,Listen!$A$2:$C$45,3,FALSE))</f>
        <v>0</v>
      </c>
      <c r="P942" s="272">
        <f t="shared" si="171"/>
        <v>0</v>
      </c>
      <c r="Q942" s="272">
        <f t="shared" si="172"/>
        <v>0</v>
      </c>
      <c r="R942" s="272">
        <f t="shared" si="172"/>
        <v>0</v>
      </c>
      <c r="S942" s="272">
        <f t="shared" si="172"/>
        <v>0</v>
      </c>
      <c r="T942" s="272">
        <f t="shared" si="172"/>
        <v>0</v>
      </c>
      <c r="U942" s="272">
        <f t="shared" si="172"/>
        <v>0</v>
      </c>
      <c r="V942" s="272">
        <f t="shared" si="172"/>
        <v>0</v>
      </c>
      <c r="W942" s="100">
        <f t="shared" si="170"/>
        <v>0</v>
      </c>
      <c r="X942" s="100">
        <f>IF(C942=A_Stammdaten!$B$11,E_SAV!$M942-E_SAV!$Y942,HLOOKUP(A_Stammdaten!$B$11-1,$Z$4:$AF$1005,ROW(C942)-3,FALSE)-$Y942)</f>
        <v>0</v>
      </c>
      <c r="Y942" s="100">
        <f>HLOOKUP(A_Stammdaten!$B$11,$Z$4:$AF$1005,ROW(C942)-3,FALSE)</f>
        <v>0</v>
      </c>
      <c r="Z942" s="100">
        <f t="shared" si="163"/>
        <v>0</v>
      </c>
      <c r="AA942" s="100">
        <f t="shared" si="164"/>
        <v>0</v>
      </c>
      <c r="AB942" s="100">
        <f t="shared" si="165"/>
        <v>0</v>
      </c>
      <c r="AC942" s="100">
        <f t="shared" si="166"/>
        <v>0</v>
      </c>
      <c r="AD942" s="100">
        <f t="shared" si="167"/>
        <v>0</v>
      </c>
      <c r="AE942" s="100">
        <f t="shared" si="168"/>
        <v>0</v>
      </c>
      <c r="AF942" s="100">
        <f t="shared" si="169"/>
        <v>0</v>
      </c>
    </row>
    <row r="943" spans="1:32" x14ac:dyDescent="0.25">
      <c r="A943" s="338"/>
      <c r="B943" s="338"/>
      <c r="C943" s="339"/>
      <c r="D943" s="338"/>
      <c r="E943" s="338"/>
      <c r="F943" s="338"/>
      <c r="G943" s="338"/>
      <c r="H943" s="338"/>
      <c r="I943" s="270">
        <f>IF(C943&gt;A_Stammdaten!$B$11,0,SUM(D943,E943,-G943))</f>
        <v>0</v>
      </c>
      <c r="J943" s="338"/>
      <c r="K943" s="338"/>
      <c r="L943" s="338"/>
      <c r="M943" s="99">
        <f t="shared" si="162"/>
        <v>0</v>
      </c>
      <c r="N943" s="271">
        <f>IF(ISBLANK($B943),0,VLOOKUP($B943,Listen!$A$2:$C$45,2,FALSE))</f>
        <v>0</v>
      </c>
      <c r="O943" s="271">
        <f>IF(ISBLANK($B943),0,VLOOKUP($B943,Listen!$A$2:$C$45,3,FALSE))</f>
        <v>0</v>
      </c>
      <c r="P943" s="272">
        <f t="shared" si="171"/>
        <v>0</v>
      </c>
      <c r="Q943" s="272">
        <f t="shared" si="172"/>
        <v>0</v>
      </c>
      <c r="R943" s="272">
        <f t="shared" si="172"/>
        <v>0</v>
      </c>
      <c r="S943" s="272">
        <f t="shared" si="172"/>
        <v>0</v>
      </c>
      <c r="T943" s="272">
        <f t="shared" si="172"/>
        <v>0</v>
      </c>
      <c r="U943" s="272">
        <f t="shared" si="172"/>
        <v>0</v>
      </c>
      <c r="V943" s="272">
        <f t="shared" si="172"/>
        <v>0</v>
      </c>
      <c r="W943" s="100">
        <f t="shared" si="170"/>
        <v>0</v>
      </c>
      <c r="X943" s="100">
        <f>IF(C943=A_Stammdaten!$B$11,E_SAV!$M943-E_SAV!$Y943,HLOOKUP(A_Stammdaten!$B$11-1,$Z$4:$AF$1005,ROW(C943)-3,FALSE)-$Y943)</f>
        <v>0</v>
      </c>
      <c r="Y943" s="100">
        <f>HLOOKUP(A_Stammdaten!$B$11,$Z$4:$AF$1005,ROW(C943)-3,FALSE)</f>
        <v>0</v>
      </c>
      <c r="Z943" s="100">
        <f t="shared" si="163"/>
        <v>0</v>
      </c>
      <c r="AA943" s="100">
        <f t="shared" si="164"/>
        <v>0</v>
      </c>
      <c r="AB943" s="100">
        <f t="shared" si="165"/>
        <v>0</v>
      </c>
      <c r="AC943" s="100">
        <f t="shared" si="166"/>
        <v>0</v>
      </c>
      <c r="AD943" s="100">
        <f t="shared" si="167"/>
        <v>0</v>
      </c>
      <c r="AE943" s="100">
        <f t="shared" si="168"/>
        <v>0</v>
      </c>
      <c r="AF943" s="100">
        <f t="shared" si="169"/>
        <v>0</v>
      </c>
    </row>
    <row r="944" spans="1:32" x14ac:dyDescent="0.25">
      <c r="A944" s="338"/>
      <c r="B944" s="338"/>
      <c r="C944" s="339"/>
      <c r="D944" s="338"/>
      <c r="E944" s="338"/>
      <c r="F944" s="338"/>
      <c r="G944" s="338"/>
      <c r="H944" s="338"/>
      <c r="I944" s="270">
        <f>IF(C944&gt;A_Stammdaten!$B$11,0,SUM(D944,E944,-G944))</f>
        <v>0</v>
      </c>
      <c r="J944" s="338"/>
      <c r="K944" s="338"/>
      <c r="L944" s="338"/>
      <c r="M944" s="99">
        <f t="shared" si="162"/>
        <v>0</v>
      </c>
      <c r="N944" s="271">
        <f>IF(ISBLANK($B944),0,VLOOKUP($B944,Listen!$A$2:$C$45,2,FALSE))</f>
        <v>0</v>
      </c>
      <c r="O944" s="271">
        <f>IF(ISBLANK($B944),0,VLOOKUP($B944,Listen!$A$2:$C$45,3,FALSE))</f>
        <v>0</v>
      </c>
      <c r="P944" s="272">
        <f t="shared" si="171"/>
        <v>0</v>
      </c>
      <c r="Q944" s="272">
        <f t="shared" si="172"/>
        <v>0</v>
      </c>
      <c r="R944" s="272">
        <f t="shared" si="172"/>
        <v>0</v>
      </c>
      <c r="S944" s="272">
        <f t="shared" si="172"/>
        <v>0</v>
      </c>
      <c r="T944" s="272">
        <f t="shared" si="172"/>
        <v>0</v>
      </c>
      <c r="U944" s="272">
        <f t="shared" si="172"/>
        <v>0</v>
      </c>
      <c r="V944" s="272">
        <f t="shared" si="172"/>
        <v>0</v>
      </c>
      <c r="W944" s="100">
        <f t="shared" si="170"/>
        <v>0</v>
      </c>
      <c r="X944" s="100">
        <f>IF(C944=A_Stammdaten!$B$11,E_SAV!$M944-E_SAV!$Y944,HLOOKUP(A_Stammdaten!$B$11-1,$Z$4:$AF$1005,ROW(C944)-3,FALSE)-$Y944)</f>
        <v>0</v>
      </c>
      <c r="Y944" s="100">
        <f>HLOOKUP(A_Stammdaten!$B$11,$Z$4:$AF$1005,ROW(C944)-3,FALSE)</f>
        <v>0</v>
      </c>
      <c r="Z944" s="100">
        <f t="shared" si="163"/>
        <v>0</v>
      </c>
      <c r="AA944" s="100">
        <f t="shared" si="164"/>
        <v>0</v>
      </c>
      <c r="AB944" s="100">
        <f t="shared" si="165"/>
        <v>0</v>
      </c>
      <c r="AC944" s="100">
        <f t="shared" si="166"/>
        <v>0</v>
      </c>
      <c r="AD944" s="100">
        <f t="shared" si="167"/>
        <v>0</v>
      </c>
      <c r="AE944" s="100">
        <f t="shared" si="168"/>
        <v>0</v>
      </c>
      <c r="AF944" s="100">
        <f t="shared" si="169"/>
        <v>0</v>
      </c>
    </row>
    <row r="945" spans="1:32" x14ac:dyDescent="0.25">
      <c r="A945" s="338"/>
      <c r="B945" s="338"/>
      <c r="C945" s="339"/>
      <c r="D945" s="338"/>
      <c r="E945" s="338"/>
      <c r="F945" s="338"/>
      <c r="G945" s="338"/>
      <c r="H945" s="338"/>
      <c r="I945" s="270">
        <f>IF(C945&gt;A_Stammdaten!$B$11,0,SUM(D945,E945,-G945))</f>
        <v>0</v>
      </c>
      <c r="J945" s="338"/>
      <c r="K945" s="338"/>
      <c r="L945" s="338"/>
      <c r="M945" s="99">
        <f t="shared" si="162"/>
        <v>0</v>
      </c>
      <c r="N945" s="271">
        <f>IF(ISBLANK($B945),0,VLOOKUP($B945,Listen!$A$2:$C$45,2,FALSE))</f>
        <v>0</v>
      </c>
      <c r="O945" s="271">
        <f>IF(ISBLANK($B945),0,VLOOKUP($B945,Listen!$A$2:$C$45,3,FALSE))</f>
        <v>0</v>
      </c>
      <c r="P945" s="272">
        <f t="shared" si="171"/>
        <v>0</v>
      </c>
      <c r="Q945" s="272">
        <f t="shared" si="172"/>
        <v>0</v>
      </c>
      <c r="R945" s="272">
        <f t="shared" si="172"/>
        <v>0</v>
      </c>
      <c r="S945" s="272">
        <f t="shared" si="172"/>
        <v>0</v>
      </c>
      <c r="T945" s="272">
        <f t="shared" si="172"/>
        <v>0</v>
      </c>
      <c r="U945" s="272">
        <f t="shared" si="172"/>
        <v>0</v>
      </c>
      <c r="V945" s="272">
        <f t="shared" si="172"/>
        <v>0</v>
      </c>
      <c r="W945" s="100">
        <f t="shared" si="170"/>
        <v>0</v>
      </c>
      <c r="X945" s="100">
        <f>IF(C945=A_Stammdaten!$B$11,E_SAV!$M945-E_SAV!$Y945,HLOOKUP(A_Stammdaten!$B$11-1,$Z$4:$AF$1005,ROW(C945)-3,FALSE)-$Y945)</f>
        <v>0</v>
      </c>
      <c r="Y945" s="100">
        <f>HLOOKUP(A_Stammdaten!$B$11,$Z$4:$AF$1005,ROW(C945)-3,FALSE)</f>
        <v>0</v>
      </c>
      <c r="Z945" s="100">
        <f t="shared" si="163"/>
        <v>0</v>
      </c>
      <c r="AA945" s="100">
        <f t="shared" si="164"/>
        <v>0</v>
      </c>
      <c r="AB945" s="100">
        <f t="shared" si="165"/>
        <v>0</v>
      </c>
      <c r="AC945" s="100">
        <f t="shared" si="166"/>
        <v>0</v>
      </c>
      <c r="AD945" s="100">
        <f t="shared" si="167"/>
        <v>0</v>
      </c>
      <c r="AE945" s="100">
        <f t="shared" si="168"/>
        <v>0</v>
      </c>
      <c r="AF945" s="100">
        <f t="shared" si="169"/>
        <v>0</v>
      </c>
    </row>
    <row r="946" spans="1:32" x14ac:dyDescent="0.25">
      <c r="A946" s="338"/>
      <c r="B946" s="338"/>
      <c r="C946" s="339"/>
      <c r="D946" s="338"/>
      <c r="E946" s="338"/>
      <c r="F946" s="338"/>
      <c r="G946" s="338"/>
      <c r="H946" s="338"/>
      <c r="I946" s="270">
        <f>IF(C946&gt;A_Stammdaten!$B$11,0,SUM(D946,E946,-G946))</f>
        <v>0</v>
      </c>
      <c r="J946" s="338"/>
      <c r="K946" s="338"/>
      <c r="L946" s="338"/>
      <c r="M946" s="99">
        <f t="shared" si="162"/>
        <v>0</v>
      </c>
      <c r="N946" s="271">
        <f>IF(ISBLANK($B946),0,VLOOKUP($B946,Listen!$A$2:$C$45,2,FALSE))</f>
        <v>0</v>
      </c>
      <c r="O946" s="271">
        <f>IF(ISBLANK($B946),0,VLOOKUP($B946,Listen!$A$2:$C$45,3,FALSE))</f>
        <v>0</v>
      </c>
      <c r="P946" s="272">
        <f t="shared" si="171"/>
        <v>0</v>
      </c>
      <c r="Q946" s="272">
        <f t="shared" si="172"/>
        <v>0</v>
      </c>
      <c r="R946" s="272">
        <f t="shared" si="172"/>
        <v>0</v>
      </c>
      <c r="S946" s="272">
        <f t="shared" si="172"/>
        <v>0</v>
      </c>
      <c r="T946" s="272">
        <f t="shared" si="172"/>
        <v>0</v>
      </c>
      <c r="U946" s="272">
        <f t="shared" si="172"/>
        <v>0</v>
      </c>
      <c r="V946" s="272">
        <f t="shared" si="172"/>
        <v>0</v>
      </c>
      <c r="W946" s="100">
        <f t="shared" si="170"/>
        <v>0</v>
      </c>
      <c r="X946" s="100">
        <f>IF(C946=A_Stammdaten!$B$11,E_SAV!$M946-E_SAV!$Y946,HLOOKUP(A_Stammdaten!$B$11-1,$Z$4:$AF$1005,ROW(C946)-3,FALSE)-$Y946)</f>
        <v>0</v>
      </c>
      <c r="Y946" s="100">
        <f>HLOOKUP(A_Stammdaten!$B$11,$Z$4:$AF$1005,ROW(C946)-3,FALSE)</f>
        <v>0</v>
      </c>
      <c r="Z946" s="100">
        <f t="shared" si="163"/>
        <v>0</v>
      </c>
      <c r="AA946" s="100">
        <f t="shared" si="164"/>
        <v>0</v>
      </c>
      <c r="AB946" s="100">
        <f t="shared" si="165"/>
        <v>0</v>
      </c>
      <c r="AC946" s="100">
        <f t="shared" si="166"/>
        <v>0</v>
      </c>
      <c r="AD946" s="100">
        <f t="shared" si="167"/>
        <v>0</v>
      </c>
      <c r="AE946" s="100">
        <f t="shared" si="168"/>
        <v>0</v>
      </c>
      <c r="AF946" s="100">
        <f t="shared" si="169"/>
        <v>0</v>
      </c>
    </row>
    <row r="947" spans="1:32" x14ac:dyDescent="0.25">
      <c r="A947" s="338"/>
      <c r="B947" s="338"/>
      <c r="C947" s="339"/>
      <c r="D947" s="338"/>
      <c r="E947" s="338"/>
      <c r="F947" s="338"/>
      <c r="G947" s="338"/>
      <c r="H947" s="338"/>
      <c r="I947" s="270">
        <f>IF(C947&gt;A_Stammdaten!$B$11,0,SUM(D947,E947,-G947))</f>
        <v>0</v>
      </c>
      <c r="J947" s="338"/>
      <c r="K947" s="338"/>
      <c r="L947" s="338"/>
      <c r="M947" s="99">
        <f t="shared" si="162"/>
        <v>0</v>
      </c>
      <c r="N947" s="271">
        <f>IF(ISBLANK($B947),0,VLOOKUP($B947,Listen!$A$2:$C$45,2,FALSE))</f>
        <v>0</v>
      </c>
      <c r="O947" s="271">
        <f>IF(ISBLANK($B947),0,VLOOKUP($B947,Listen!$A$2:$C$45,3,FALSE))</f>
        <v>0</v>
      </c>
      <c r="P947" s="272">
        <f t="shared" si="171"/>
        <v>0</v>
      </c>
      <c r="Q947" s="272">
        <f t="shared" si="172"/>
        <v>0</v>
      </c>
      <c r="R947" s="272">
        <f t="shared" si="172"/>
        <v>0</v>
      </c>
      <c r="S947" s="272">
        <f t="shared" si="172"/>
        <v>0</v>
      </c>
      <c r="T947" s="272">
        <f t="shared" si="172"/>
        <v>0</v>
      </c>
      <c r="U947" s="272">
        <f t="shared" si="172"/>
        <v>0</v>
      </c>
      <c r="V947" s="272">
        <f t="shared" si="172"/>
        <v>0</v>
      </c>
      <c r="W947" s="100">
        <f t="shared" si="170"/>
        <v>0</v>
      </c>
      <c r="X947" s="100">
        <f>IF(C947=A_Stammdaten!$B$11,E_SAV!$M947-E_SAV!$Y947,HLOOKUP(A_Stammdaten!$B$11-1,$Z$4:$AF$1005,ROW(C947)-3,FALSE)-$Y947)</f>
        <v>0</v>
      </c>
      <c r="Y947" s="100">
        <f>HLOOKUP(A_Stammdaten!$B$11,$Z$4:$AF$1005,ROW(C947)-3,FALSE)</f>
        <v>0</v>
      </c>
      <c r="Z947" s="100">
        <f t="shared" si="163"/>
        <v>0</v>
      </c>
      <c r="AA947" s="100">
        <f t="shared" si="164"/>
        <v>0</v>
      </c>
      <c r="AB947" s="100">
        <f t="shared" si="165"/>
        <v>0</v>
      </c>
      <c r="AC947" s="100">
        <f t="shared" si="166"/>
        <v>0</v>
      </c>
      <c r="AD947" s="100">
        <f t="shared" si="167"/>
        <v>0</v>
      </c>
      <c r="AE947" s="100">
        <f t="shared" si="168"/>
        <v>0</v>
      </c>
      <c r="AF947" s="100">
        <f t="shared" si="169"/>
        <v>0</v>
      </c>
    </row>
    <row r="948" spans="1:32" x14ac:dyDescent="0.25">
      <c r="A948" s="338"/>
      <c r="B948" s="338"/>
      <c r="C948" s="339"/>
      <c r="D948" s="338"/>
      <c r="E948" s="338"/>
      <c r="F948" s="338"/>
      <c r="G948" s="338"/>
      <c r="H948" s="338"/>
      <c r="I948" s="270">
        <f>IF(C948&gt;A_Stammdaten!$B$11,0,SUM(D948,E948,-G948))</f>
        <v>0</v>
      </c>
      <c r="J948" s="338"/>
      <c r="K948" s="338"/>
      <c r="L948" s="338"/>
      <c r="M948" s="99">
        <f t="shared" si="162"/>
        <v>0</v>
      </c>
      <c r="N948" s="271">
        <f>IF(ISBLANK($B948),0,VLOOKUP($B948,Listen!$A$2:$C$45,2,FALSE))</f>
        <v>0</v>
      </c>
      <c r="O948" s="271">
        <f>IF(ISBLANK($B948),0,VLOOKUP($B948,Listen!$A$2:$C$45,3,FALSE))</f>
        <v>0</v>
      </c>
      <c r="P948" s="272">
        <f t="shared" si="171"/>
        <v>0</v>
      </c>
      <c r="Q948" s="272">
        <f t="shared" si="172"/>
        <v>0</v>
      </c>
      <c r="R948" s="272">
        <f t="shared" si="172"/>
        <v>0</v>
      </c>
      <c r="S948" s="272">
        <f t="shared" si="172"/>
        <v>0</v>
      </c>
      <c r="T948" s="272">
        <f t="shared" si="172"/>
        <v>0</v>
      </c>
      <c r="U948" s="272">
        <f t="shared" si="172"/>
        <v>0</v>
      </c>
      <c r="V948" s="272">
        <f t="shared" si="172"/>
        <v>0</v>
      </c>
      <c r="W948" s="100">
        <f t="shared" si="170"/>
        <v>0</v>
      </c>
      <c r="X948" s="100">
        <f>IF(C948=A_Stammdaten!$B$11,E_SAV!$M948-E_SAV!$Y948,HLOOKUP(A_Stammdaten!$B$11-1,$Z$4:$AF$1005,ROW(C948)-3,FALSE)-$Y948)</f>
        <v>0</v>
      </c>
      <c r="Y948" s="100">
        <f>HLOOKUP(A_Stammdaten!$B$11,$Z$4:$AF$1005,ROW(C948)-3,FALSE)</f>
        <v>0</v>
      </c>
      <c r="Z948" s="100">
        <f t="shared" si="163"/>
        <v>0</v>
      </c>
      <c r="AA948" s="100">
        <f t="shared" si="164"/>
        <v>0</v>
      </c>
      <c r="AB948" s="100">
        <f t="shared" si="165"/>
        <v>0</v>
      </c>
      <c r="AC948" s="100">
        <f t="shared" si="166"/>
        <v>0</v>
      </c>
      <c r="AD948" s="100">
        <f t="shared" si="167"/>
        <v>0</v>
      </c>
      <c r="AE948" s="100">
        <f t="shared" si="168"/>
        <v>0</v>
      </c>
      <c r="AF948" s="100">
        <f t="shared" si="169"/>
        <v>0</v>
      </c>
    </row>
    <row r="949" spans="1:32" x14ac:dyDescent="0.25">
      <c r="A949" s="338"/>
      <c r="B949" s="338"/>
      <c r="C949" s="339"/>
      <c r="D949" s="338"/>
      <c r="E949" s="338"/>
      <c r="F949" s="338"/>
      <c r="G949" s="338"/>
      <c r="H949" s="338"/>
      <c r="I949" s="270">
        <f>IF(C949&gt;A_Stammdaten!$B$11,0,SUM(D949,E949,-G949))</f>
        <v>0</v>
      </c>
      <c r="J949" s="338"/>
      <c r="K949" s="338"/>
      <c r="L949" s="338"/>
      <c r="M949" s="99">
        <f t="shared" si="162"/>
        <v>0</v>
      </c>
      <c r="N949" s="271">
        <f>IF(ISBLANK($B949),0,VLOOKUP($B949,Listen!$A$2:$C$45,2,FALSE))</f>
        <v>0</v>
      </c>
      <c r="O949" s="271">
        <f>IF(ISBLANK($B949),0,VLOOKUP($B949,Listen!$A$2:$C$45,3,FALSE))</f>
        <v>0</v>
      </c>
      <c r="P949" s="272">
        <f t="shared" si="171"/>
        <v>0</v>
      </c>
      <c r="Q949" s="272">
        <f t="shared" si="172"/>
        <v>0</v>
      </c>
      <c r="R949" s="272">
        <f t="shared" si="172"/>
        <v>0</v>
      </c>
      <c r="S949" s="272">
        <f t="shared" si="172"/>
        <v>0</v>
      </c>
      <c r="T949" s="272">
        <f t="shared" si="172"/>
        <v>0</v>
      </c>
      <c r="U949" s="272">
        <f t="shared" si="172"/>
        <v>0</v>
      </c>
      <c r="V949" s="272">
        <f t="shared" si="172"/>
        <v>0</v>
      </c>
      <c r="W949" s="100">
        <f t="shared" si="170"/>
        <v>0</v>
      </c>
      <c r="X949" s="100">
        <f>IF(C949=A_Stammdaten!$B$11,E_SAV!$M949-E_SAV!$Y949,HLOOKUP(A_Stammdaten!$B$11-1,$Z$4:$AF$1005,ROW(C949)-3,FALSE)-$Y949)</f>
        <v>0</v>
      </c>
      <c r="Y949" s="100">
        <f>HLOOKUP(A_Stammdaten!$B$11,$Z$4:$AF$1005,ROW(C949)-3,FALSE)</f>
        <v>0</v>
      </c>
      <c r="Z949" s="100">
        <f t="shared" si="163"/>
        <v>0</v>
      </c>
      <c r="AA949" s="100">
        <f t="shared" si="164"/>
        <v>0</v>
      </c>
      <c r="AB949" s="100">
        <f t="shared" si="165"/>
        <v>0</v>
      </c>
      <c r="AC949" s="100">
        <f t="shared" si="166"/>
        <v>0</v>
      </c>
      <c r="AD949" s="100">
        <f t="shared" si="167"/>
        <v>0</v>
      </c>
      <c r="AE949" s="100">
        <f t="shared" si="168"/>
        <v>0</v>
      </c>
      <c r="AF949" s="100">
        <f t="shared" si="169"/>
        <v>0</v>
      </c>
    </row>
    <row r="950" spans="1:32" x14ac:dyDescent="0.25">
      <c r="A950" s="338"/>
      <c r="B950" s="338"/>
      <c r="C950" s="339"/>
      <c r="D950" s="338"/>
      <c r="E950" s="338"/>
      <c r="F950" s="338"/>
      <c r="G950" s="338"/>
      <c r="H950" s="338"/>
      <c r="I950" s="270">
        <f>IF(C950&gt;A_Stammdaten!$B$11,0,SUM(D950,E950,-G950))</f>
        <v>0</v>
      </c>
      <c r="J950" s="338"/>
      <c r="K950" s="338"/>
      <c r="L950" s="338"/>
      <c r="M950" s="99">
        <f t="shared" si="162"/>
        <v>0</v>
      </c>
      <c r="N950" s="271">
        <f>IF(ISBLANK($B950),0,VLOOKUP($B950,Listen!$A$2:$C$45,2,FALSE))</f>
        <v>0</v>
      </c>
      <c r="O950" s="271">
        <f>IF(ISBLANK($B950),0,VLOOKUP($B950,Listen!$A$2:$C$45,3,FALSE))</f>
        <v>0</v>
      </c>
      <c r="P950" s="272">
        <f t="shared" si="171"/>
        <v>0</v>
      </c>
      <c r="Q950" s="272">
        <f t="shared" si="172"/>
        <v>0</v>
      </c>
      <c r="R950" s="272">
        <f t="shared" si="172"/>
        <v>0</v>
      </c>
      <c r="S950" s="272">
        <f t="shared" si="172"/>
        <v>0</v>
      </c>
      <c r="T950" s="272">
        <f t="shared" si="172"/>
        <v>0</v>
      </c>
      <c r="U950" s="272">
        <f t="shared" si="172"/>
        <v>0</v>
      </c>
      <c r="V950" s="272">
        <f t="shared" si="172"/>
        <v>0</v>
      </c>
      <c r="W950" s="100">
        <f t="shared" si="170"/>
        <v>0</v>
      </c>
      <c r="X950" s="100">
        <f>IF(C950=A_Stammdaten!$B$11,E_SAV!$M950-E_SAV!$Y950,HLOOKUP(A_Stammdaten!$B$11-1,$Z$4:$AF$1005,ROW(C950)-3,FALSE)-$Y950)</f>
        <v>0</v>
      </c>
      <c r="Y950" s="100">
        <f>HLOOKUP(A_Stammdaten!$B$11,$Z$4:$AF$1005,ROW(C950)-3,FALSE)</f>
        <v>0</v>
      </c>
      <c r="Z950" s="100">
        <f t="shared" si="163"/>
        <v>0</v>
      </c>
      <c r="AA950" s="100">
        <f t="shared" si="164"/>
        <v>0</v>
      </c>
      <c r="AB950" s="100">
        <f t="shared" si="165"/>
        <v>0</v>
      </c>
      <c r="AC950" s="100">
        <f t="shared" si="166"/>
        <v>0</v>
      </c>
      <c r="AD950" s="100">
        <f t="shared" si="167"/>
        <v>0</v>
      </c>
      <c r="AE950" s="100">
        <f t="shared" si="168"/>
        <v>0</v>
      </c>
      <c r="AF950" s="100">
        <f t="shared" si="169"/>
        <v>0</v>
      </c>
    </row>
    <row r="951" spans="1:32" x14ac:dyDescent="0.25">
      <c r="A951" s="338"/>
      <c r="B951" s="338"/>
      <c r="C951" s="339"/>
      <c r="D951" s="338"/>
      <c r="E951" s="338"/>
      <c r="F951" s="338"/>
      <c r="G951" s="338"/>
      <c r="H951" s="338"/>
      <c r="I951" s="270">
        <f>IF(C951&gt;A_Stammdaten!$B$11,0,SUM(D951,E951,-G951))</f>
        <v>0</v>
      </c>
      <c r="J951" s="338"/>
      <c r="K951" s="338"/>
      <c r="L951" s="338"/>
      <c r="M951" s="99">
        <f t="shared" si="162"/>
        <v>0</v>
      </c>
      <c r="N951" s="271">
        <f>IF(ISBLANK($B951),0,VLOOKUP($B951,Listen!$A$2:$C$45,2,FALSE))</f>
        <v>0</v>
      </c>
      <c r="O951" s="271">
        <f>IF(ISBLANK($B951),0,VLOOKUP($B951,Listen!$A$2:$C$45,3,FALSE))</f>
        <v>0</v>
      </c>
      <c r="P951" s="272">
        <f t="shared" si="171"/>
        <v>0</v>
      </c>
      <c r="Q951" s="272">
        <f t="shared" si="172"/>
        <v>0</v>
      </c>
      <c r="R951" s="272">
        <f t="shared" si="172"/>
        <v>0</v>
      </c>
      <c r="S951" s="272">
        <f t="shared" si="172"/>
        <v>0</v>
      </c>
      <c r="T951" s="272">
        <f t="shared" si="172"/>
        <v>0</v>
      </c>
      <c r="U951" s="272">
        <f t="shared" si="172"/>
        <v>0</v>
      </c>
      <c r="V951" s="272">
        <f t="shared" si="172"/>
        <v>0</v>
      </c>
      <c r="W951" s="100">
        <f t="shared" si="170"/>
        <v>0</v>
      </c>
      <c r="X951" s="100">
        <f>IF(C951=A_Stammdaten!$B$11,E_SAV!$M951-E_SAV!$Y951,HLOOKUP(A_Stammdaten!$B$11-1,$Z$4:$AF$1005,ROW(C951)-3,FALSE)-$Y951)</f>
        <v>0</v>
      </c>
      <c r="Y951" s="100">
        <f>HLOOKUP(A_Stammdaten!$B$11,$Z$4:$AF$1005,ROW(C951)-3,FALSE)</f>
        <v>0</v>
      </c>
      <c r="Z951" s="100">
        <f t="shared" si="163"/>
        <v>0</v>
      </c>
      <c r="AA951" s="100">
        <f t="shared" si="164"/>
        <v>0</v>
      </c>
      <c r="AB951" s="100">
        <f t="shared" si="165"/>
        <v>0</v>
      </c>
      <c r="AC951" s="100">
        <f t="shared" si="166"/>
        <v>0</v>
      </c>
      <c r="AD951" s="100">
        <f t="shared" si="167"/>
        <v>0</v>
      </c>
      <c r="AE951" s="100">
        <f t="shared" si="168"/>
        <v>0</v>
      </c>
      <c r="AF951" s="100">
        <f t="shared" si="169"/>
        <v>0</v>
      </c>
    </row>
    <row r="952" spans="1:32" x14ac:dyDescent="0.25">
      <c r="A952" s="338"/>
      <c r="B952" s="338"/>
      <c r="C952" s="339"/>
      <c r="D952" s="338"/>
      <c r="E952" s="338"/>
      <c r="F952" s="338"/>
      <c r="G952" s="338"/>
      <c r="H952" s="338"/>
      <c r="I952" s="270">
        <f>IF(C952&gt;A_Stammdaten!$B$11,0,SUM(D952,E952,-G952))</f>
        <v>0</v>
      </c>
      <c r="J952" s="338"/>
      <c r="K952" s="338"/>
      <c r="L952" s="338"/>
      <c r="M952" s="99">
        <f t="shared" si="162"/>
        <v>0</v>
      </c>
      <c r="N952" s="271">
        <f>IF(ISBLANK($B952),0,VLOOKUP($B952,Listen!$A$2:$C$45,2,FALSE))</f>
        <v>0</v>
      </c>
      <c r="O952" s="271">
        <f>IF(ISBLANK($B952),0,VLOOKUP($B952,Listen!$A$2:$C$45,3,FALSE))</f>
        <v>0</v>
      </c>
      <c r="P952" s="272">
        <f t="shared" si="171"/>
        <v>0</v>
      </c>
      <c r="Q952" s="272">
        <f t="shared" si="172"/>
        <v>0</v>
      </c>
      <c r="R952" s="272">
        <f t="shared" si="172"/>
        <v>0</v>
      </c>
      <c r="S952" s="272">
        <f t="shared" si="172"/>
        <v>0</v>
      </c>
      <c r="T952" s="272">
        <f t="shared" si="172"/>
        <v>0</v>
      </c>
      <c r="U952" s="272">
        <f t="shared" si="172"/>
        <v>0</v>
      </c>
      <c r="V952" s="272">
        <f t="shared" si="172"/>
        <v>0</v>
      </c>
      <c r="W952" s="100">
        <f t="shared" si="170"/>
        <v>0</v>
      </c>
      <c r="X952" s="100">
        <f>IF(C952=A_Stammdaten!$B$11,E_SAV!$M952-E_SAV!$Y952,HLOOKUP(A_Stammdaten!$B$11-1,$Z$4:$AF$1005,ROW(C952)-3,FALSE)-$Y952)</f>
        <v>0</v>
      </c>
      <c r="Y952" s="100">
        <f>HLOOKUP(A_Stammdaten!$B$11,$Z$4:$AF$1005,ROW(C952)-3,FALSE)</f>
        <v>0</v>
      </c>
      <c r="Z952" s="100">
        <f t="shared" si="163"/>
        <v>0</v>
      </c>
      <c r="AA952" s="100">
        <f t="shared" si="164"/>
        <v>0</v>
      </c>
      <c r="AB952" s="100">
        <f t="shared" si="165"/>
        <v>0</v>
      </c>
      <c r="AC952" s="100">
        <f t="shared" si="166"/>
        <v>0</v>
      </c>
      <c r="AD952" s="100">
        <f t="shared" si="167"/>
        <v>0</v>
      </c>
      <c r="AE952" s="100">
        <f t="shared" si="168"/>
        <v>0</v>
      </c>
      <c r="AF952" s="100">
        <f t="shared" si="169"/>
        <v>0</v>
      </c>
    </row>
    <row r="953" spans="1:32" x14ac:dyDescent="0.25">
      <c r="A953" s="338"/>
      <c r="B953" s="338"/>
      <c r="C953" s="339"/>
      <c r="D953" s="338"/>
      <c r="E953" s="338"/>
      <c r="F953" s="338"/>
      <c r="G953" s="338"/>
      <c r="H953" s="338"/>
      <c r="I953" s="270">
        <f>IF(C953&gt;A_Stammdaten!$B$11,0,SUM(D953,E953,-G953))</f>
        <v>0</v>
      </c>
      <c r="J953" s="338"/>
      <c r="K953" s="338"/>
      <c r="L953" s="338"/>
      <c r="M953" s="99">
        <f t="shared" si="162"/>
        <v>0</v>
      </c>
      <c r="N953" s="271">
        <f>IF(ISBLANK($B953),0,VLOOKUP($B953,Listen!$A$2:$C$45,2,FALSE))</f>
        <v>0</v>
      </c>
      <c r="O953" s="271">
        <f>IF(ISBLANK($B953),0,VLOOKUP($B953,Listen!$A$2:$C$45,3,FALSE))</f>
        <v>0</v>
      </c>
      <c r="P953" s="272">
        <f t="shared" si="171"/>
        <v>0</v>
      </c>
      <c r="Q953" s="272">
        <f t="shared" si="172"/>
        <v>0</v>
      </c>
      <c r="R953" s="272">
        <f t="shared" si="172"/>
        <v>0</v>
      </c>
      <c r="S953" s="272">
        <f t="shared" si="172"/>
        <v>0</v>
      </c>
      <c r="T953" s="272">
        <f t="shared" si="172"/>
        <v>0</v>
      </c>
      <c r="U953" s="272">
        <f t="shared" si="172"/>
        <v>0</v>
      </c>
      <c r="V953" s="272">
        <f t="shared" si="172"/>
        <v>0</v>
      </c>
      <c r="W953" s="100">
        <f t="shared" si="170"/>
        <v>0</v>
      </c>
      <c r="X953" s="100">
        <f>IF(C953=A_Stammdaten!$B$11,E_SAV!$M953-E_SAV!$Y953,HLOOKUP(A_Stammdaten!$B$11-1,$Z$4:$AF$1005,ROW(C953)-3,FALSE)-$Y953)</f>
        <v>0</v>
      </c>
      <c r="Y953" s="100">
        <f>HLOOKUP(A_Stammdaten!$B$11,$Z$4:$AF$1005,ROW(C953)-3,FALSE)</f>
        <v>0</v>
      </c>
      <c r="Z953" s="100">
        <f t="shared" si="163"/>
        <v>0</v>
      </c>
      <c r="AA953" s="100">
        <f t="shared" si="164"/>
        <v>0</v>
      </c>
      <c r="AB953" s="100">
        <f t="shared" si="165"/>
        <v>0</v>
      </c>
      <c r="AC953" s="100">
        <f t="shared" si="166"/>
        <v>0</v>
      </c>
      <c r="AD953" s="100">
        <f t="shared" si="167"/>
        <v>0</v>
      </c>
      <c r="AE953" s="100">
        <f t="shared" si="168"/>
        <v>0</v>
      </c>
      <c r="AF953" s="100">
        <f t="shared" si="169"/>
        <v>0</v>
      </c>
    </row>
    <row r="954" spans="1:32" x14ac:dyDescent="0.25">
      <c r="A954" s="338"/>
      <c r="B954" s="338"/>
      <c r="C954" s="339"/>
      <c r="D954" s="338"/>
      <c r="E954" s="338"/>
      <c r="F954" s="338"/>
      <c r="G954" s="338"/>
      <c r="H954" s="338"/>
      <c r="I954" s="270">
        <f>IF(C954&gt;A_Stammdaten!$B$11,0,SUM(D954,E954,-G954))</f>
        <v>0</v>
      </c>
      <c r="J954" s="338"/>
      <c r="K954" s="338"/>
      <c r="L954" s="338"/>
      <c r="M954" s="99">
        <f t="shared" si="162"/>
        <v>0</v>
      </c>
      <c r="N954" s="271">
        <f>IF(ISBLANK($B954),0,VLOOKUP($B954,Listen!$A$2:$C$45,2,FALSE))</f>
        <v>0</v>
      </c>
      <c r="O954" s="271">
        <f>IF(ISBLANK($B954),0,VLOOKUP($B954,Listen!$A$2:$C$45,3,FALSE))</f>
        <v>0</v>
      </c>
      <c r="P954" s="272">
        <f t="shared" si="171"/>
        <v>0</v>
      </c>
      <c r="Q954" s="272">
        <f t="shared" si="172"/>
        <v>0</v>
      </c>
      <c r="R954" s="272">
        <f t="shared" si="172"/>
        <v>0</v>
      </c>
      <c r="S954" s="272">
        <f t="shared" si="172"/>
        <v>0</v>
      </c>
      <c r="T954" s="272">
        <f t="shared" si="172"/>
        <v>0</v>
      </c>
      <c r="U954" s="272">
        <f t="shared" si="172"/>
        <v>0</v>
      </c>
      <c r="V954" s="272">
        <f t="shared" si="172"/>
        <v>0</v>
      </c>
      <c r="W954" s="100">
        <f t="shared" si="170"/>
        <v>0</v>
      </c>
      <c r="X954" s="100">
        <f>IF(C954=A_Stammdaten!$B$11,E_SAV!$M954-E_SAV!$Y954,HLOOKUP(A_Stammdaten!$B$11-1,$Z$4:$AF$1005,ROW(C954)-3,FALSE)-$Y954)</f>
        <v>0</v>
      </c>
      <c r="Y954" s="100">
        <f>HLOOKUP(A_Stammdaten!$B$11,$Z$4:$AF$1005,ROW(C954)-3,FALSE)</f>
        <v>0</v>
      </c>
      <c r="Z954" s="100">
        <f t="shared" si="163"/>
        <v>0</v>
      </c>
      <c r="AA954" s="100">
        <f t="shared" si="164"/>
        <v>0</v>
      </c>
      <c r="AB954" s="100">
        <f t="shared" si="165"/>
        <v>0</v>
      </c>
      <c r="AC954" s="100">
        <f t="shared" si="166"/>
        <v>0</v>
      </c>
      <c r="AD954" s="100">
        <f t="shared" si="167"/>
        <v>0</v>
      </c>
      <c r="AE954" s="100">
        <f t="shared" si="168"/>
        <v>0</v>
      </c>
      <c r="AF954" s="100">
        <f t="shared" si="169"/>
        <v>0</v>
      </c>
    </row>
    <row r="955" spans="1:32" x14ac:dyDescent="0.25">
      <c r="A955" s="338"/>
      <c r="B955" s="338"/>
      <c r="C955" s="339"/>
      <c r="D955" s="338"/>
      <c r="E955" s="338"/>
      <c r="F955" s="338"/>
      <c r="G955" s="338"/>
      <c r="H955" s="338"/>
      <c r="I955" s="270">
        <f>IF(C955&gt;A_Stammdaten!$B$11,0,SUM(D955,E955,-G955))</f>
        <v>0</v>
      </c>
      <c r="J955" s="338"/>
      <c r="K955" s="338"/>
      <c r="L955" s="338"/>
      <c r="M955" s="99">
        <f t="shared" si="162"/>
        <v>0</v>
      </c>
      <c r="N955" s="271">
        <f>IF(ISBLANK($B955),0,VLOOKUP($B955,Listen!$A$2:$C$45,2,FALSE))</f>
        <v>0</v>
      </c>
      <c r="O955" s="271">
        <f>IF(ISBLANK($B955),0,VLOOKUP($B955,Listen!$A$2:$C$45,3,FALSE))</f>
        <v>0</v>
      </c>
      <c r="P955" s="272">
        <f t="shared" si="171"/>
        <v>0</v>
      </c>
      <c r="Q955" s="272">
        <f t="shared" si="172"/>
        <v>0</v>
      </c>
      <c r="R955" s="272">
        <f t="shared" si="172"/>
        <v>0</v>
      </c>
      <c r="S955" s="272">
        <f t="shared" si="172"/>
        <v>0</v>
      </c>
      <c r="T955" s="272">
        <f t="shared" si="172"/>
        <v>0</v>
      </c>
      <c r="U955" s="272">
        <f t="shared" si="172"/>
        <v>0</v>
      </c>
      <c r="V955" s="272">
        <f t="shared" si="172"/>
        <v>0</v>
      </c>
      <c r="W955" s="100">
        <f t="shared" si="170"/>
        <v>0</v>
      </c>
      <c r="X955" s="100">
        <f>IF(C955=A_Stammdaten!$B$11,E_SAV!$M955-E_SAV!$Y955,HLOOKUP(A_Stammdaten!$B$11-1,$Z$4:$AF$1005,ROW(C955)-3,FALSE)-$Y955)</f>
        <v>0</v>
      </c>
      <c r="Y955" s="100">
        <f>HLOOKUP(A_Stammdaten!$B$11,$Z$4:$AF$1005,ROW(C955)-3,FALSE)</f>
        <v>0</v>
      </c>
      <c r="Z955" s="100">
        <f t="shared" si="163"/>
        <v>0</v>
      </c>
      <c r="AA955" s="100">
        <f t="shared" si="164"/>
        <v>0</v>
      </c>
      <c r="AB955" s="100">
        <f t="shared" si="165"/>
        <v>0</v>
      </c>
      <c r="AC955" s="100">
        <f t="shared" si="166"/>
        <v>0</v>
      </c>
      <c r="AD955" s="100">
        <f t="shared" si="167"/>
        <v>0</v>
      </c>
      <c r="AE955" s="100">
        <f t="shared" si="168"/>
        <v>0</v>
      </c>
      <c r="AF955" s="100">
        <f t="shared" si="169"/>
        <v>0</v>
      </c>
    </row>
    <row r="956" spans="1:32" x14ac:dyDescent="0.25">
      <c r="A956" s="338"/>
      <c r="B956" s="338"/>
      <c r="C956" s="339"/>
      <c r="D956" s="338"/>
      <c r="E956" s="338"/>
      <c r="F956" s="338"/>
      <c r="G956" s="338"/>
      <c r="H956" s="338"/>
      <c r="I956" s="270">
        <f>IF(C956&gt;A_Stammdaten!$B$11,0,SUM(D956,E956,-G956))</f>
        <v>0</v>
      </c>
      <c r="J956" s="338"/>
      <c r="K956" s="338"/>
      <c r="L956" s="338"/>
      <c r="M956" s="99">
        <f t="shared" si="162"/>
        <v>0</v>
      </c>
      <c r="N956" s="271">
        <f>IF(ISBLANK($B956),0,VLOOKUP($B956,Listen!$A$2:$C$45,2,FALSE))</f>
        <v>0</v>
      </c>
      <c r="O956" s="271">
        <f>IF(ISBLANK($B956),0,VLOOKUP($B956,Listen!$A$2:$C$45,3,FALSE))</f>
        <v>0</v>
      </c>
      <c r="P956" s="272">
        <f t="shared" si="171"/>
        <v>0</v>
      </c>
      <c r="Q956" s="272">
        <f t="shared" si="172"/>
        <v>0</v>
      </c>
      <c r="R956" s="272">
        <f t="shared" si="172"/>
        <v>0</v>
      </c>
      <c r="S956" s="272">
        <f t="shared" si="172"/>
        <v>0</v>
      </c>
      <c r="T956" s="272">
        <f t="shared" si="172"/>
        <v>0</v>
      </c>
      <c r="U956" s="272">
        <f t="shared" si="172"/>
        <v>0</v>
      </c>
      <c r="V956" s="272">
        <f t="shared" si="172"/>
        <v>0</v>
      </c>
      <c r="W956" s="100">
        <f t="shared" si="170"/>
        <v>0</v>
      </c>
      <c r="X956" s="100">
        <f>IF(C956=A_Stammdaten!$B$11,E_SAV!$M956-E_SAV!$Y956,HLOOKUP(A_Stammdaten!$B$11-1,$Z$4:$AF$1005,ROW(C956)-3,FALSE)-$Y956)</f>
        <v>0</v>
      </c>
      <c r="Y956" s="100">
        <f>HLOOKUP(A_Stammdaten!$B$11,$Z$4:$AF$1005,ROW(C956)-3,FALSE)</f>
        <v>0</v>
      </c>
      <c r="Z956" s="100">
        <f t="shared" si="163"/>
        <v>0</v>
      </c>
      <c r="AA956" s="100">
        <f t="shared" si="164"/>
        <v>0</v>
      </c>
      <c r="AB956" s="100">
        <f t="shared" si="165"/>
        <v>0</v>
      </c>
      <c r="AC956" s="100">
        <f t="shared" si="166"/>
        <v>0</v>
      </c>
      <c r="AD956" s="100">
        <f t="shared" si="167"/>
        <v>0</v>
      </c>
      <c r="AE956" s="100">
        <f t="shared" si="168"/>
        <v>0</v>
      </c>
      <c r="AF956" s="100">
        <f t="shared" si="169"/>
        <v>0</v>
      </c>
    </row>
    <row r="957" spans="1:32" x14ac:dyDescent="0.25">
      <c r="A957" s="338"/>
      <c r="B957" s="338"/>
      <c r="C957" s="339"/>
      <c r="D957" s="338"/>
      <c r="E957" s="338"/>
      <c r="F957" s="338"/>
      <c r="G957" s="338"/>
      <c r="H957" s="338"/>
      <c r="I957" s="270">
        <f>IF(C957&gt;A_Stammdaten!$B$11,0,SUM(D957,E957,-G957))</f>
        <v>0</v>
      </c>
      <c r="J957" s="338"/>
      <c r="K957" s="338"/>
      <c r="L957" s="338"/>
      <c r="M957" s="99">
        <f t="shared" si="162"/>
        <v>0</v>
      </c>
      <c r="N957" s="271">
        <f>IF(ISBLANK($B957),0,VLOOKUP($B957,Listen!$A$2:$C$45,2,FALSE))</f>
        <v>0</v>
      </c>
      <c r="O957" s="271">
        <f>IF(ISBLANK($B957),0,VLOOKUP($B957,Listen!$A$2:$C$45,3,FALSE))</f>
        <v>0</v>
      </c>
      <c r="P957" s="272">
        <f t="shared" si="171"/>
        <v>0</v>
      </c>
      <c r="Q957" s="272">
        <f t="shared" si="172"/>
        <v>0</v>
      </c>
      <c r="R957" s="272">
        <f t="shared" si="172"/>
        <v>0</v>
      </c>
      <c r="S957" s="272">
        <f t="shared" si="172"/>
        <v>0</v>
      </c>
      <c r="T957" s="272">
        <f t="shared" si="172"/>
        <v>0</v>
      </c>
      <c r="U957" s="272">
        <f t="shared" si="172"/>
        <v>0</v>
      </c>
      <c r="V957" s="272">
        <f t="shared" si="172"/>
        <v>0</v>
      </c>
      <c r="W957" s="100">
        <f t="shared" si="170"/>
        <v>0</v>
      </c>
      <c r="X957" s="100">
        <f>IF(C957=A_Stammdaten!$B$11,E_SAV!$M957-E_SAV!$Y957,HLOOKUP(A_Stammdaten!$B$11-1,$Z$4:$AF$1005,ROW(C957)-3,FALSE)-$Y957)</f>
        <v>0</v>
      </c>
      <c r="Y957" s="100">
        <f>HLOOKUP(A_Stammdaten!$B$11,$Z$4:$AF$1005,ROW(C957)-3,FALSE)</f>
        <v>0</v>
      </c>
      <c r="Z957" s="100">
        <f t="shared" si="163"/>
        <v>0</v>
      </c>
      <c r="AA957" s="100">
        <f t="shared" si="164"/>
        <v>0</v>
      </c>
      <c r="AB957" s="100">
        <f t="shared" si="165"/>
        <v>0</v>
      </c>
      <c r="AC957" s="100">
        <f t="shared" si="166"/>
        <v>0</v>
      </c>
      <c r="AD957" s="100">
        <f t="shared" si="167"/>
        <v>0</v>
      </c>
      <c r="AE957" s="100">
        <f t="shared" si="168"/>
        <v>0</v>
      </c>
      <c r="AF957" s="100">
        <f t="shared" si="169"/>
        <v>0</v>
      </c>
    </row>
    <row r="958" spans="1:32" x14ac:dyDescent="0.25">
      <c r="A958" s="338"/>
      <c r="B958" s="338"/>
      <c r="C958" s="339"/>
      <c r="D958" s="338"/>
      <c r="E958" s="338"/>
      <c r="F958" s="338"/>
      <c r="G958" s="338"/>
      <c r="H958" s="338"/>
      <c r="I958" s="270">
        <f>IF(C958&gt;A_Stammdaten!$B$11,0,SUM(D958,E958,-G958))</f>
        <v>0</v>
      </c>
      <c r="J958" s="338"/>
      <c r="K958" s="338"/>
      <c r="L958" s="338"/>
      <c r="M958" s="99">
        <f t="shared" si="162"/>
        <v>0</v>
      </c>
      <c r="N958" s="271">
        <f>IF(ISBLANK($B958),0,VLOOKUP($B958,Listen!$A$2:$C$45,2,FALSE))</f>
        <v>0</v>
      </c>
      <c r="O958" s="271">
        <f>IF(ISBLANK($B958),0,VLOOKUP($B958,Listen!$A$2:$C$45,3,FALSE))</f>
        <v>0</v>
      </c>
      <c r="P958" s="272">
        <f t="shared" si="171"/>
        <v>0</v>
      </c>
      <c r="Q958" s="272">
        <f t="shared" si="172"/>
        <v>0</v>
      </c>
      <c r="R958" s="272">
        <f t="shared" si="172"/>
        <v>0</v>
      </c>
      <c r="S958" s="272">
        <f t="shared" si="172"/>
        <v>0</v>
      </c>
      <c r="T958" s="272">
        <f t="shared" si="172"/>
        <v>0</v>
      </c>
      <c r="U958" s="272">
        <f t="shared" si="172"/>
        <v>0</v>
      </c>
      <c r="V958" s="272">
        <f t="shared" si="172"/>
        <v>0</v>
      </c>
      <c r="W958" s="100">
        <f t="shared" si="170"/>
        <v>0</v>
      </c>
      <c r="X958" s="100">
        <f>IF(C958=A_Stammdaten!$B$11,E_SAV!$M958-E_SAV!$Y958,HLOOKUP(A_Stammdaten!$B$11-1,$Z$4:$AF$1005,ROW(C958)-3,FALSE)-$Y958)</f>
        <v>0</v>
      </c>
      <c r="Y958" s="100">
        <f>HLOOKUP(A_Stammdaten!$B$11,$Z$4:$AF$1005,ROW(C958)-3,FALSE)</f>
        <v>0</v>
      </c>
      <c r="Z958" s="100">
        <f t="shared" si="163"/>
        <v>0</v>
      </c>
      <c r="AA958" s="100">
        <f t="shared" si="164"/>
        <v>0</v>
      </c>
      <c r="AB958" s="100">
        <f t="shared" si="165"/>
        <v>0</v>
      </c>
      <c r="AC958" s="100">
        <f t="shared" si="166"/>
        <v>0</v>
      </c>
      <c r="AD958" s="100">
        <f t="shared" si="167"/>
        <v>0</v>
      </c>
      <c r="AE958" s="100">
        <f t="shared" si="168"/>
        <v>0</v>
      </c>
      <c r="AF958" s="100">
        <f t="shared" si="169"/>
        <v>0</v>
      </c>
    </row>
    <row r="959" spans="1:32" x14ac:dyDescent="0.25">
      <c r="A959" s="338"/>
      <c r="B959" s="338"/>
      <c r="C959" s="339"/>
      <c r="D959" s="338"/>
      <c r="E959" s="338"/>
      <c r="F959" s="338"/>
      <c r="G959" s="338"/>
      <c r="H959" s="338"/>
      <c r="I959" s="270">
        <f>IF(C959&gt;A_Stammdaten!$B$11,0,SUM(D959,E959,-G959))</f>
        <v>0</v>
      </c>
      <c r="J959" s="338"/>
      <c r="K959" s="338"/>
      <c r="L959" s="338"/>
      <c r="M959" s="99">
        <f t="shared" si="162"/>
        <v>0</v>
      </c>
      <c r="N959" s="271">
        <f>IF(ISBLANK($B959),0,VLOOKUP($B959,Listen!$A$2:$C$45,2,FALSE))</f>
        <v>0</v>
      </c>
      <c r="O959" s="271">
        <f>IF(ISBLANK($B959),0,VLOOKUP($B959,Listen!$A$2:$C$45,3,FALSE))</f>
        <v>0</v>
      </c>
      <c r="P959" s="272">
        <f t="shared" si="171"/>
        <v>0</v>
      </c>
      <c r="Q959" s="272">
        <f t="shared" si="172"/>
        <v>0</v>
      </c>
      <c r="R959" s="272">
        <f t="shared" si="172"/>
        <v>0</v>
      </c>
      <c r="S959" s="272">
        <f t="shared" si="172"/>
        <v>0</v>
      </c>
      <c r="T959" s="272">
        <f t="shared" si="172"/>
        <v>0</v>
      </c>
      <c r="U959" s="272">
        <f t="shared" si="172"/>
        <v>0</v>
      </c>
      <c r="V959" s="272">
        <f t="shared" si="172"/>
        <v>0</v>
      </c>
      <c r="W959" s="100">
        <f t="shared" si="170"/>
        <v>0</v>
      </c>
      <c r="X959" s="100">
        <f>IF(C959=A_Stammdaten!$B$11,E_SAV!$M959-E_SAV!$Y959,HLOOKUP(A_Stammdaten!$B$11-1,$Z$4:$AF$1005,ROW(C959)-3,FALSE)-$Y959)</f>
        <v>0</v>
      </c>
      <c r="Y959" s="100">
        <f>HLOOKUP(A_Stammdaten!$B$11,$Z$4:$AF$1005,ROW(C959)-3,FALSE)</f>
        <v>0</v>
      </c>
      <c r="Z959" s="100">
        <f t="shared" si="163"/>
        <v>0</v>
      </c>
      <c r="AA959" s="100">
        <f t="shared" si="164"/>
        <v>0</v>
      </c>
      <c r="AB959" s="100">
        <f t="shared" si="165"/>
        <v>0</v>
      </c>
      <c r="AC959" s="100">
        <f t="shared" si="166"/>
        <v>0</v>
      </c>
      <c r="AD959" s="100">
        <f t="shared" si="167"/>
        <v>0</v>
      </c>
      <c r="AE959" s="100">
        <f t="shared" si="168"/>
        <v>0</v>
      </c>
      <c r="AF959" s="100">
        <f t="shared" si="169"/>
        <v>0</v>
      </c>
    </row>
    <row r="960" spans="1:32" x14ac:dyDescent="0.25">
      <c r="A960" s="338"/>
      <c r="B960" s="338"/>
      <c r="C960" s="339"/>
      <c r="D960" s="338"/>
      <c r="E960" s="338"/>
      <c r="F960" s="338"/>
      <c r="G960" s="338"/>
      <c r="H960" s="338"/>
      <c r="I960" s="270">
        <f>IF(C960&gt;A_Stammdaten!$B$11,0,SUM(D960,E960,-G960))</f>
        <v>0</v>
      </c>
      <c r="J960" s="338"/>
      <c r="K960" s="338"/>
      <c r="L960" s="338"/>
      <c r="M960" s="99">
        <f t="shared" si="162"/>
        <v>0</v>
      </c>
      <c r="N960" s="271">
        <f>IF(ISBLANK($B960),0,VLOOKUP($B960,Listen!$A$2:$C$45,2,FALSE))</f>
        <v>0</v>
      </c>
      <c r="O960" s="271">
        <f>IF(ISBLANK($B960),0,VLOOKUP($B960,Listen!$A$2:$C$45,3,FALSE))</f>
        <v>0</v>
      </c>
      <c r="P960" s="272">
        <f t="shared" si="171"/>
        <v>0</v>
      </c>
      <c r="Q960" s="272">
        <f t="shared" si="172"/>
        <v>0</v>
      </c>
      <c r="R960" s="272">
        <f t="shared" si="172"/>
        <v>0</v>
      </c>
      <c r="S960" s="272">
        <f t="shared" si="172"/>
        <v>0</v>
      </c>
      <c r="T960" s="272">
        <f t="shared" si="172"/>
        <v>0</v>
      </c>
      <c r="U960" s="272">
        <f t="shared" si="172"/>
        <v>0</v>
      </c>
      <c r="V960" s="272">
        <f t="shared" si="172"/>
        <v>0</v>
      </c>
      <c r="W960" s="100">
        <f t="shared" si="170"/>
        <v>0</v>
      </c>
      <c r="X960" s="100">
        <f>IF(C960=A_Stammdaten!$B$11,E_SAV!$M960-E_SAV!$Y960,HLOOKUP(A_Stammdaten!$B$11-1,$Z$4:$AF$1005,ROW(C960)-3,FALSE)-$Y960)</f>
        <v>0</v>
      </c>
      <c r="Y960" s="100">
        <f>HLOOKUP(A_Stammdaten!$B$11,$Z$4:$AF$1005,ROW(C960)-3,FALSE)</f>
        <v>0</v>
      </c>
      <c r="Z960" s="100">
        <f t="shared" si="163"/>
        <v>0</v>
      </c>
      <c r="AA960" s="100">
        <f t="shared" si="164"/>
        <v>0</v>
      </c>
      <c r="AB960" s="100">
        <f t="shared" si="165"/>
        <v>0</v>
      </c>
      <c r="AC960" s="100">
        <f t="shared" si="166"/>
        <v>0</v>
      </c>
      <c r="AD960" s="100">
        <f t="shared" si="167"/>
        <v>0</v>
      </c>
      <c r="AE960" s="100">
        <f t="shared" si="168"/>
        <v>0</v>
      </c>
      <c r="AF960" s="100">
        <f t="shared" si="169"/>
        <v>0</v>
      </c>
    </row>
    <row r="961" spans="1:32" x14ac:dyDescent="0.25">
      <c r="A961" s="338"/>
      <c r="B961" s="338"/>
      <c r="C961" s="339"/>
      <c r="D961" s="338"/>
      <c r="E961" s="338"/>
      <c r="F961" s="338"/>
      <c r="G961" s="338"/>
      <c r="H961" s="338"/>
      <c r="I961" s="270">
        <f>IF(C961&gt;A_Stammdaten!$B$11,0,SUM(D961,E961,-G961))</f>
        <v>0</v>
      </c>
      <c r="J961" s="338"/>
      <c r="K961" s="338"/>
      <c r="L961" s="338"/>
      <c r="M961" s="99">
        <f t="shared" si="162"/>
        <v>0</v>
      </c>
      <c r="N961" s="271">
        <f>IF(ISBLANK($B961),0,VLOOKUP($B961,Listen!$A$2:$C$45,2,FALSE))</f>
        <v>0</v>
      </c>
      <c r="O961" s="271">
        <f>IF(ISBLANK($B961),0,VLOOKUP($B961,Listen!$A$2:$C$45,3,FALSE))</f>
        <v>0</v>
      </c>
      <c r="P961" s="272">
        <f t="shared" si="171"/>
        <v>0</v>
      </c>
      <c r="Q961" s="272">
        <f t="shared" si="172"/>
        <v>0</v>
      </c>
      <c r="R961" s="272">
        <f t="shared" si="172"/>
        <v>0</v>
      </c>
      <c r="S961" s="272">
        <f t="shared" si="172"/>
        <v>0</v>
      </c>
      <c r="T961" s="272">
        <f t="shared" si="172"/>
        <v>0</v>
      </c>
      <c r="U961" s="272">
        <f t="shared" si="172"/>
        <v>0</v>
      </c>
      <c r="V961" s="272">
        <f t="shared" si="172"/>
        <v>0</v>
      </c>
      <c r="W961" s="100">
        <f t="shared" si="170"/>
        <v>0</v>
      </c>
      <c r="X961" s="100">
        <f>IF(C961=A_Stammdaten!$B$11,E_SAV!$M961-E_SAV!$Y961,HLOOKUP(A_Stammdaten!$B$11-1,$Z$4:$AF$1005,ROW(C961)-3,FALSE)-$Y961)</f>
        <v>0</v>
      </c>
      <c r="Y961" s="100">
        <f>HLOOKUP(A_Stammdaten!$B$11,$Z$4:$AF$1005,ROW(C961)-3,FALSE)</f>
        <v>0</v>
      </c>
      <c r="Z961" s="100">
        <f t="shared" si="163"/>
        <v>0</v>
      </c>
      <c r="AA961" s="100">
        <f t="shared" si="164"/>
        <v>0</v>
      </c>
      <c r="AB961" s="100">
        <f t="shared" si="165"/>
        <v>0</v>
      </c>
      <c r="AC961" s="100">
        <f t="shared" si="166"/>
        <v>0</v>
      </c>
      <c r="AD961" s="100">
        <f t="shared" si="167"/>
        <v>0</v>
      </c>
      <c r="AE961" s="100">
        <f t="shared" si="168"/>
        <v>0</v>
      </c>
      <c r="AF961" s="100">
        <f t="shared" si="169"/>
        <v>0</v>
      </c>
    </row>
    <row r="962" spans="1:32" x14ac:dyDescent="0.25">
      <c r="A962" s="338"/>
      <c r="B962" s="338"/>
      <c r="C962" s="339"/>
      <c r="D962" s="338"/>
      <c r="E962" s="338"/>
      <c r="F962" s="338"/>
      <c r="G962" s="338"/>
      <c r="H962" s="338"/>
      <c r="I962" s="270">
        <f>IF(C962&gt;A_Stammdaten!$B$11,0,SUM(D962,E962,-G962))</f>
        <v>0</v>
      </c>
      <c r="J962" s="338"/>
      <c r="K962" s="338"/>
      <c r="L962" s="338"/>
      <c r="M962" s="99">
        <f t="shared" si="162"/>
        <v>0</v>
      </c>
      <c r="N962" s="271">
        <f>IF(ISBLANK($B962),0,VLOOKUP($B962,Listen!$A$2:$C$45,2,FALSE))</f>
        <v>0</v>
      </c>
      <c r="O962" s="271">
        <f>IF(ISBLANK($B962),0,VLOOKUP($B962,Listen!$A$2:$C$45,3,FALSE))</f>
        <v>0</v>
      </c>
      <c r="P962" s="272">
        <f t="shared" si="171"/>
        <v>0</v>
      </c>
      <c r="Q962" s="272">
        <f t="shared" si="172"/>
        <v>0</v>
      </c>
      <c r="R962" s="272">
        <f t="shared" si="172"/>
        <v>0</v>
      </c>
      <c r="S962" s="272">
        <f t="shared" si="172"/>
        <v>0</v>
      </c>
      <c r="T962" s="272">
        <f t="shared" si="172"/>
        <v>0</v>
      </c>
      <c r="U962" s="272">
        <f t="shared" si="172"/>
        <v>0</v>
      </c>
      <c r="V962" s="272">
        <f t="shared" si="172"/>
        <v>0</v>
      </c>
      <c r="W962" s="100">
        <f t="shared" si="170"/>
        <v>0</v>
      </c>
      <c r="X962" s="100">
        <f>IF(C962=A_Stammdaten!$B$11,E_SAV!$M962-E_SAV!$Y962,HLOOKUP(A_Stammdaten!$B$11-1,$Z$4:$AF$1005,ROW(C962)-3,FALSE)-$Y962)</f>
        <v>0</v>
      </c>
      <c r="Y962" s="100">
        <f>HLOOKUP(A_Stammdaten!$B$11,$Z$4:$AF$1005,ROW(C962)-3,FALSE)</f>
        <v>0</v>
      </c>
      <c r="Z962" s="100">
        <f t="shared" si="163"/>
        <v>0</v>
      </c>
      <c r="AA962" s="100">
        <f t="shared" si="164"/>
        <v>0</v>
      </c>
      <c r="AB962" s="100">
        <f t="shared" si="165"/>
        <v>0</v>
      </c>
      <c r="AC962" s="100">
        <f t="shared" si="166"/>
        <v>0</v>
      </c>
      <c r="AD962" s="100">
        <f t="shared" si="167"/>
        <v>0</v>
      </c>
      <c r="AE962" s="100">
        <f t="shared" si="168"/>
        <v>0</v>
      </c>
      <c r="AF962" s="100">
        <f t="shared" si="169"/>
        <v>0</v>
      </c>
    </row>
    <row r="963" spans="1:32" x14ac:dyDescent="0.25">
      <c r="A963" s="338"/>
      <c r="B963" s="338"/>
      <c r="C963" s="339"/>
      <c r="D963" s="338"/>
      <c r="E963" s="338"/>
      <c r="F963" s="338"/>
      <c r="G963" s="338"/>
      <c r="H963" s="338"/>
      <c r="I963" s="270">
        <f>IF(C963&gt;A_Stammdaten!$B$11,0,SUM(D963,E963,-G963))</f>
        <v>0</v>
      </c>
      <c r="J963" s="338"/>
      <c r="K963" s="338"/>
      <c r="L963" s="338"/>
      <c r="M963" s="99">
        <f t="shared" si="162"/>
        <v>0</v>
      </c>
      <c r="N963" s="271">
        <f>IF(ISBLANK($B963),0,VLOOKUP($B963,Listen!$A$2:$C$45,2,FALSE))</f>
        <v>0</v>
      </c>
      <c r="O963" s="271">
        <f>IF(ISBLANK($B963),0,VLOOKUP($B963,Listen!$A$2:$C$45,3,FALSE))</f>
        <v>0</v>
      </c>
      <c r="P963" s="272">
        <f t="shared" si="171"/>
        <v>0</v>
      </c>
      <c r="Q963" s="272">
        <f t="shared" si="172"/>
        <v>0</v>
      </c>
      <c r="R963" s="272">
        <f t="shared" si="172"/>
        <v>0</v>
      </c>
      <c r="S963" s="272">
        <f t="shared" si="172"/>
        <v>0</v>
      </c>
      <c r="T963" s="272">
        <f t="shared" si="172"/>
        <v>0</v>
      </c>
      <c r="U963" s="272">
        <f t="shared" si="172"/>
        <v>0</v>
      </c>
      <c r="V963" s="272">
        <f t="shared" si="172"/>
        <v>0</v>
      </c>
      <c r="W963" s="100">
        <f t="shared" si="170"/>
        <v>0</v>
      </c>
      <c r="X963" s="100">
        <f>IF(C963=A_Stammdaten!$B$11,E_SAV!$M963-E_SAV!$Y963,HLOOKUP(A_Stammdaten!$B$11-1,$Z$4:$AF$1005,ROW(C963)-3,FALSE)-$Y963)</f>
        <v>0</v>
      </c>
      <c r="Y963" s="100">
        <f>HLOOKUP(A_Stammdaten!$B$11,$Z$4:$AF$1005,ROW(C963)-3,FALSE)</f>
        <v>0</v>
      </c>
      <c r="Z963" s="100">
        <f t="shared" si="163"/>
        <v>0</v>
      </c>
      <c r="AA963" s="100">
        <f t="shared" si="164"/>
        <v>0</v>
      </c>
      <c r="AB963" s="100">
        <f t="shared" si="165"/>
        <v>0</v>
      </c>
      <c r="AC963" s="100">
        <f t="shared" si="166"/>
        <v>0</v>
      </c>
      <c r="AD963" s="100">
        <f t="shared" si="167"/>
        <v>0</v>
      </c>
      <c r="AE963" s="100">
        <f t="shared" si="168"/>
        <v>0</v>
      </c>
      <c r="AF963" s="100">
        <f t="shared" si="169"/>
        <v>0</v>
      </c>
    </row>
    <row r="964" spans="1:32" x14ac:dyDescent="0.25">
      <c r="A964" s="338"/>
      <c r="B964" s="338"/>
      <c r="C964" s="339"/>
      <c r="D964" s="338"/>
      <c r="E964" s="338"/>
      <c r="F964" s="338"/>
      <c r="G964" s="338"/>
      <c r="H964" s="338"/>
      <c r="I964" s="270">
        <f>IF(C964&gt;A_Stammdaten!$B$11,0,SUM(D964,E964,-G964))</f>
        <v>0</v>
      </c>
      <c r="J964" s="338"/>
      <c r="K964" s="338"/>
      <c r="L964" s="338"/>
      <c r="M964" s="99">
        <f t="shared" si="162"/>
        <v>0</v>
      </c>
      <c r="N964" s="271">
        <f>IF(ISBLANK($B964),0,VLOOKUP($B964,Listen!$A$2:$C$45,2,FALSE))</f>
        <v>0</v>
      </c>
      <c r="O964" s="271">
        <f>IF(ISBLANK($B964),0,VLOOKUP($B964,Listen!$A$2:$C$45,3,FALSE))</f>
        <v>0</v>
      </c>
      <c r="P964" s="272">
        <f t="shared" si="171"/>
        <v>0</v>
      </c>
      <c r="Q964" s="272">
        <f t="shared" si="172"/>
        <v>0</v>
      </c>
      <c r="R964" s="272">
        <f t="shared" si="172"/>
        <v>0</v>
      </c>
      <c r="S964" s="272">
        <f t="shared" si="172"/>
        <v>0</v>
      </c>
      <c r="T964" s="272">
        <f t="shared" si="172"/>
        <v>0</v>
      </c>
      <c r="U964" s="272">
        <f t="shared" si="172"/>
        <v>0</v>
      </c>
      <c r="V964" s="272">
        <f t="shared" si="172"/>
        <v>0</v>
      </c>
      <c r="W964" s="100">
        <f t="shared" si="170"/>
        <v>0</v>
      </c>
      <c r="X964" s="100">
        <f>IF(C964=A_Stammdaten!$B$11,E_SAV!$M964-E_SAV!$Y964,HLOOKUP(A_Stammdaten!$B$11-1,$Z$4:$AF$1005,ROW(C964)-3,FALSE)-$Y964)</f>
        <v>0</v>
      </c>
      <c r="Y964" s="100">
        <f>HLOOKUP(A_Stammdaten!$B$11,$Z$4:$AF$1005,ROW(C964)-3,FALSE)</f>
        <v>0</v>
      </c>
      <c r="Z964" s="100">
        <f t="shared" si="163"/>
        <v>0</v>
      </c>
      <c r="AA964" s="100">
        <f t="shared" si="164"/>
        <v>0</v>
      </c>
      <c r="AB964" s="100">
        <f t="shared" si="165"/>
        <v>0</v>
      </c>
      <c r="AC964" s="100">
        <f t="shared" si="166"/>
        <v>0</v>
      </c>
      <c r="AD964" s="100">
        <f t="shared" si="167"/>
        <v>0</v>
      </c>
      <c r="AE964" s="100">
        <f t="shared" si="168"/>
        <v>0</v>
      </c>
      <c r="AF964" s="100">
        <f t="shared" si="169"/>
        <v>0</v>
      </c>
    </row>
    <row r="965" spans="1:32" x14ac:dyDescent="0.25">
      <c r="A965" s="338"/>
      <c r="B965" s="338"/>
      <c r="C965" s="339"/>
      <c r="D965" s="338"/>
      <c r="E965" s="338"/>
      <c r="F965" s="338"/>
      <c r="G965" s="338"/>
      <c r="H965" s="338"/>
      <c r="I965" s="270">
        <f>IF(C965&gt;A_Stammdaten!$B$11,0,SUM(D965,E965,-G965))</f>
        <v>0</v>
      </c>
      <c r="J965" s="338"/>
      <c r="K965" s="338"/>
      <c r="L965" s="338"/>
      <c r="M965" s="99">
        <f t="shared" ref="M965:M1005" si="173">I965-SUM(J965:L965)</f>
        <v>0</v>
      </c>
      <c r="N965" s="271">
        <f>IF(ISBLANK($B965),0,VLOOKUP($B965,Listen!$A$2:$C$45,2,FALSE))</f>
        <v>0</v>
      </c>
      <c r="O965" s="271">
        <f>IF(ISBLANK($B965),0,VLOOKUP($B965,Listen!$A$2:$C$45,3,FALSE))</f>
        <v>0</v>
      </c>
      <c r="P965" s="272">
        <f t="shared" si="171"/>
        <v>0</v>
      </c>
      <c r="Q965" s="272">
        <f t="shared" si="172"/>
        <v>0</v>
      </c>
      <c r="R965" s="272">
        <f t="shared" si="172"/>
        <v>0</v>
      </c>
      <c r="S965" s="272">
        <f t="shared" si="172"/>
        <v>0</v>
      </c>
      <c r="T965" s="272">
        <f t="shared" si="172"/>
        <v>0</v>
      </c>
      <c r="U965" s="272">
        <f t="shared" si="172"/>
        <v>0</v>
      </c>
      <c r="V965" s="272">
        <f t="shared" si="172"/>
        <v>0</v>
      </c>
      <c r="W965" s="100">
        <f t="shared" si="170"/>
        <v>0</v>
      </c>
      <c r="X965" s="100">
        <f>IF(C965=A_Stammdaten!$B$11,E_SAV!$M965-E_SAV!$Y965,HLOOKUP(A_Stammdaten!$B$11-1,$Z$4:$AF$1005,ROW(C965)-3,FALSE)-$Y965)</f>
        <v>0</v>
      </c>
      <c r="Y965" s="100">
        <f>HLOOKUP(A_Stammdaten!$B$11,$Z$4:$AF$1005,ROW(C965)-3,FALSE)</f>
        <v>0</v>
      </c>
      <c r="Z965" s="100">
        <f t="shared" ref="Z965:Z1005" si="174">IF(OR($C965=0,$M965=0),0,IF($C965&lt;=Z$4,$M965-$M965/P965*(Z$4-$C965+1),0))</f>
        <v>0</v>
      </c>
      <c r="AA965" s="100">
        <f t="shared" ref="AA965:AA1005" si="175">IF(OR($C965=0,$M965=0,Q965-(AA$4-$C965)=0),0,IF($C965&lt;AA$4,Z965-Z965/(Q965-(AA$4-$C965)),IF($C965=AA$4,$M965-$M965/Q965,0)))</f>
        <v>0</v>
      </c>
      <c r="AB965" s="100">
        <f t="shared" ref="AB965:AB1005" si="176">IF(OR($C965=0,$M965=0,R965-(AB$4-$C965)=0),0,IF($C965&lt;AB$4,AA965-AA965/(R965-(AB$4-$C965)),IF($C965=AB$4,$M965-$M965/R965,0)))</f>
        <v>0</v>
      </c>
      <c r="AC965" s="100">
        <f t="shared" ref="AC965:AC1005" si="177">IF(OR($C965=0,$M965=0,S965-(AC$4-$C965)=0),0,IF($C965&lt;AC$4,AB965-AB965/(S965-(AC$4-$C965)),IF($C965=AC$4,$M965-$M965/S965,0)))</f>
        <v>0</v>
      </c>
      <c r="AD965" s="100">
        <f t="shared" ref="AD965:AD1005" si="178">IF(OR($C965=0,$M965=0,T965-(AD$4-$C965)=0),0,IF($C965&lt;AD$4,AC965-AC965/(T965-(AD$4-$C965)),IF($C965=AD$4,$M965-$M965/T965,0)))</f>
        <v>0</v>
      </c>
      <c r="AE965" s="100">
        <f t="shared" ref="AE965:AE1005" si="179">IF(OR($C965=0,$M965=0,U965-(AE$4-$C965)=0),0,IF($C965&lt;AE$4,AD965-AD965/(U965-(AE$4-$C965)),IF($C965=AE$4,$M965-$M965/U965,0)))</f>
        <v>0</v>
      </c>
      <c r="AF965" s="100">
        <f t="shared" ref="AF965:AF1005" si="180">IF(OR($C965=0,$M965=0,V965-(AF$4-$C965)=0),0,IF($C965&lt;AF$4,AE965-AE965/(V965-(AF$4-$C965)),IF($C965=AF$4,$M965-$M965/V965,0)))</f>
        <v>0</v>
      </c>
    </row>
    <row r="966" spans="1:32" x14ac:dyDescent="0.25">
      <c r="A966" s="338"/>
      <c r="B966" s="338"/>
      <c r="C966" s="339"/>
      <c r="D966" s="338"/>
      <c r="E966" s="338"/>
      <c r="F966" s="338"/>
      <c r="G966" s="338"/>
      <c r="H966" s="338"/>
      <c r="I966" s="270">
        <f>IF(C966&gt;A_Stammdaten!$B$11,0,SUM(D966,E966,-G966))</f>
        <v>0</v>
      </c>
      <c r="J966" s="338"/>
      <c r="K966" s="338"/>
      <c r="L966" s="338"/>
      <c r="M966" s="99">
        <f t="shared" si="173"/>
        <v>0</v>
      </c>
      <c r="N966" s="271">
        <f>IF(ISBLANK($B966),0,VLOOKUP($B966,Listen!$A$2:$C$45,2,FALSE))</f>
        <v>0</v>
      </c>
      <c r="O966" s="271">
        <f>IF(ISBLANK($B966),0,VLOOKUP($B966,Listen!$A$2:$C$45,3,FALSE))</f>
        <v>0</v>
      </c>
      <c r="P966" s="272">
        <f t="shared" si="171"/>
        <v>0</v>
      </c>
      <c r="Q966" s="272">
        <f t="shared" si="172"/>
        <v>0</v>
      </c>
      <c r="R966" s="272">
        <f t="shared" si="172"/>
        <v>0</v>
      </c>
      <c r="S966" s="272">
        <f t="shared" si="172"/>
        <v>0</v>
      </c>
      <c r="T966" s="272">
        <f t="shared" si="172"/>
        <v>0</v>
      </c>
      <c r="U966" s="272">
        <f t="shared" si="172"/>
        <v>0</v>
      </c>
      <c r="V966" s="272">
        <f t="shared" ref="V966:V1005" si="181">$N966</f>
        <v>0</v>
      </c>
      <c r="W966" s="100">
        <f t="shared" ref="W966:W1005" si="182">Y966+X966</f>
        <v>0</v>
      </c>
      <c r="X966" s="100">
        <f>IF(C966=A_Stammdaten!$B$11,E_SAV!$M966-E_SAV!$Y966,HLOOKUP(A_Stammdaten!$B$11-1,$Z$4:$AF$1005,ROW(C966)-3,FALSE)-$Y966)</f>
        <v>0</v>
      </c>
      <c r="Y966" s="100">
        <f>HLOOKUP(A_Stammdaten!$B$11,$Z$4:$AF$1005,ROW(C966)-3,FALSE)</f>
        <v>0</v>
      </c>
      <c r="Z966" s="100">
        <f t="shared" si="174"/>
        <v>0</v>
      </c>
      <c r="AA966" s="100">
        <f t="shared" si="175"/>
        <v>0</v>
      </c>
      <c r="AB966" s="100">
        <f t="shared" si="176"/>
        <v>0</v>
      </c>
      <c r="AC966" s="100">
        <f t="shared" si="177"/>
        <v>0</v>
      </c>
      <c r="AD966" s="100">
        <f t="shared" si="178"/>
        <v>0</v>
      </c>
      <c r="AE966" s="100">
        <f t="shared" si="179"/>
        <v>0</v>
      </c>
      <c r="AF966" s="100">
        <f t="shared" si="180"/>
        <v>0</v>
      </c>
    </row>
    <row r="967" spans="1:32" x14ac:dyDescent="0.25">
      <c r="A967" s="338"/>
      <c r="B967" s="338"/>
      <c r="C967" s="339"/>
      <c r="D967" s="338"/>
      <c r="E967" s="338"/>
      <c r="F967" s="338"/>
      <c r="G967" s="338"/>
      <c r="H967" s="338"/>
      <c r="I967" s="270">
        <f>IF(C967&gt;A_Stammdaten!$B$11,0,SUM(D967,E967,-G967))</f>
        <v>0</v>
      </c>
      <c r="J967" s="338"/>
      <c r="K967" s="338"/>
      <c r="L967" s="338"/>
      <c r="M967" s="99">
        <f t="shared" si="173"/>
        <v>0</v>
      </c>
      <c r="N967" s="271">
        <f>IF(ISBLANK($B967),0,VLOOKUP($B967,Listen!$A$2:$C$45,2,FALSE))</f>
        <v>0</v>
      </c>
      <c r="O967" s="271">
        <f>IF(ISBLANK($B967),0,VLOOKUP($B967,Listen!$A$2:$C$45,3,FALSE))</f>
        <v>0</v>
      </c>
      <c r="P967" s="272">
        <f t="shared" si="171"/>
        <v>0</v>
      </c>
      <c r="Q967" s="272">
        <f t="shared" ref="Q967:U976" si="183">$N967</f>
        <v>0</v>
      </c>
      <c r="R967" s="272">
        <f t="shared" si="183"/>
        <v>0</v>
      </c>
      <c r="S967" s="272">
        <f t="shared" si="183"/>
        <v>0</v>
      </c>
      <c r="T967" s="272">
        <f t="shared" si="183"/>
        <v>0</v>
      </c>
      <c r="U967" s="272">
        <f t="shared" si="183"/>
        <v>0</v>
      </c>
      <c r="V967" s="272">
        <f t="shared" si="181"/>
        <v>0</v>
      </c>
      <c r="W967" s="100">
        <f t="shared" si="182"/>
        <v>0</v>
      </c>
      <c r="X967" s="100">
        <f>IF(C967=A_Stammdaten!$B$11,E_SAV!$M967-E_SAV!$Y967,HLOOKUP(A_Stammdaten!$B$11-1,$Z$4:$AF$1005,ROW(C967)-3,FALSE)-$Y967)</f>
        <v>0</v>
      </c>
      <c r="Y967" s="100">
        <f>HLOOKUP(A_Stammdaten!$B$11,$Z$4:$AF$1005,ROW(C967)-3,FALSE)</f>
        <v>0</v>
      </c>
      <c r="Z967" s="100">
        <f t="shared" si="174"/>
        <v>0</v>
      </c>
      <c r="AA967" s="100">
        <f t="shared" si="175"/>
        <v>0</v>
      </c>
      <c r="AB967" s="100">
        <f t="shared" si="176"/>
        <v>0</v>
      </c>
      <c r="AC967" s="100">
        <f t="shared" si="177"/>
        <v>0</v>
      </c>
      <c r="AD967" s="100">
        <f t="shared" si="178"/>
        <v>0</v>
      </c>
      <c r="AE967" s="100">
        <f t="shared" si="179"/>
        <v>0</v>
      </c>
      <c r="AF967" s="100">
        <f t="shared" si="180"/>
        <v>0</v>
      </c>
    </row>
    <row r="968" spans="1:32" x14ac:dyDescent="0.25">
      <c r="A968" s="338"/>
      <c r="B968" s="338"/>
      <c r="C968" s="339"/>
      <c r="D968" s="338"/>
      <c r="E968" s="338"/>
      <c r="F968" s="338"/>
      <c r="G968" s="338"/>
      <c r="H968" s="338"/>
      <c r="I968" s="270">
        <f>IF(C968&gt;A_Stammdaten!$B$11,0,SUM(D968,E968,-G968))</f>
        <v>0</v>
      </c>
      <c r="J968" s="338"/>
      <c r="K968" s="338"/>
      <c r="L968" s="338"/>
      <c r="M968" s="99">
        <f t="shared" si="173"/>
        <v>0</v>
      </c>
      <c r="N968" s="271">
        <f>IF(ISBLANK($B968),0,VLOOKUP($B968,Listen!$A$2:$C$45,2,FALSE))</f>
        <v>0</v>
      </c>
      <c r="O968" s="271">
        <f>IF(ISBLANK($B968),0,VLOOKUP($B968,Listen!$A$2:$C$45,3,FALSE))</f>
        <v>0</v>
      </c>
      <c r="P968" s="272">
        <f t="shared" si="171"/>
        <v>0</v>
      </c>
      <c r="Q968" s="272">
        <f t="shared" si="183"/>
        <v>0</v>
      </c>
      <c r="R968" s="272">
        <f t="shared" si="183"/>
        <v>0</v>
      </c>
      <c r="S968" s="272">
        <f t="shared" si="183"/>
        <v>0</v>
      </c>
      <c r="T968" s="272">
        <f t="shared" si="183"/>
        <v>0</v>
      </c>
      <c r="U968" s="272">
        <f t="shared" si="183"/>
        <v>0</v>
      </c>
      <c r="V968" s="272">
        <f t="shared" si="181"/>
        <v>0</v>
      </c>
      <c r="W968" s="100">
        <f t="shared" si="182"/>
        <v>0</v>
      </c>
      <c r="X968" s="100">
        <f>IF(C968=A_Stammdaten!$B$11,E_SAV!$M968-E_SAV!$Y968,HLOOKUP(A_Stammdaten!$B$11-1,$Z$4:$AF$1005,ROW(C968)-3,FALSE)-$Y968)</f>
        <v>0</v>
      </c>
      <c r="Y968" s="100">
        <f>HLOOKUP(A_Stammdaten!$B$11,$Z$4:$AF$1005,ROW(C968)-3,FALSE)</f>
        <v>0</v>
      </c>
      <c r="Z968" s="100">
        <f t="shared" si="174"/>
        <v>0</v>
      </c>
      <c r="AA968" s="100">
        <f t="shared" si="175"/>
        <v>0</v>
      </c>
      <c r="AB968" s="100">
        <f t="shared" si="176"/>
        <v>0</v>
      </c>
      <c r="AC968" s="100">
        <f t="shared" si="177"/>
        <v>0</v>
      </c>
      <c r="AD968" s="100">
        <f t="shared" si="178"/>
        <v>0</v>
      </c>
      <c r="AE968" s="100">
        <f t="shared" si="179"/>
        <v>0</v>
      </c>
      <c r="AF968" s="100">
        <f t="shared" si="180"/>
        <v>0</v>
      </c>
    </row>
    <row r="969" spans="1:32" x14ac:dyDescent="0.25">
      <c r="A969" s="338"/>
      <c r="B969" s="338"/>
      <c r="C969" s="339"/>
      <c r="D969" s="338"/>
      <c r="E969" s="338"/>
      <c r="F969" s="338"/>
      <c r="G969" s="338"/>
      <c r="H969" s="338"/>
      <c r="I969" s="270">
        <f>IF(C969&gt;A_Stammdaten!$B$11,0,SUM(D969,E969,-G969))</f>
        <v>0</v>
      </c>
      <c r="J969" s="338"/>
      <c r="K969" s="338"/>
      <c r="L969" s="338"/>
      <c r="M969" s="99">
        <f t="shared" si="173"/>
        <v>0</v>
      </c>
      <c r="N969" s="271">
        <f>IF(ISBLANK($B969),0,VLOOKUP($B969,Listen!$A$2:$C$45,2,FALSE))</f>
        <v>0</v>
      </c>
      <c r="O969" s="271">
        <f>IF(ISBLANK($B969),0,VLOOKUP($B969,Listen!$A$2:$C$45,3,FALSE))</f>
        <v>0</v>
      </c>
      <c r="P969" s="272">
        <f t="shared" si="171"/>
        <v>0</v>
      </c>
      <c r="Q969" s="272">
        <f t="shared" si="183"/>
        <v>0</v>
      </c>
      <c r="R969" s="272">
        <f t="shared" si="183"/>
        <v>0</v>
      </c>
      <c r="S969" s="272">
        <f t="shared" si="183"/>
        <v>0</v>
      </c>
      <c r="T969" s="272">
        <f t="shared" si="183"/>
        <v>0</v>
      </c>
      <c r="U969" s="272">
        <f t="shared" si="183"/>
        <v>0</v>
      </c>
      <c r="V969" s="272">
        <f t="shared" si="181"/>
        <v>0</v>
      </c>
      <c r="W969" s="100">
        <f t="shared" si="182"/>
        <v>0</v>
      </c>
      <c r="X969" s="100">
        <f>IF(C969=A_Stammdaten!$B$11,E_SAV!$M969-E_SAV!$Y969,HLOOKUP(A_Stammdaten!$B$11-1,$Z$4:$AF$1005,ROW(C969)-3,FALSE)-$Y969)</f>
        <v>0</v>
      </c>
      <c r="Y969" s="100">
        <f>HLOOKUP(A_Stammdaten!$B$11,$Z$4:$AF$1005,ROW(C969)-3,FALSE)</f>
        <v>0</v>
      </c>
      <c r="Z969" s="100">
        <f t="shared" si="174"/>
        <v>0</v>
      </c>
      <c r="AA969" s="100">
        <f t="shared" si="175"/>
        <v>0</v>
      </c>
      <c r="AB969" s="100">
        <f t="shared" si="176"/>
        <v>0</v>
      </c>
      <c r="AC969" s="100">
        <f t="shared" si="177"/>
        <v>0</v>
      </c>
      <c r="AD969" s="100">
        <f t="shared" si="178"/>
        <v>0</v>
      </c>
      <c r="AE969" s="100">
        <f t="shared" si="179"/>
        <v>0</v>
      </c>
      <c r="AF969" s="100">
        <f t="shared" si="180"/>
        <v>0</v>
      </c>
    </row>
    <row r="970" spans="1:32" x14ac:dyDescent="0.25">
      <c r="A970" s="338"/>
      <c r="B970" s="338"/>
      <c r="C970" s="339"/>
      <c r="D970" s="338"/>
      <c r="E970" s="338"/>
      <c r="F970" s="338"/>
      <c r="G970" s="338"/>
      <c r="H970" s="338"/>
      <c r="I970" s="270">
        <f>IF(C970&gt;A_Stammdaten!$B$11,0,SUM(D970,E970,-G970))</f>
        <v>0</v>
      </c>
      <c r="J970" s="338"/>
      <c r="K970" s="338"/>
      <c r="L970" s="338"/>
      <c r="M970" s="99">
        <f t="shared" si="173"/>
        <v>0</v>
      </c>
      <c r="N970" s="271">
        <f>IF(ISBLANK($B970),0,VLOOKUP($B970,Listen!$A$2:$C$45,2,FALSE))</f>
        <v>0</v>
      </c>
      <c r="O970" s="271">
        <f>IF(ISBLANK($B970),0,VLOOKUP($B970,Listen!$A$2:$C$45,3,FALSE))</f>
        <v>0</v>
      </c>
      <c r="P970" s="272">
        <f t="shared" si="171"/>
        <v>0</v>
      </c>
      <c r="Q970" s="272">
        <f t="shared" si="183"/>
        <v>0</v>
      </c>
      <c r="R970" s="272">
        <f t="shared" si="183"/>
        <v>0</v>
      </c>
      <c r="S970" s="272">
        <f t="shared" si="183"/>
        <v>0</v>
      </c>
      <c r="T970" s="272">
        <f t="shared" si="183"/>
        <v>0</v>
      </c>
      <c r="U970" s="272">
        <f t="shared" si="183"/>
        <v>0</v>
      </c>
      <c r="V970" s="272">
        <f t="shared" si="181"/>
        <v>0</v>
      </c>
      <c r="W970" s="100">
        <f t="shared" si="182"/>
        <v>0</v>
      </c>
      <c r="X970" s="100">
        <f>IF(C970=A_Stammdaten!$B$11,E_SAV!$M970-E_SAV!$Y970,HLOOKUP(A_Stammdaten!$B$11-1,$Z$4:$AF$1005,ROW(C970)-3,FALSE)-$Y970)</f>
        <v>0</v>
      </c>
      <c r="Y970" s="100">
        <f>HLOOKUP(A_Stammdaten!$B$11,$Z$4:$AF$1005,ROW(C970)-3,FALSE)</f>
        <v>0</v>
      </c>
      <c r="Z970" s="100">
        <f t="shared" si="174"/>
        <v>0</v>
      </c>
      <c r="AA970" s="100">
        <f t="shared" si="175"/>
        <v>0</v>
      </c>
      <c r="AB970" s="100">
        <f t="shared" si="176"/>
        <v>0</v>
      </c>
      <c r="AC970" s="100">
        <f t="shared" si="177"/>
        <v>0</v>
      </c>
      <c r="AD970" s="100">
        <f t="shared" si="178"/>
        <v>0</v>
      </c>
      <c r="AE970" s="100">
        <f t="shared" si="179"/>
        <v>0</v>
      </c>
      <c r="AF970" s="100">
        <f t="shared" si="180"/>
        <v>0</v>
      </c>
    </row>
    <row r="971" spans="1:32" x14ac:dyDescent="0.25">
      <c r="A971" s="338"/>
      <c r="B971" s="338"/>
      <c r="C971" s="339"/>
      <c r="D971" s="338"/>
      <c r="E971" s="338"/>
      <c r="F971" s="338"/>
      <c r="G971" s="338"/>
      <c r="H971" s="338"/>
      <c r="I971" s="270">
        <f>IF(C971&gt;A_Stammdaten!$B$11,0,SUM(D971,E971,-G971))</f>
        <v>0</v>
      </c>
      <c r="J971" s="338"/>
      <c r="K971" s="338"/>
      <c r="L971" s="338"/>
      <c r="M971" s="99">
        <f t="shared" si="173"/>
        <v>0</v>
      </c>
      <c r="N971" s="271">
        <f>IF(ISBLANK($B971),0,VLOOKUP($B971,Listen!$A$2:$C$45,2,FALSE))</f>
        <v>0</v>
      </c>
      <c r="O971" s="271">
        <f>IF(ISBLANK($B971),0,VLOOKUP($B971,Listen!$A$2:$C$45,3,FALSE))</f>
        <v>0</v>
      </c>
      <c r="P971" s="272">
        <f t="shared" ref="P971:P1005" si="184">$N971</f>
        <v>0</v>
      </c>
      <c r="Q971" s="272">
        <f t="shared" si="183"/>
        <v>0</v>
      </c>
      <c r="R971" s="272">
        <f t="shared" si="183"/>
        <v>0</v>
      </c>
      <c r="S971" s="272">
        <f t="shared" si="183"/>
        <v>0</v>
      </c>
      <c r="T971" s="272">
        <f t="shared" si="183"/>
        <v>0</v>
      </c>
      <c r="U971" s="272">
        <f t="shared" si="183"/>
        <v>0</v>
      </c>
      <c r="V971" s="272">
        <f t="shared" si="181"/>
        <v>0</v>
      </c>
      <c r="W971" s="100">
        <f t="shared" si="182"/>
        <v>0</v>
      </c>
      <c r="X971" s="100">
        <f>IF(C971=A_Stammdaten!$B$11,E_SAV!$M971-E_SAV!$Y971,HLOOKUP(A_Stammdaten!$B$11-1,$Z$4:$AF$1005,ROW(C971)-3,FALSE)-$Y971)</f>
        <v>0</v>
      </c>
      <c r="Y971" s="100">
        <f>HLOOKUP(A_Stammdaten!$B$11,$Z$4:$AF$1005,ROW(C971)-3,FALSE)</f>
        <v>0</v>
      </c>
      <c r="Z971" s="100">
        <f t="shared" si="174"/>
        <v>0</v>
      </c>
      <c r="AA971" s="100">
        <f t="shared" si="175"/>
        <v>0</v>
      </c>
      <c r="AB971" s="100">
        <f t="shared" si="176"/>
        <v>0</v>
      </c>
      <c r="AC971" s="100">
        <f t="shared" si="177"/>
        <v>0</v>
      </c>
      <c r="AD971" s="100">
        <f t="shared" si="178"/>
        <v>0</v>
      </c>
      <c r="AE971" s="100">
        <f t="shared" si="179"/>
        <v>0</v>
      </c>
      <c r="AF971" s="100">
        <f t="shared" si="180"/>
        <v>0</v>
      </c>
    </row>
    <row r="972" spans="1:32" x14ac:dyDescent="0.25">
      <c r="A972" s="338"/>
      <c r="B972" s="338"/>
      <c r="C972" s="339"/>
      <c r="D972" s="338"/>
      <c r="E972" s="338"/>
      <c r="F972" s="338"/>
      <c r="G972" s="338"/>
      <c r="H972" s="338"/>
      <c r="I972" s="270">
        <f>IF(C972&gt;A_Stammdaten!$B$11,0,SUM(D972,E972,-G972))</f>
        <v>0</v>
      </c>
      <c r="J972" s="338"/>
      <c r="K972" s="338"/>
      <c r="L972" s="338"/>
      <c r="M972" s="99">
        <f t="shared" si="173"/>
        <v>0</v>
      </c>
      <c r="N972" s="271">
        <f>IF(ISBLANK($B972),0,VLOOKUP($B972,Listen!$A$2:$C$45,2,FALSE))</f>
        <v>0</v>
      </c>
      <c r="O972" s="271">
        <f>IF(ISBLANK($B972),0,VLOOKUP($B972,Listen!$A$2:$C$45,3,FALSE))</f>
        <v>0</v>
      </c>
      <c r="P972" s="272">
        <f t="shared" si="184"/>
        <v>0</v>
      </c>
      <c r="Q972" s="272">
        <f t="shared" si="183"/>
        <v>0</v>
      </c>
      <c r="R972" s="272">
        <f t="shared" si="183"/>
        <v>0</v>
      </c>
      <c r="S972" s="272">
        <f t="shared" si="183"/>
        <v>0</v>
      </c>
      <c r="T972" s="272">
        <f t="shared" si="183"/>
        <v>0</v>
      </c>
      <c r="U972" s="272">
        <f t="shared" si="183"/>
        <v>0</v>
      </c>
      <c r="V972" s="272">
        <f t="shared" si="181"/>
        <v>0</v>
      </c>
      <c r="W972" s="100">
        <f t="shared" si="182"/>
        <v>0</v>
      </c>
      <c r="X972" s="100">
        <f>IF(C972=A_Stammdaten!$B$11,E_SAV!$M972-E_SAV!$Y972,HLOOKUP(A_Stammdaten!$B$11-1,$Z$4:$AF$1005,ROW(C972)-3,FALSE)-$Y972)</f>
        <v>0</v>
      </c>
      <c r="Y972" s="100">
        <f>HLOOKUP(A_Stammdaten!$B$11,$Z$4:$AF$1005,ROW(C972)-3,FALSE)</f>
        <v>0</v>
      </c>
      <c r="Z972" s="100">
        <f t="shared" si="174"/>
        <v>0</v>
      </c>
      <c r="AA972" s="100">
        <f t="shared" si="175"/>
        <v>0</v>
      </c>
      <c r="AB972" s="100">
        <f t="shared" si="176"/>
        <v>0</v>
      </c>
      <c r="AC972" s="100">
        <f t="shared" si="177"/>
        <v>0</v>
      </c>
      <c r="AD972" s="100">
        <f t="shared" si="178"/>
        <v>0</v>
      </c>
      <c r="AE972" s="100">
        <f t="shared" si="179"/>
        <v>0</v>
      </c>
      <c r="AF972" s="100">
        <f t="shared" si="180"/>
        <v>0</v>
      </c>
    </row>
    <row r="973" spans="1:32" x14ac:dyDescent="0.25">
      <c r="A973" s="338"/>
      <c r="B973" s="338"/>
      <c r="C973" s="339"/>
      <c r="D973" s="338"/>
      <c r="E973" s="338"/>
      <c r="F973" s="338"/>
      <c r="G973" s="338"/>
      <c r="H973" s="338"/>
      <c r="I973" s="270">
        <f>IF(C973&gt;A_Stammdaten!$B$11,0,SUM(D973,E973,-G973))</f>
        <v>0</v>
      </c>
      <c r="J973" s="338"/>
      <c r="K973" s="338"/>
      <c r="L973" s="338"/>
      <c r="M973" s="99">
        <f t="shared" si="173"/>
        <v>0</v>
      </c>
      <c r="N973" s="271">
        <f>IF(ISBLANK($B973),0,VLOOKUP($B973,Listen!$A$2:$C$45,2,FALSE))</f>
        <v>0</v>
      </c>
      <c r="O973" s="271">
        <f>IF(ISBLANK($B973),0,VLOOKUP($B973,Listen!$A$2:$C$45,3,FALSE))</f>
        <v>0</v>
      </c>
      <c r="P973" s="272">
        <f t="shared" si="184"/>
        <v>0</v>
      </c>
      <c r="Q973" s="272">
        <f t="shared" si="183"/>
        <v>0</v>
      </c>
      <c r="R973" s="272">
        <f t="shared" si="183"/>
        <v>0</v>
      </c>
      <c r="S973" s="272">
        <f t="shared" si="183"/>
        <v>0</v>
      </c>
      <c r="T973" s="272">
        <f t="shared" si="183"/>
        <v>0</v>
      </c>
      <c r="U973" s="272">
        <f t="shared" si="183"/>
        <v>0</v>
      </c>
      <c r="V973" s="272">
        <f t="shared" si="181"/>
        <v>0</v>
      </c>
      <c r="W973" s="100">
        <f t="shared" si="182"/>
        <v>0</v>
      </c>
      <c r="X973" s="100">
        <f>IF(C973=A_Stammdaten!$B$11,E_SAV!$M973-E_SAV!$Y973,HLOOKUP(A_Stammdaten!$B$11-1,$Z$4:$AF$1005,ROW(C973)-3,FALSE)-$Y973)</f>
        <v>0</v>
      </c>
      <c r="Y973" s="100">
        <f>HLOOKUP(A_Stammdaten!$B$11,$Z$4:$AF$1005,ROW(C973)-3,FALSE)</f>
        <v>0</v>
      </c>
      <c r="Z973" s="100">
        <f t="shared" si="174"/>
        <v>0</v>
      </c>
      <c r="AA973" s="100">
        <f t="shared" si="175"/>
        <v>0</v>
      </c>
      <c r="AB973" s="100">
        <f t="shared" si="176"/>
        <v>0</v>
      </c>
      <c r="AC973" s="100">
        <f t="shared" si="177"/>
        <v>0</v>
      </c>
      <c r="AD973" s="100">
        <f t="shared" si="178"/>
        <v>0</v>
      </c>
      <c r="AE973" s="100">
        <f t="shared" si="179"/>
        <v>0</v>
      </c>
      <c r="AF973" s="100">
        <f t="shared" si="180"/>
        <v>0</v>
      </c>
    </row>
    <row r="974" spans="1:32" x14ac:dyDescent="0.25">
      <c r="A974" s="338"/>
      <c r="B974" s="338"/>
      <c r="C974" s="339"/>
      <c r="D974" s="338"/>
      <c r="E974" s="338"/>
      <c r="F974" s="338"/>
      <c r="G974" s="338"/>
      <c r="H974" s="338"/>
      <c r="I974" s="270">
        <f>IF(C974&gt;A_Stammdaten!$B$11,0,SUM(D974,E974,-G974))</f>
        <v>0</v>
      </c>
      <c r="J974" s="338"/>
      <c r="K974" s="338"/>
      <c r="L974" s="338"/>
      <c r="M974" s="99">
        <f t="shared" si="173"/>
        <v>0</v>
      </c>
      <c r="N974" s="271">
        <f>IF(ISBLANK($B974),0,VLOOKUP($B974,Listen!$A$2:$C$45,2,FALSE))</f>
        <v>0</v>
      </c>
      <c r="O974" s="271">
        <f>IF(ISBLANK($B974),0,VLOOKUP($B974,Listen!$A$2:$C$45,3,FALSE))</f>
        <v>0</v>
      </c>
      <c r="P974" s="272">
        <f t="shared" si="184"/>
        <v>0</v>
      </c>
      <c r="Q974" s="272">
        <f t="shared" si="183"/>
        <v>0</v>
      </c>
      <c r="R974" s="272">
        <f t="shared" si="183"/>
        <v>0</v>
      </c>
      <c r="S974" s="272">
        <f t="shared" si="183"/>
        <v>0</v>
      </c>
      <c r="T974" s="272">
        <f t="shared" si="183"/>
        <v>0</v>
      </c>
      <c r="U974" s="272">
        <f t="shared" si="183"/>
        <v>0</v>
      </c>
      <c r="V974" s="272">
        <f t="shared" si="181"/>
        <v>0</v>
      </c>
      <c r="W974" s="100">
        <f t="shared" si="182"/>
        <v>0</v>
      </c>
      <c r="X974" s="100">
        <f>IF(C974=A_Stammdaten!$B$11,E_SAV!$M974-E_SAV!$Y974,HLOOKUP(A_Stammdaten!$B$11-1,$Z$4:$AF$1005,ROW(C974)-3,FALSE)-$Y974)</f>
        <v>0</v>
      </c>
      <c r="Y974" s="100">
        <f>HLOOKUP(A_Stammdaten!$B$11,$Z$4:$AF$1005,ROW(C974)-3,FALSE)</f>
        <v>0</v>
      </c>
      <c r="Z974" s="100">
        <f t="shared" si="174"/>
        <v>0</v>
      </c>
      <c r="AA974" s="100">
        <f t="shared" si="175"/>
        <v>0</v>
      </c>
      <c r="AB974" s="100">
        <f t="shared" si="176"/>
        <v>0</v>
      </c>
      <c r="AC974" s="100">
        <f t="shared" si="177"/>
        <v>0</v>
      </c>
      <c r="AD974" s="100">
        <f t="shared" si="178"/>
        <v>0</v>
      </c>
      <c r="AE974" s="100">
        <f t="shared" si="179"/>
        <v>0</v>
      </c>
      <c r="AF974" s="100">
        <f t="shared" si="180"/>
        <v>0</v>
      </c>
    </row>
    <row r="975" spans="1:32" x14ac:dyDescent="0.25">
      <c r="A975" s="338"/>
      <c r="B975" s="338"/>
      <c r="C975" s="339"/>
      <c r="D975" s="338"/>
      <c r="E975" s="338"/>
      <c r="F975" s="338"/>
      <c r="G975" s="338"/>
      <c r="H975" s="338"/>
      <c r="I975" s="270">
        <f>IF(C975&gt;A_Stammdaten!$B$11,0,SUM(D975,E975,-G975))</f>
        <v>0</v>
      </c>
      <c r="J975" s="338"/>
      <c r="K975" s="338"/>
      <c r="L975" s="338"/>
      <c r="M975" s="99">
        <f t="shared" si="173"/>
        <v>0</v>
      </c>
      <c r="N975" s="271">
        <f>IF(ISBLANK($B975),0,VLOOKUP($B975,Listen!$A$2:$C$45,2,FALSE))</f>
        <v>0</v>
      </c>
      <c r="O975" s="271">
        <f>IF(ISBLANK($B975),0,VLOOKUP($B975,Listen!$A$2:$C$45,3,FALSE))</f>
        <v>0</v>
      </c>
      <c r="P975" s="272">
        <f t="shared" si="184"/>
        <v>0</v>
      </c>
      <c r="Q975" s="272">
        <f t="shared" si="183"/>
        <v>0</v>
      </c>
      <c r="R975" s="272">
        <f t="shared" si="183"/>
        <v>0</v>
      </c>
      <c r="S975" s="272">
        <f t="shared" si="183"/>
        <v>0</v>
      </c>
      <c r="T975" s="272">
        <f t="shared" si="183"/>
        <v>0</v>
      </c>
      <c r="U975" s="272">
        <f t="shared" si="183"/>
        <v>0</v>
      </c>
      <c r="V975" s="272">
        <f t="shared" si="181"/>
        <v>0</v>
      </c>
      <c r="W975" s="100">
        <f t="shared" si="182"/>
        <v>0</v>
      </c>
      <c r="X975" s="100">
        <f>IF(C975=A_Stammdaten!$B$11,E_SAV!$M975-E_SAV!$Y975,HLOOKUP(A_Stammdaten!$B$11-1,$Z$4:$AF$1005,ROW(C975)-3,FALSE)-$Y975)</f>
        <v>0</v>
      </c>
      <c r="Y975" s="100">
        <f>HLOOKUP(A_Stammdaten!$B$11,$Z$4:$AF$1005,ROW(C975)-3,FALSE)</f>
        <v>0</v>
      </c>
      <c r="Z975" s="100">
        <f t="shared" si="174"/>
        <v>0</v>
      </c>
      <c r="AA975" s="100">
        <f t="shared" si="175"/>
        <v>0</v>
      </c>
      <c r="AB975" s="100">
        <f t="shared" si="176"/>
        <v>0</v>
      </c>
      <c r="AC975" s="100">
        <f t="shared" si="177"/>
        <v>0</v>
      </c>
      <c r="AD975" s="100">
        <f t="shared" si="178"/>
        <v>0</v>
      </c>
      <c r="AE975" s="100">
        <f t="shared" si="179"/>
        <v>0</v>
      </c>
      <c r="AF975" s="100">
        <f t="shared" si="180"/>
        <v>0</v>
      </c>
    </row>
    <row r="976" spans="1:32" x14ac:dyDescent="0.25">
      <c r="A976" s="338"/>
      <c r="B976" s="338"/>
      <c r="C976" s="339"/>
      <c r="D976" s="338"/>
      <c r="E976" s="338"/>
      <c r="F976" s="338"/>
      <c r="G976" s="338"/>
      <c r="H976" s="338"/>
      <c r="I976" s="270">
        <f>IF(C976&gt;A_Stammdaten!$B$11,0,SUM(D976,E976,-G976))</f>
        <v>0</v>
      </c>
      <c r="J976" s="338"/>
      <c r="K976" s="338"/>
      <c r="L976" s="338"/>
      <c r="M976" s="99">
        <f t="shared" si="173"/>
        <v>0</v>
      </c>
      <c r="N976" s="271">
        <f>IF(ISBLANK($B976),0,VLOOKUP($B976,Listen!$A$2:$C$45,2,FALSE))</f>
        <v>0</v>
      </c>
      <c r="O976" s="271">
        <f>IF(ISBLANK($B976),0,VLOOKUP($B976,Listen!$A$2:$C$45,3,FALSE))</f>
        <v>0</v>
      </c>
      <c r="P976" s="272">
        <f t="shared" si="184"/>
        <v>0</v>
      </c>
      <c r="Q976" s="272">
        <f t="shared" si="183"/>
        <v>0</v>
      </c>
      <c r="R976" s="272">
        <f t="shared" si="183"/>
        <v>0</v>
      </c>
      <c r="S976" s="272">
        <f t="shared" si="183"/>
        <v>0</v>
      </c>
      <c r="T976" s="272">
        <f t="shared" si="183"/>
        <v>0</v>
      </c>
      <c r="U976" s="272">
        <f t="shared" si="183"/>
        <v>0</v>
      </c>
      <c r="V976" s="272">
        <f t="shared" si="181"/>
        <v>0</v>
      </c>
      <c r="W976" s="100">
        <f t="shared" si="182"/>
        <v>0</v>
      </c>
      <c r="X976" s="100">
        <f>IF(C976=A_Stammdaten!$B$11,E_SAV!$M976-E_SAV!$Y976,HLOOKUP(A_Stammdaten!$B$11-1,$Z$4:$AF$1005,ROW(C976)-3,FALSE)-$Y976)</f>
        <v>0</v>
      </c>
      <c r="Y976" s="100">
        <f>HLOOKUP(A_Stammdaten!$B$11,$Z$4:$AF$1005,ROW(C976)-3,FALSE)</f>
        <v>0</v>
      </c>
      <c r="Z976" s="100">
        <f t="shared" si="174"/>
        <v>0</v>
      </c>
      <c r="AA976" s="100">
        <f t="shared" si="175"/>
        <v>0</v>
      </c>
      <c r="AB976" s="100">
        <f t="shared" si="176"/>
        <v>0</v>
      </c>
      <c r="AC976" s="100">
        <f t="shared" si="177"/>
        <v>0</v>
      </c>
      <c r="AD976" s="100">
        <f t="shared" si="178"/>
        <v>0</v>
      </c>
      <c r="AE976" s="100">
        <f t="shared" si="179"/>
        <v>0</v>
      </c>
      <c r="AF976" s="100">
        <f t="shared" si="180"/>
        <v>0</v>
      </c>
    </row>
    <row r="977" spans="1:32" x14ac:dyDescent="0.25">
      <c r="A977" s="338"/>
      <c r="B977" s="338"/>
      <c r="C977" s="339"/>
      <c r="D977" s="338"/>
      <c r="E977" s="338"/>
      <c r="F977" s="338"/>
      <c r="G977" s="338"/>
      <c r="H977" s="338"/>
      <c r="I977" s="270">
        <f>IF(C977&gt;A_Stammdaten!$B$11,0,SUM(D977,E977,-G977))</f>
        <v>0</v>
      </c>
      <c r="J977" s="338"/>
      <c r="K977" s="338"/>
      <c r="L977" s="338"/>
      <c r="M977" s="99">
        <f t="shared" si="173"/>
        <v>0</v>
      </c>
      <c r="N977" s="271">
        <f>IF(ISBLANK($B977),0,VLOOKUP($B977,Listen!$A$2:$C$45,2,FALSE))</f>
        <v>0</v>
      </c>
      <c r="O977" s="271">
        <f>IF(ISBLANK($B977),0,VLOOKUP($B977,Listen!$A$2:$C$45,3,FALSE))</f>
        <v>0</v>
      </c>
      <c r="P977" s="272">
        <f t="shared" si="184"/>
        <v>0</v>
      </c>
      <c r="Q977" s="272">
        <f t="shared" ref="Q977:U986" si="185">$N977</f>
        <v>0</v>
      </c>
      <c r="R977" s="272">
        <f t="shared" si="185"/>
        <v>0</v>
      </c>
      <c r="S977" s="272">
        <f t="shared" si="185"/>
        <v>0</v>
      </c>
      <c r="T977" s="272">
        <f t="shared" si="185"/>
        <v>0</v>
      </c>
      <c r="U977" s="272">
        <f t="shared" si="185"/>
        <v>0</v>
      </c>
      <c r="V977" s="272">
        <f t="shared" si="181"/>
        <v>0</v>
      </c>
      <c r="W977" s="100">
        <f t="shared" si="182"/>
        <v>0</v>
      </c>
      <c r="X977" s="100">
        <f>IF(C977=A_Stammdaten!$B$11,E_SAV!$M977-E_SAV!$Y977,HLOOKUP(A_Stammdaten!$B$11-1,$Z$4:$AF$1005,ROW(C977)-3,FALSE)-$Y977)</f>
        <v>0</v>
      </c>
      <c r="Y977" s="100">
        <f>HLOOKUP(A_Stammdaten!$B$11,$Z$4:$AF$1005,ROW(C977)-3,FALSE)</f>
        <v>0</v>
      </c>
      <c r="Z977" s="100">
        <f t="shared" si="174"/>
        <v>0</v>
      </c>
      <c r="AA977" s="100">
        <f t="shared" si="175"/>
        <v>0</v>
      </c>
      <c r="AB977" s="100">
        <f t="shared" si="176"/>
        <v>0</v>
      </c>
      <c r="AC977" s="100">
        <f t="shared" si="177"/>
        <v>0</v>
      </c>
      <c r="AD977" s="100">
        <f t="shared" si="178"/>
        <v>0</v>
      </c>
      <c r="AE977" s="100">
        <f t="shared" si="179"/>
        <v>0</v>
      </c>
      <c r="AF977" s="100">
        <f t="shared" si="180"/>
        <v>0</v>
      </c>
    </row>
    <row r="978" spans="1:32" x14ac:dyDescent="0.25">
      <c r="A978" s="338"/>
      <c r="B978" s="338"/>
      <c r="C978" s="339"/>
      <c r="D978" s="338"/>
      <c r="E978" s="338"/>
      <c r="F978" s="338"/>
      <c r="G978" s="338"/>
      <c r="H978" s="338"/>
      <c r="I978" s="270">
        <f>IF(C978&gt;A_Stammdaten!$B$11,0,SUM(D978,E978,-G978))</f>
        <v>0</v>
      </c>
      <c r="J978" s="338"/>
      <c r="K978" s="338"/>
      <c r="L978" s="338"/>
      <c r="M978" s="99">
        <f t="shared" si="173"/>
        <v>0</v>
      </c>
      <c r="N978" s="271">
        <f>IF(ISBLANK($B978),0,VLOOKUP($B978,Listen!$A$2:$C$45,2,FALSE))</f>
        <v>0</v>
      </c>
      <c r="O978" s="271">
        <f>IF(ISBLANK($B978),0,VLOOKUP($B978,Listen!$A$2:$C$45,3,FALSE))</f>
        <v>0</v>
      </c>
      <c r="P978" s="272">
        <f t="shared" si="184"/>
        <v>0</v>
      </c>
      <c r="Q978" s="272">
        <f t="shared" si="185"/>
        <v>0</v>
      </c>
      <c r="R978" s="272">
        <f t="shared" si="185"/>
        <v>0</v>
      </c>
      <c r="S978" s="272">
        <f t="shared" si="185"/>
        <v>0</v>
      </c>
      <c r="T978" s="272">
        <f t="shared" si="185"/>
        <v>0</v>
      </c>
      <c r="U978" s="272">
        <f t="shared" si="185"/>
        <v>0</v>
      </c>
      <c r="V978" s="272">
        <f t="shared" si="181"/>
        <v>0</v>
      </c>
      <c r="W978" s="100">
        <f t="shared" si="182"/>
        <v>0</v>
      </c>
      <c r="X978" s="100">
        <f>IF(C978=A_Stammdaten!$B$11,E_SAV!$M978-E_SAV!$Y978,HLOOKUP(A_Stammdaten!$B$11-1,$Z$4:$AF$1005,ROW(C978)-3,FALSE)-$Y978)</f>
        <v>0</v>
      </c>
      <c r="Y978" s="100">
        <f>HLOOKUP(A_Stammdaten!$B$11,$Z$4:$AF$1005,ROW(C978)-3,FALSE)</f>
        <v>0</v>
      </c>
      <c r="Z978" s="100">
        <f t="shared" si="174"/>
        <v>0</v>
      </c>
      <c r="AA978" s="100">
        <f t="shared" si="175"/>
        <v>0</v>
      </c>
      <c r="AB978" s="100">
        <f t="shared" si="176"/>
        <v>0</v>
      </c>
      <c r="AC978" s="100">
        <f t="shared" si="177"/>
        <v>0</v>
      </c>
      <c r="AD978" s="100">
        <f t="shared" si="178"/>
        <v>0</v>
      </c>
      <c r="AE978" s="100">
        <f t="shared" si="179"/>
        <v>0</v>
      </c>
      <c r="AF978" s="100">
        <f t="shared" si="180"/>
        <v>0</v>
      </c>
    </row>
    <row r="979" spans="1:32" x14ac:dyDescent="0.25">
      <c r="A979" s="338"/>
      <c r="B979" s="338"/>
      <c r="C979" s="339"/>
      <c r="D979" s="338"/>
      <c r="E979" s="338"/>
      <c r="F979" s="338"/>
      <c r="G979" s="338"/>
      <c r="H979" s="338"/>
      <c r="I979" s="270">
        <f>IF(C979&gt;A_Stammdaten!$B$11,0,SUM(D979,E979,-G979))</f>
        <v>0</v>
      </c>
      <c r="J979" s="338"/>
      <c r="K979" s="338"/>
      <c r="L979" s="338"/>
      <c r="M979" s="99">
        <f t="shared" si="173"/>
        <v>0</v>
      </c>
      <c r="N979" s="271">
        <f>IF(ISBLANK($B979),0,VLOOKUP($B979,Listen!$A$2:$C$45,2,FALSE))</f>
        <v>0</v>
      </c>
      <c r="O979" s="271">
        <f>IF(ISBLANK($B979),0,VLOOKUP($B979,Listen!$A$2:$C$45,3,FALSE))</f>
        <v>0</v>
      </c>
      <c r="P979" s="272">
        <f t="shared" si="184"/>
        <v>0</v>
      </c>
      <c r="Q979" s="272">
        <f t="shared" si="185"/>
        <v>0</v>
      </c>
      <c r="R979" s="272">
        <f t="shared" si="185"/>
        <v>0</v>
      </c>
      <c r="S979" s="272">
        <f t="shared" si="185"/>
        <v>0</v>
      </c>
      <c r="T979" s="272">
        <f t="shared" si="185"/>
        <v>0</v>
      </c>
      <c r="U979" s="272">
        <f t="shared" si="185"/>
        <v>0</v>
      </c>
      <c r="V979" s="272">
        <f t="shared" si="181"/>
        <v>0</v>
      </c>
      <c r="W979" s="100">
        <f t="shared" si="182"/>
        <v>0</v>
      </c>
      <c r="X979" s="100">
        <f>IF(C979=A_Stammdaten!$B$11,E_SAV!$M979-E_SAV!$Y979,HLOOKUP(A_Stammdaten!$B$11-1,$Z$4:$AF$1005,ROW(C979)-3,FALSE)-$Y979)</f>
        <v>0</v>
      </c>
      <c r="Y979" s="100">
        <f>HLOOKUP(A_Stammdaten!$B$11,$Z$4:$AF$1005,ROW(C979)-3,FALSE)</f>
        <v>0</v>
      </c>
      <c r="Z979" s="100">
        <f t="shared" si="174"/>
        <v>0</v>
      </c>
      <c r="AA979" s="100">
        <f t="shared" si="175"/>
        <v>0</v>
      </c>
      <c r="AB979" s="100">
        <f t="shared" si="176"/>
        <v>0</v>
      </c>
      <c r="AC979" s="100">
        <f t="shared" si="177"/>
        <v>0</v>
      </c>
      <c r="AD979" s="100">
        <f t="shared" si="178"/>
        <v>0</v>
      </c>
      <c r="AE979" s="100">
        <f t="shared" si="179"/>
        <v>0</v>
      </c>
      <c r="AF979" s="100">
        <f t="shared" si="180"/>
        <v>0</v>
      </c>
    </row>
    <row r="980" spans="1:32" x14ac:dyDescent="0.25">
      <c r="A980" s="338"/>
      <c r="B980" s="338"/>
      <c r="C980" s="339"/>
      <c r="D980" s="338"/>
      <c r="E980" s="338"/>
      <c r="F980" s="338"/>
      <c r="G980" s="338"/>
      <c r="H980" s="338"/>
      <c r="I980" s="270">
        <f>IF(C980&gt;A_Stammdaten!$B$11,0,SUM(D980,E980,-G980))</f>
        <v>0</v>
      </c>
      <c r="J980" s="338"/>
      <c r="K980" s="338"/>
      <c r="L980" s="338"/>
      <c r="M980" s="99">
        <f t="shared" si="173"/>
        <v>0</v>
      </c>
      <c r="N980" s="271">
        <f>IF(ISBLANK($B980),0,VLOOKUP($B980,Listen!$A$2:$C$45,2,FALSE))</f>
        <v>0</v>
      </c>
      <c r="O980" s="271">
        <f>IF(ISBLANK($B980),0,VLOOKUP($B980,Listen!$A$2:$C$45,3,FALSE))</f>
        <v>0</v>
      </c>
      <c r="P980" s="272">
        <f t="shared" si="184"/>
        <v>0</v>
      </c>
      <c r="Q980" s="272">
        <f t="shared" si="185"/>
        <v>0</v>
      </c>
      <c r="R980" s="272">
        <f t="shared" si="185"/>
        <v>0</v>
      </c>
      <c r="S980" s="272">
        <f t="shared" si="185"/>
        <v>0</v>
      </c>
      <c r="T980" s="272">
        <f t="shared" si="185"/>
        <v>0</v>
      </c>
      <c r="U980" s="272">
        <f t="shared" si="185"/>
        <v>0</v>
      </c>
      <c r="V980" s="272">
        <f t="shared" si="181"/>
        <v>0</v>
      </c>
      <c r="W980" s="100">
        <f t="shared" si="182"/>
        <v>0</v>
      </c>
      <c r="X980" s="100">
        <f>IF(C980=A_Stammdaten!$B$11,E_SAV!$M980-E_SAV!$Y980,HLOOKUP(A_Stammdaten!$B$11-1,$Z$4:$AF$1005,ROW(C980)-3,FALSE)-$Y980)</f>
        <v>0</v>
      </c>
      <c r="Y980" s="100">
        <f>HLOOKUP(A_Stammdaten!$B$11,$Z$4:$AF$1005,ROW(C980)-3,FALSE)</f>
        <v>0</v>
      </c>
      <c r="Z980" s="100">
        <f t="shared" si="174"/>
        <v>0</v>
      </c>
      <c r="AA980" s="100">
        <f t="shared" si="175"/>
        <v>0</v>
      </c>
      <c r="AB980" s="100">
        <f t="shared" si="176"/>
        <v>0</v>
      </c>
      <c r="AC980" s="100">
        <f t="shared" si="177"/>
        <v>0</v>
      </c>
      <c r="AD980" s="100">
        <f t="shared" si="178"/>
        <v>0</v>
      </c>
      <c r="AE980" s="100">
        <f t="shared" si="179"/>
        <v>0</v>
      </c>
      <c r="AF980" s="100">
        <f t="shared" si="180"/>
        <v>0</v>
      </c>
    </row>
    <row r="981" spans="1:32" x14ac:dyDescent="0.25">
      <c r="A981" s="338"/>
      <c r="B981" s="338"/>
      <c r="C981" s="339"/>
      <c r="D981" s="338"/>
      <c r="E981" s="338"/>
      <c r="F981" s="338"/>
      <c r="G981" s="338"/>
      <c r="H981" s="338"/>
      <c r="I981" s="270">
        <f>IF(C981&gt;A_Stammdaten!$B$11,0,SUM(D981,E981,-G981))</f>
        <v>0</v>
      </c>
      <c r="J981" s="338"/>
      <c r="K981" s="338"/>
      <c r="L981" s="338"/>
      <c r="M981" s="99">
        <f t="shared" si="173"/>
        <v>0</v>
      </c>
      <c r="N981" s="271">
        <f>IF(ISBLANK($B981),0,VLOOKUP($B981,Listen!$A$2:$C$45,2,FALSE))</f>
        <v>0</v>
      </c>
      <c r="O981" s="271">
        <f>IF(ISBLANK($B981),0,VLOOKUP($B981,Listen!$A$2:$C$45,3,FALSE))</f>
        <v>0</v>
      </c>
      <c r="P981" s="272">
        <f t="shared" si="184"/>
        <v>0</v>
      </c>
      <c r="Q981" s="272">
        <f t="shared" si="185"/>
        <v>0</v>
      </c>
      <c r="R981" s="272">
        <f t="shared" si="185"/>
        <v>0</v>
      </c>
      <c r="S981" s="272">
        <f t="shared" si="185"/>
        <v>0</v>
      </c>
      <c r="T981" s="272">
        <f t="shared" si="185"/>
        <v>0</v>
      </c>
      <c r="U981" s="272">
        <f t="shared" si="185"/>
        <v>0</v>
      </c>
      <c r="V981" s="272">
        <f t="shared" si="181"/>
        <v>0</v>
      </c>
      <c r="W981" s="100">
        <f t="shared" si="182"/>
        <v>0</v>
      </c>
      <c r="X981" s="100">
        <f>IF(C981=A_Stammdaten!$B$11,E_SAV!$M981-E_SAV!$Y981,HLOOKUP(A_Stammdaten!$B$11-1,$Z$4:$AF$1005,ROW(C981)-3,FALSE)-$Y981)</f>
        <v>0</v>
      </c>
      <c r="Y981" s="100">
        <f>HLOOKUP(A_Stammdaten!$B$11,$Z$4:$AF$1005,ROW(C981)-3,FALSE)</f>
        <v>0</v>
      </c>
      <c r="Z981" s="100">
        <f t="shared" si="174"/>
        <v>0</v>
      </c>
      <c r="AA981" s="100">
        <f t="shared" si="175"/>
        <v>0</v>
      </c>
      <c r="AB981" s="100">
        <f t="shared" si="176"/>
        <v>0</v>
      </c>
      <c r="AC981" s="100">
        <f t="shared" si="177"/>
        <v>0</v>
      </c>
      <c r="AD981" s="100">
        <f t="shared" si="178"/>
        <v>0</v>
      </c>
      <c r="AE981" s="100">
        <f t="shared" si="179"/>
        <v>0</v>
      </c>
      <c r="AF981" s="100">
        <f t="shared" si="180"/>
        <v>0</v>
      </c>
    </row>
    <row r="982" spans="1:32" x14ac:dyDescent="0.25">
      <c r="A982" s="338"/>
      <c r="B982" s="338"/>
      <c r="C982" s="339"/>
      <c r="D982" s="338"/>
      <c r="E982" s="338"/>
      <c r="F982" s="338"/>
      <c r="G982" s="338"/>
      <c r="H982" s="338"/>
      <c r="I982" s="270">
        <f>IF(C982&gt;A_Stammdaten!$B$11,0,SUM(D982,E982,-G982))</f>
        <v>0</v>
      </c>
      <c r="J982" s="338"/>
      <c r="K982" s="338"/>
      <c r="L982" s="338"/>
      <c r="M982" s="99">
        <f t="shared" si="173"/>
        <v>0</v>
      </c>
      <c r="N982" s="271">
        <f>IF(ISBLANK($B982),0,VLOOKUP($B982,Listen!$A$2:$C$45,2,FALSE))</f>
        <v>0</v>
      </c>
      <c r="O982" s="271">
        <f>IF(ISBLANK($B982),0,VLOOKUP($B982,Listen!$A$2:$C$45,3,FALSE))</f>
        <v>0</v>
      </c>
      <c r="P982" s="272">
        <f t="shared" si="184"/>
        <v>0</v>
      </c>
      <c r="Q982" s="272">
        <f t="shared" si="185"/>
        <v>0</v>
      </c>
      <c r="R982" s="272">
        <f t="shared" si="185"/>
        <v>0</v>
      </c>
      <c r="S982" s="272">
        <f t="shared" si="185"/>
        <v>0</v>
      </c>
      <c r="T982" s="272">
        <f t="shared" si="185"/>
        <v>0</v>
      </c>
      <c r="U982" s="272">
        <f t="shared" si="185"/>
        <v>0</v>
      </c>
      <c r="V982" s="272">
        <f t="shared" si="181"/>
        <v>0</v>
      </c>
      <c r="W982" s="100">
        <f t="shared" si="182"/>
        <v>0</v>
      </c>
      <c r="X982" s="100">
        <f>IF(C982=A_Stammdaten!$B$11,E_SAV!$M982-E_SAV!$Y982,HLOOKUP(A_Stammdaten!$B$11-1,$Z$4:$AF$1005,ROW(C982)-3,FALSE)-$Y982)</f>
        <v>0</v>
      </c>
      <c r="Y982" s="100">
        <f>HLOOKUP(A_Stammdaten!$B$11,$Z$4:$AF$1005,ROW(C982)-3,FALSE)</f>
        <v>0</v>
      </c>
      <c r="Z982" s="100">
        <f t="shared" si="174"/>
        <v>0</v>
      </c>
      <c r="AA982" s="100">
        <f t="shared" si="175"/>
        <v>0</v>
      </c>
      <c r="AB982" s="100">
        <f t="shared" si="176"/>
        <v>0</v>
      </c>
      <c r="AC982" s="100">
        <f t="shared" si="177"/>
        <v>0</v>
      </c>
      <c r="AD982" s="100">
        <f t="shared" si="178"/>
        <v>0</v>
      </c>
      <c r="AE982" s="100">
        <f t="shared" si="179"/>
        <v>0</v>
      </c>
      <c r="AF982" s="100">
        <f t="shared" si="180"/>
        <v>0</v>
      </c>
    </row>
    <row r="983" spans="1:32" x14ac:dyDescent="0.25">
      <c r="A983" s="338"/>
      <c r="B983" s="338"/>
      <c r="C983" s="339"/>
      <c r="D983" s="338"/>
      <c r="E983" s="338"/>
      <c r="F983" s="338"/>
      <c r="G983" s="338"/>
      <c r="H983" s="338"/>
      <c r="I983" s="270">
        <f>IF(C983&gt;A_Stammdaten!$B$11,0,SUM(D983,E983,-G983))</f>
        <v>0</v>
      </c>
      <c r="J983" s="338"/>
      <c r="K983" s="338"/>
      <c r="L983" s="338"/>
      <c r="M983" s="99">
        <f t="shared" si="173"/>
        <v>0</v>
      </c>
      <c r="N983" s="271">
        <f>IF(ISBLANK($B983),0,VLOOKUP($B983,Listen!$A$2:$C$45,2,FALSE))</f>
        <v>0</v>
      </c>
      <c r="O983" s="271">
        <f>IF(ISBLANK($B983),0,VLOOKUP($B983,Listen!$A$2:$C$45,3,FALSE))</f>
        <v>0</v>
      </c>
      <c r="P983" s="272">
        <f t="shared" si="184"/>
        <v>0</v>
      </c>
      <c r="Q983" s="272">
        <f t="shared" si="185"/>
        <v>0</v>
      </c>
      <c r="R983" s="272">
        <f t="shared" si="185"/>
        <v>0</v>
      </c>
      <c r="S983" s="272">
        <f t="shared" si="185"/>
        <v>0</v>
      </c>
      <c r="T983" s="272">
        <f t="shared" si="185"/>
        <v>0</v>
      </c>
      <c r="U983" s="272">
        <f t="shared" si="185"/>
        <v>0</v>
      </c>
      <c r="V983" s="272">
        <f t="shared" si="181"/>
        <v>0</v>
      </c>
      <c r="W983" s="100">
        <f t="shared" si="182"/>
        <v>0</v>
      </c>
      <c r="X983" s="100">
        <f>IF(C983=A_Stammdaten!$B$11,E_SAV!$M983-E_SAV!$Y983,HLOOKUP(A_Stammdaten!$B$11-1,$Z$4:$AF$1005,ROW(C983)-3,FALSE)-$Y983)</f>
        <v>0</v>
      </c>
      <c r="Y983" s="100">
        <f>HLOOKUP(A_Stammdaten!$B$11,$Z$4:$AF$1005,ROW(C983)-3,FALSE)</f>
        <v>0</v>
      </c>
      <c r="Z983" s="100">
        <f t="shared" si="174"/>
        <v>0</v>
      </c>
      <c r="AA983" s="100">
        <f t="shared" si="175"/>
        <v>0</v>
      </c>
      <c r="AB983" s="100">
        <f t="shared" si="176"/>
        <v>0</v>
      </c>
      <c r="AC983" s="100">
        <f t="shared" si="177"/>
        <v>0</v>
      </c>
      <c r="AD983" s="100">
        <f t="shared" si="178"/>
        <v>0</v>
      </c>
      <c r="AE983" s="100">
        <f t="shared" si="179"/>
        <v>0</v>
      </c>
      <c r="AF983" s="100">
        <f t="shared" si="180"/>
        <v>0</v>
      </c>
    </row>
    <row r="984" spans="1:32" x14ac:dyDescent="0.25">
      <c r="A984" s="338"/>
      <c r="B984" s="338"/>
      <c r="C984" s="339"/>
      <c r="D984" s="338"/>
      <c r="E984" s="338"/>
      <c r="F984" s="338"/>
      <c r="G984" s="338"/>
      <c r="H984" s="338"/>
      <c r="I984" s="270">
        <f>IF(C984&gt;A_Stammdaten!$B$11,0,SUM(D984,E984,-G984))</f>
        <v>0</v>
      </c>
      <c r="J984" s="338"/>
      <c r="K984" s="338"/>
      <c r="L984" s="338"/>
      <c r="M984" s="99">
        <f t="shared" si="173"/>
        <v>0</v>
      </c>
      <c r="N984" s="271">
        <f>IF(ISBLANK($B984),0,VLOOKUP($B984,Listen!$A$2:$C$45,2,FALSE))</f>
        <v>0</v>
      </c>
      <c r="O984" s="271">
        <f>IF(ISBLANK($B984),0,VLOOKUP($B984,Listen!$A$2:$C$45,3,FALSE))</f>
        <v>0</v>
      </c>
      <c r="P984" s="272">
        <f t="shared" si="184"/>
        <v>0</v>
      </c>
      <c r="Q984" s="272">
        <f t="shared" si="185"/>
        <v>0</v>
      </c>
      <c r="R984" s="272">
        <f t="shared" si="185"/>
        <v>0</v>
      </c>
      <c r="S984" s="272">
        <f t="shared" si="185"/>
        <v>0</v>
      </c>
      <c r="T984" s="272">
        <f t="shared" si="185"/>
        <v>0</v>
      </c>
      <c r="U984" s="272">
        <f t="shared" si="185"/>
        <v>0</v>
      </c>
      <c r="V984" s="272">
        <f t="shared" si="181"/>
        <v>0</v>
      </c>
      <c r="W984" s="100">
        <f t="shared" si="182"/>
        <v>0</v>
      </c>
      <c r="X984" s="100">
        <f>IF(C984=A_Stammdaten!$B$11,E_SAV!$M984-E_SAV!$Y984,HLOOKUP(A_Stammdaten!$B$11-1,$Z$4:$AF$1005,ROW(C984)-3,FALSE)-$Y984)</f>
        <v>0</v>
      </c>
      <c r="Y984" s="100">
        <f>HLOOKUP(A_Stammdaten!$B$11,$Z$4:$AF$1005,ROW(C984)-3,FALSE)</f>
        <v>0</v>
      </c>
      <c r="Z984" s="100">
        <f t="shared" si="174"/>
        <v>0</v>
      </c>
      <c r="AA984" s="100">
        <f t="shared" si="175"/>
        <v>0</v>
      </c>
      <c r="AB984" s="100">
        <f t="shared" si="176"/>
        <v>0</v>
      </c>
      <c r="AC984" s="100">
        <f t="shared" si="177"/>
        <v>0</v>
      </c>
      <c r="AD984" s="100">
        <f t="shared" si="178"/>
        <v>0</v>
      </c>
      <c r="AE984" s="100">
        <f t="shared" si="179"/>
        <v>0</v>
      </c>
      <c r="AF984" s="100">
        <f t="shared" si="180"/>
        <v>0</v>
      </c>
    </row>
    <row r="985" spans="1:32" x14ac:dyDescent="0.25">
      <c r="A985" s="338"/>
      <c r="B985" s="338"/>
      <c r="C985" s="339"/>
      <c r="D985" s="338"/>
      <c r="E985" s="338"/>
      <c r="F985" s="338"/>
      <c r="G985" s="338"/>
      <c r="H985" s="338"/>
      <c r="I985" s="270">
        <f>IF(C985&gt;A_Stammdaten!$B$11,0,SUM(D985,E985,-G985))</f>
        <v>0</v>
      </c>
      <c r="J985" s="338"/>
      <c r="K985" s="338"/>
      <c r="L985" s="338"/>
      <c r="M985" s="99">
        <f t="shared" si="173"/>
        <v>0</v>
      </c>
      <c r="N985" s="271">
        <f>IF(ISBLANK($B985),0,VLOOKUP($B985,Listen!$A$2:$C$45,2,FALSE))</f>
        <v>0</v>
      </c>
      <c r="O985" s="271">
        <f>IF(ISBLANK($B985),0,VLOOKUP($B985,Listen!$A$2:$C$45,3,FALSE))</f>
        <v>0</v>
      </c>
      <c r="P985" s="272">
        <f t="shared" si="184"/>
        <v>0</v>
      </c>
      <c r="Q985" s="272">
        <f t="shared" si="185"/>
        <v>0</v>
      </c>
      <c r="R985" s="272">
        <f t="shared" si="185"/>
        <v>0</v>
      </c>
      <c r="S985" s="272">
        <f t="shared" si="185"/>
        <v>0</v>
      </c>
      <c r="T985" s="272">
        <f t="shared" si="185"/>
        <v>0</v>
      </c>
      <c r="U985" s="272">
        <f t="shared" si="185"/>
        <v>0</v>
      </c>
      <c r="V985" s="272">
        <f t="shared" si="181"/>
        <v>0</v>
      </c>
      <c r="W985" s="100">
        <f t="shared" si="182"/>
        <v>0</v>
      </c>
      <c r="X985" s="100">
        <f>IF(C985=A_Stammdaten!$B$11,E_SAV!$M985-E_SAV!$Y985,HLOOKUP(A_Stammdaten!$B$11-1,$Z$4:$AF$1005,ROW(C985)-3,FALSE)-$Y985)</f>
        <v>0</v>
      </c>
      <c r="Y985" s="100">
        <f>HLOOKUP(A_Stammdaten!$B$11,$Z$4:$AF$1005,ROW(C985)-3,FALSE)</f>
        <v>0</v>
      </c>
      <c r="Z985" s="100">
        <f t="shared" si="174"/>
        <v>0</v>
      </c>
      <c r="AA985" s="100">
        <f t="shared" si="175"/>
        <v>0</v>
      </c>
      <c r="AB985" s="100">
        <f t="shared" si="176"/>
        <v>0</v>
      </c>
      <c r="AC985" s="100">
        <f t="shared" si="177"/>
        <v>0</v>
      </c>
      <c r="AD985" s="100">
        <f t="shared" si="178"/>
        <v>0</v>
      </c>
      <c r="AE985" s="100">
        <f t="shared" si="179"/>
        <v>0</v>
      </c>
      <c r="AF985" s="100">
        <f t="shared" si="180"/>
        <v>0</v>
      </c>
    </row>
    <row r="986" spans="1:32" x14ac:dyDescent="0.25">
      <c r="A986" s="338"/>
      <c r="B986" s="338"/>
      <c r="C986" s="339"/>
      <c r="D986" s="338"/>
      <c r="E986" s="338"/>
      <c r="F986" s="338"/>
      <c r="G986" s="338"/>
      <c r="H986" s="338"/>
      <c r="I986" s="270">
        <f>IF(C986&gt;A_Stammdaten!$B$11,0,SUM(D986,E986,-G986))</f>
        <v>0</v>
      </c>
      <c r="J986" s="338"/>
      <c r="K986" s="338"/>
      <c r="L986" s="338"/>
      <c r="M986" s="99">
        <f t="shared" si="173"/>
        <v>0</v>
      </c>
      <c r="N986" s="271">
        <f>IF(ISBLANK($B986),0,VLOOKUP($B986,Listen!$A$2:$C$45,2,FALSE))</f>
        <v>0</v>
      </c>
      <c r="O986" s="271">
        <f>IF(ISBLANK($B986),0,VLOOKUP($B986,Listen!$A$2:$C$45,3,FALSE))</f>
        <v>0</v>
      </c>
      <c r="P986" s="272">
        <f t="shared" si="184"/>
        <v>0</v>
      </c>
      <c r="Q986" s="272">
        <f t="shared" si="185"/>
        <v>0</v>
      </c>
      <c r="R986" s="272">
        <f t="shared" si="185"/>
        <v>0</v>
      </c>
      <c r="S986" s="272">
        <f t="shared" si="185"/>
        <v>0</v>
      </c>
      <c r="T986" s="272">
        <f t="shared" si="185"/>
        <v>0</v>
      </c>
      <c r="U986" s="272">
        <f t="shared" si="185"/>
        <v>0</v>
      </c>
      <c r="V986" s="272">
        <f t="shared" si="181"/>
        <v>0</v>
      </c>
      <c r="W986" s="100">
        <f t="shared" si="182"/>
        <v>0</v>
      </c>
      <c r="X986" s="100">
        <f>IF(C986=A_Stammdaten!$B$11,E_SAV!$M986-E_SAV!$Y986,HLOOKUP(A_Stammdaten!$B$11-1,$Z$4:$AF$1005,ROW(C986)-3,FALSE)-$Y986)</f>
        <v>0</v>
      </c>
      <c r="Y986" s="100">
        <f>HLOOKUP(A_Stammdaten!$B$11,$Z$4:$AF$1005,ROW(C986)-3,FALSE)</f>
        <v>0</v>
      </c>
      <c r="Z986" s="100">
        <f t="shared" si="174"/>
        <v>0</v>
      </c>
      <c r="AA986" s="100">
        <f t="shared" si="175"/>
        <v>0</v>
      </c>
      <c r="AB986" s="100">
        <f t="shared" si="176"/>
        <v>0</v>
      </c>
      <c r="AC986" s="100">
        <f t="shared" si="177"/>
        <v>0</v>
      </c>
      <c r="AD986" s="100">
        <f t="shared" si="178"/>
        <v>0</v>
      </c>
      <c r="AE986" s="100">
        <f t="shared" si="179"/>
        <v>0</v>
      </c>
      <c r="AF986" s="100">
        <f t="shared" si="180"/>
        <v>0</v>
      </c>
    </row>
    <row r="987" spans="1:32" x14ac:dyDescent="0.25">
      <c r="A987" s="338"/>
      <c r="B987" s="338"/>
      <c r="C987" s="339"/>
      <c r="D987" s="338"/>
      <c r="E987" s="338"/>
      <c r="F987" s="338"/>
      <c r="G987" s="338"/>
      <c r="H987" s="338"/>
      <c r="I987" s="270">
        <f>IF(C987&gt;A_Stammdaten!$B$11,0,SUM(D987,E987,-G987))</f>
        <v>0</v>
      </c>
      <c r="J987" s="338"/>
      <c r="K987" s="338"/>
      <c r="L987" s="338"/>
      <c r="M987" s="99">
        <f t="shared" si="173"/>
        <v>0</v>
      </c>
      <c r="N987" s="271">
        <f>IF(ISBLANK($B987),0,VLOOKUP($B987,Listen!$A$2:$C$45,2,FALSE))</f>
        <v>0</v>
      </c>
      <c r="O987" s="271">
        <f>IF(ISBLANK($B987),0,VLOOKUP($B987,Listen!$A$2:$C$45,3,FALSE))</f>
        <v>0</v>
      </c>
      <c r="P987" s="272">
        <f t="shared" si="184"/>
        <v>0</v>
      </c>
      <c r="Q987" s="272">
        <f t="shared" ref="Q987:U996" si="186">$N987</f>
        <v>0</v>
      </c>
      <c r="R987" s="272">
        <f t="shared" si="186"/>
        <v>0</v>
      </c>
      <c r="S987" s="272">
        <f t="shared" si="186"/>
        <v>0</v>
      </c>
      <c r="T987" s="272">
        <f t="shared" si="186"/>
        <v>0</v>
      </c>
      <c r="U987" s="272">
        <f t="shared" si="186"/>
        <v>0</v>
      </c>
      <c r="V987" s="272">
        <f t="shared" si="181"/>
        <v>0</v>
      </c>
      <c r="W987" s="100">
        <f t="shared" si="182"/>
        <v>0</v>
      </c>
      <c r="X987" s="100">
        <f>IF(C987=A_Stammdaten!$B$11,E_SAV!$M987-E_SAV!$Y987,HLOOKUP(A_Stammdaten!$B$11-1,$Z$4:$AF$1005,ROW(C987)-3,FALSE)-$Y987)</f>
        <v>0</v>
      </c>
      <c r="Y987" s="100">
        <f>HLOOKUP(A_Stammdaten!$B$11,$Z$4:$AF$1005,ROW(C987)-3,FALSE)</f>
        <v>0</v>
      </c>
      <c r="Z987" s="100">
        <f t="shared" si="174"/>
        <v>0</v>
      </c>
      <c r="AA987" s="100">
        <f t="shared" si="175"/>
        <v>0</v>
      </c>
      <c r="AB987" s="100">
        <f t="shared" si="176"/>
        <v>0</v>
      </c>
      <c r="AC987" s="100">
        <f t="shared" si="177"/>
        <v>0</v>
      </c>
      <c r="AD987" s="100">
        <f t="shared" si="178"/>
        <v>0</v>
      </c>
      <c r="AE987" s="100">
        <f t="shared" si="179"/>
        <v>0</v>
      </c>
      <c r="AF987" s="100">
        <f t="shared" si="180"/>
        <v>0</v>
      </c>
    </row>
    <row r="988" spans="1:32" x14ac:dyDescent="0.25">
      <c r="A988" s="338"/>
      <c r="B988" s="338"/>
      <c r="C988" s="339"/>
      <c r="D988" s="338"/>
      <c r="E988" s="338"/>
      <c r="F988" s="338"/>
      <c r="G988" s="338"/>
      <c r="H988" s="338"/>
      <c r="I988" s="270">
        <f>IF(C988&gt;A_Stammdaten!$B$11,0,SUM(D988,E988,-G988))</f>
        <v>0</v>
      </c>
      <c r="J988" s="338"/>
      <c r="K988" s="338"/>
      <c r="L988" s="338"/>
      <c r="M988" s="99">
        <f t="shared" si="173"/>
        <v>0</v>
      </c>
      <c r="N988" s="271">
        <f>IF(ISBLANK($B988),0,VLOOKUP($B988,Listen!$A$2:$C$45,2,FALSE))</f>
        <v>0</v>
      </c>
      <c r="O988" s="271">
        <f>IF(ISBLANK($B988),0,VLOOKUP($B988,Listen!$A$2:$C$45,3,FALSE))</f>
        <v>0</v>
      </c>
      <c r="P988" s="272">
        <f t="shared" si="184"/>
        <v>0</v>
      </c>
      <c r="Q988" s="272">
        <f t="shared" si="186"/>
        <v>0</v>
      </c>
      <c r="R988" s="272">
        <f t="shared" si="186"/>
        <v>0</v>
      </c>
      <c r="S988" s="272">
        <f t="shared" si="186"/>
        <v>0</v>
      </c>
      <c r="T988" s="272">
        <f t="shared" si="186"/>
        <v>0</v>
      </c>
      <c r="U988" s="272">
        <f t="shared" si="186"/>
        <v>0</v>
      </c>
      <c r="V988" s="272">
        <f t="shared" si="181"/>
        <v>0</v>
      </c>
      <c r="W988" s="100">
        <f t="shared" si="182"/>
        <v>0</v>
      </c>
      <c r="X988" s="100">
        <f>IF(C988=A_Stammdaten!$B$11,E_SAV!$M988-E_SAV!$Y988,HLOOKUP(A_Stammdaten!$B$11-1,$Z$4:$AF$1005,ROW(C988)-3,FALSE)-$Y988)</f>
        <v>0</v>
      </c>
      <c r="Y988" s="100">
        <f>HLOOKUP(A_Stammdaten!$B$11,$Z$4:$AF$1005,ROW(C988)-3,FALSE)</f>
        <v>0</v>
      </c>
      <c r="Z988" s="100">
        <f t="shared" si="174"/>
        <v>0</v>
      </c>
      <c r="AA988" s="100">
        <f t="shared" si="175"/>
        <v>0</v>
      </c>
      <c r="AB988" s="100">
        <f t="shared" si="176"/>
        <v>0</v>
      </c>
      <c r="AC988" s="100">
        <f t="shared" si="177"/>
        <v>0</v>
      </c>
      <c r="AD988" s="100">
        <f t="shared" si="178"/>
        <v>0</v>
      </c>
      <c r="AE988" s="100">
        <f t="shared" si="179"/>
        <v>0</v>
      </c>
      <c r="AF988" s="100">
        <f t="shared" si="180"/>
        <v>0</v>
      </c>
    </row>
    <row r="989" spans="1:32" x14ac:dyDescent="0.25">
      <c r="A989" s="338"/>
      <c r="B989" s="338"/>
      <c r="C989" s="339"/>
      <c r="D989" s="338"/>
      <c r="E989" s="338"/>
      <c r="F989" s="338"/>
      <c r="G989" s="338"/>
      <c r="H989" s="338"/>
      <c r="I989" s="270">
        <f>IF(C989&gt;A_Stammdaten!$B$11,0,SUM(D989,E989,-G989))</f>
        <v>0</v>
      </c>
      <c r="J989" s="338"/>
      <c r="K989" s="338"/>
      <c r="L989" s="338"/>
      <c r="M989" s="99">
        <f t="shared" si="173"/>
        <v>0</v>
      </c>
      <c r="N989" s="271">
        <f>IF(ISBLANK($B989),0,VLOOKUP($B989,Listen!$A$2:$C$45,2,FALSE))</f>
        <v>0</v>
      </c>
      <c r="O989" s="271">
        <f>IF(ISBLANK($B989),0,VLOOKUP($B989,Listen!$A$2:$C$45,3,FALSE))</f>
        <v>0</v>
      </c>
      <c r="P989" s="272">
        <f t="shared" si="184"/>
        <v>0</v>
      </c>
      <c r="Q989" s="272">
        <f t="shared" si="186"/>
        <v>0</v>
      </c>
      <c r="R989" s="272">
        <f t="shared" si="186"/>
        <v>0</v>
      </c>
      <c r="S989" s="272">
        <f t="shared" si="186"/>
        <v>0</v>
      </c>
      <c r="T989" s="272">
        <f t="shared" si="186"/>
        <v>0</v>
      </c>
      <c r="U989" s="272">
        <f t="shared" si="186"/>
        <v>0</v>
      </c>
      <c r="V989" s="272">
        <f t="shared" si="181"/>
        <v>0</v>
      </c>
      <c r="W989" s="100">
        <f t="shared" si="182"/>
        <v>0</v>
      </c>
      <c r="X989" s="100">
        <f>IF(C989=A_Stammdaten!$B$11,E_SAV!$M989-E_SAV!$Y989,HLOOKUP(A_Stammdaten!$B$11-1,$Z$4:$AF$1005,ROW(C989)-3,FALSE)-$Y989)</f>
        <v>0</v>
      </c>
      <c r="Y989" s="100">
        <f>HLOOKUP(A_Stammdaten!$B$11,$Z$4:$AF$1005,ROW(C989)-3,FALSE)</f>
        <v>0</v>
      </c>
      <c r="Z989" s="100">
        <f t="shared" si="174"/>
        <v>0</v>
      </c>
      <c r="AA989" s="100">
        <f t="shared" si="175"/>
        <v>0</v>
      </c>
      <c r="AB989" s="100">
        <f t="shared" si="176"/>
        <v>0</v>
      </c>
      <c r="AC989" s="100">
        <f t="shared" si="177"/>
        <v>0</v>
      </c>
      <c r="AD989" s="100">
        <f t="shared" si="178"/>
        <v>0</v>
      </c>
      <c r="AE989" s="100">
        <f t="shared" si="179"/>
        <v>0</v>
      </c>
      <c r="AF989" s="100">
        <f t="shared" si="180"/>
        <v>0</v>
      </c>
    </row>
    <row r="990" spans="1:32" x14ac:dyDescent="0.25">
      <c r="A990" s="338"/>
      <c r="B990" s="338"/>
      <c r="C990" s="339"/>
      <c r="D990" s="338"/>
      <c r="E990" s="338"/>
      <c r="F990" s="338"/>
      <c r="G990" s="338"/>
      <c r="H990" s="338"/>
      <c r="I990" s="270">
        <f>IF(C990&gt;A_Stammdaten!$B$11,0,SUM(D990,E990,-G990))</f>
        <v>0</v>
      </c>
      <c r="J990" s="338"/>
      <c r="K990" s="338"/>
      <c r="L990" s="338"/>
      <c r="M990" s="99">
        <f t="shared" si="173"/>
        <v>0</v>
      </c>
      <c r="N990" s="271">
        <f>IF(ISBLANK($B990),0,VLOOKUP($B990,Listen!$A$2:$C$45,2,FALSE))</f>
        <v>0</v>
      </c>
      <c r="O990" s="271">
        <f>IF(ISBLANK($B990),0,VLOOKUP($B990,Listen!$A$2:$C$45,3,FALSE))</f>
        <v>0</v>
      </c>
      <c r="P990" s="272">
        <f t="shared" si="184"/>
        <v>0</v>
      </c>
      <c r="Q990" s="272">
        <f t="shared" si="186"/>
        <v>0</v>
      </c>
      <c r="R990" s="272">
        <f t="shared" si="186"/>
        <v>0</v>
      </c>
      <c r="S990" s="272">
        <f t="shared" si="186"/>
        <v>0</v>
      </c>
      <c r="T990" s="272">
        <f t="shared" si="186"/>
        <v>0</v>
      </c>
      <c r="U990" s="272">
        <f t="shared" si="186"/>
        <v>0</v>
      </c>
      <c r="V990" s="272">
        <f t="shared" si="181"/>
        <v>0</v>
      </c>
      <c r="W990" s="100">
        <f t="shared" si="182"/>
        <v>0</v>
      </c>
      <c r="X990" s="100">
        <f>IF(C990=A_Stammdaten!$B$11,E_SAV!$M990-E_SAV!$Y990,HLOOKUP(A_Stammdaten!$B$11-1,$Z$4:$AF$1005,ROW(C990)-3,FALSE)-$Y990)</f>
        <v>0</v>
      </c>
      <c r="Y990" s="100">
        <f>HLOOKUP(A_Stammdaten!$B$11,$Z$4:$AF$1005,ROW(C990)-3,FALSE)</f>
        <v>0</v>
      </c>
      <c r="Z990" s="100">
        <f t="shared" si="174"/>
        <v>0</v>
      </c>
      <c r="AA990" s="100">
        <f t="shared" si="175"/>
        <v>0</v>
      </c>
      <c r="AB990" s="100">
        <f t="shared" si="176"/>
        <v>0</v>
      </c>
      <c r="AC990" s="100">
        <f t="shared" si="177"/>
        <v>0</v>
      </c>
      <c r="AD990" s="100">
        <f t="shared" si="178"/>
        <v>0</v>
      </c>
      <c r="AE990" s="100">
        <f t="shared" si="179"/>
        <v>0</v>
      </c>
      <c r="AF990" s="100">
        <f t="shared" si="180"/>
        <v>0</v>
      </c>
    </row>
    <row r="991" spans="1:32" x14ac:dyDescent="0.25">
      <c r="A991" s="338"/>
      <c r="B991" s="338"/>
      <c r="C991" s="339"/>
      <c r="D991" s="338"/>
      <c r="E991" s="338"/>
      <c r="F991" s="338"/>
      <c r="G991" s="338"/>
      <c r="H991" s="338"/>
      <c r="I991" s="270">
        <f>IF(C991&gt;A_Stammdaten!$B$11,0,SUM(D991,E991,-G991))</f>
        <v>0</v>
      </c>
      <c r="J991" s="338"/>
      <c r="K991" s="338"/>
      <c r="L991" s="338"/>
      <c r="M991" s="99">
        <f t="shared" si="173"/>
        <v>0</v>
      </c>
      <c r="N991" s="271">
        <f>IF(ISBLANK($B991),0,VLOOKUP($B991,Listen!$A$2:$C$45,2,FALSE))</f>
        <v>0</v>
      </c>
      <c r="O991" s="271">
        <f>IF(ISBLANK($B991),0,VLOOKUP($B991,Listen!$A$2:$C$45,3,FALSE))</f>
        <v>0</v>
      </c>
      <c r="P991" s="272">
        <f t="shared" si="184"/>
        <v>0</v>
      </c>
      <c r="Q991" s="272">
        <f t="shared" si="186"/>
        <v>0</v>
      </c>
      <c r="R991" s="272">
        <f t="shared" si="186"/>
        <v>0</v>
      </c>
      <c r="S991" s="272">
        <f t="shared" si="186"/>
        <v>0</v>
      </c>
      <c r="T991" s="272">
        <f t="shared" si="186"/>
        <v>0</v>
      </c>
      <c r="U991" s="272">
        <f t="shared" si="186"/>
        <v>0</v>
      </c>
      <c r="V991" s="272">
        <f t="shared" si="181"/>
        <v>0</v>
      </c>
      <c r="W991" s="100">
        <f t="shared" si="182"/>
        <v>0</v>
      </c>
      <c r="X991" s="100">
        <f>IF(C991=A_Stammdaten!$B$11,E_SAV!$M991-E_SAV!$Y991,HLOOKUP(A_Stammdaten!$B$11-1,$Z$4:$AF$1005,ROW(C991)-3,FALSE)-$Y991)</f>
        <v>0</v>
      </c>
      <c r="Y991" s="100">
        <f>HLOOKUP(A_Stammdaten!$B$11,$Z$4:$AF$1005,ROW(C991)-3,FALSE)</f>
        <v>0</v>
      </c>
      <c r="Z991" s="100">
        <f t="shared" si="174"/>
        <v>0</v>
      </c>
      <c r="AA991" s="100">
        <f t="shared" si="175"/>
        <v>0</v>
      </c>
      <c r="AB991" s="100">
        <f t="shared" si="176"/>
        <v>0</v>
      </c>
      <c r="AC991" s="100">
        <f t="shared" si="177"/>
        <v>0</v>
      </c>
      <c r="AD991" s="100">
        <f t="shared" si="178"/>
        <v>0</v>
      </c>
      <c r="AE991" s="100">
        <f t="shared" si="179"/>
        <v>0</v>
      </c>
      <c r="AF991" s="100">
        <f t="shared" si="180"/>
        <v>0</v>
      </c>
    </row>
    <row r="992" spans="1:32" x14ac:dyDescent="0.25">
      <c r="A992" s="338"/>
      <c r="B992" s="338"/>
      <c r="C992" s="339"/>
      <c r="D992" s="338"/>
      <c r="E992" s="338"/>
      <c r="F992" s="338"/>
      <c r="G992" s="338"/>
      <c r="H992" s="338"/>
      <c r="I992" s="270">
        <f>IF(C992&gt;A_Stammdaten!$B$11,0,SUM(D992,E992,-G992))</f>
        <v>0</v>
      </c>
      <c r="J992" s="338"/>
      <c r="K992" s="338"/>
      <c r="L992" s="338"/>
      <c r="M992" s="99">
        <f t="shared" si="173"/>
        <v>0</v>
      </c>
      <c r="N992" s="271">
        <f>IF(ISBLANK($B992),0,VLOOKUP($B992,Listen!$A$2:$C$45,2,FALSE))</f>
        <v>0</v>
      </c>
      <c r="O992" s="271">
        <f>IF(ISBLANK($B992),0,VLOOKUP($B992,Listen!$A$2:$C$45,3,FALSE))</f>
        <v>0</v>
      </c>
      <c r="P992" s="272">
        <f t="shared" si="184"/>
        <v>0</v>
      </c>
      <c r="Q992" s="272">
        <f t="shared" si="186"/>
        <v>0</v>
      </c>
      <c r="R992" s="272">
        <f t="shared" si="186"/>
        <v>0</v>
      </c>
      <c r="S992" s="272">
        <f t="shared" si="186"/>
        <v>0</v>
      </c>
      <c r="T992" s="272">
        <f t="shared" si="186"/>
        <v>0</v>
      </c>
      <c r="U992" s="272">
        <f t="shared" si="186"/>
        <v>0</v>
      </c>
      <c r="V992" s="272">
        <f t="shared" si="181"/>
        <v>0</v>
      </c>
      <c r="W992" s="100">
        <f t="shared" si="182"/>
        <v>0</v>
      </c>
      <c r="X992" s="100">
        <f>IF(C992=A_Stammdaten!$B$11,E_SAV!$M992-E_SAV!$Y992,HLOOKUP(A_Stammdaten!$B$11-1,$Z$4:$AF$1005,ROW(C992)-3,FALSE)-$Y992)</f>
        <v>0</v>
      </c>
      <c r="Y992" s="100">
        <f>HLOOKUP(A_Stammdaten!$B$11,$Z$4:$AF$1005,ROW(C992)-3,FALSE)</f>
        <v>0</v>
      </c>
      <c r="Z992" s="100">
        <f t="shared" si="174"/>
        <v>0</v>
      </c>
      <c r="AA992" s="100">
        <f t="shared" si="175"/>
        <v>0</v>
      </c>
      <c r="AB992" s="100">
        <f t="shared" si="176"/>
        <v>0</v>
      </c>
      <c r="AC992" s="100">
        <f t="shared" si="177"/>
        <v>0</v>
      </c>
      <c r="AD992" s="100">
        <f t="shared" si="178"/>
        <v>0</v>
      </c>
      <c r="AE992" s="100">
        <f t="shared" si="179"/>
        <v>0</v>
      </c>
      <c r="AF992" s="100">
        <f t="shared" si="180"/>
        <v>0</v>
      </c>
    </row>
    <row r="993" spans="1:32" x14ac:dyDescent="0.25">
      <c r="A993" s="338"/>
      <c r="B993" s="338"/>
      <c r="C993" s="339"/>
      <c r="D993" s="338"/>
      <c r="E993" s="338"/>
      <c r="F993" s="338"/>
      <c r="G993" s="338"/>
      <c r="H993" s="338"/>
      <c r="I993" s="270">
        <f>IF(C993&gt;A_Stammdaten!$B$11,0,SUM(D993,E993,-G993))</f>
        <v>0</v>
      </c>
      <c r="J993" s="338"/>
      <c r="K993" s="338"/>
      <c r="L993" s="338"/>
      <c r="M993" s="99">
        <f t="shared" si="173"/>
        <v>0</v>
      </c>
      <c r="N993" s="271">
        <f>IF(ISBLANK($B993),0,VLOOKUP($B993,Listen!$A$2:$C$45,2,FALSE))</f>
        <v>0</v>
      </c>
      <c r="O993" s="271">
        <f>IF(ISBLANK($B993),0,VLOOKUP($B993,Listen!$A$2:$C$45,3,FALSE))</f>
        <v>0</v>
      </c>
      <c r="P993" s="272">
        <f t="shared" si="184"/>
        <v>0</v>
      </c>
      <c r="Q993" s="272">
        <f t="shared" si="186"/>
        <v>0</v>
      </c>
      <c r="R993" s="272">
        <f t="shared" si="186"/>
        <v>0</v>
      </c>
      <c r="S993" s="272">
        <f t="shared" si="186"/>
        <v>0</v>
      </c>
      <c r="T993" s="272">
        <f t="shared" si="186"/>
        <v>0</v>
      </c>
      <c r="U993" s="272">
        <f t="shared" si="186"/>
        <v>0</v>
      </c>
      <c r="V993" s="272">
        <f t="shared" si="181"/>
        <v>0</v>
      </c>
      <c r="W993" s="100">
        <f t="shared" si="182"/>
        <v>0</v>
      </c>
      <c r="X993" s="100">
        <f>IF(C993=A_Stammdaten!$B$11,E_SAV!$M993-E_SAV!$Y993,HLOOKUP(A_Stammdaten!$B$11-1,$Z$4:$AF$1005,ROW(C993)-3,FALSE)-$Y993)</f>
        <v>0</v>
      </c>
      <c r="Y993" s="100">
        <f>HLOOKUP(A_Stammdaten!$B$11,$Z$4:$AF$1005,ROW(C993)-3,FALSE)</f>
        <v>0</v>
      </c>
      <c r="Z993" s="100">
        <f t="shared" si="174"/>
        <v>0</v>
      </c>
      <c r="AA993" s="100">
        <f t="shared" si="175"/>
        <v>0</v>
      </c>
      <c r="AB993" s="100">
        <f t="shared" si="176"/>
        <v>0</v>
      </c>
      <c r="AC993" s="100">
        <f t="shared" si="177"/>
        <v>0</v>
      </c>
      <c r="AD993" s="100">
        <f t="shared" si="178"/>
        <v>0</v>
      </c>
      <c r="AE993" s="100">
        <f t="shared" si="179"/>
        <v>0</v>
      </c>
      <c r="AF993" s="100">
        <f t="shared" si="180"/>
        <v>0</v>
      </c>
    </row>
    <row r="994" spans="1:32" x14ac:dyDescent="0.25">
      <c r="A994" s="338"/>
      <c r="B994" s="338"/>
      <c r="C994" s="339"/>
      <c r="D994" s="338"/>
      <c r="E994" s="338"/>
      <c r="F994" s="338"/>
      <c r="G994" s="338"/>
      <c r="H994" s="338"/>
      <c r="I994" s="270">
        <f>IF(C994&gt;A_Stammdaten!$B$11,0,SUM(D994,E994,-G994))</f>
        <v>0</v>
      </c>
      <c r="J994" s="338"/>
      <c r="K994" s="338"/>
      <c r="L994" s="338"/>
      <c r="M994" s="99">
        <f t="shared" si="173"/>
        <v>0</v>
      </c>
      <c r="N994" s="271">
        <f>IF(ISBLANK($B994),0,VLOOKUP($B994,Listen!$A$2:$C$45,2,FALSE))</f>
        <v>0</v>
      </c>
      <c r="O994" s="271">
        <f>IF(ISBLANK($B994),0,VLOOKUP($B994,Listen!$A$2:$C$45,3,FALSE))</f>
        <v>0</v>
      </c>
      <c r="P994" s="272">
        <f t="shared" si="184"/>
        <v>0</v>
      </c>
      <c r="Q994" s="272">
        <f t="shared" si="186"/>
        <v>0</v>
      </c>
      <c r="R994" s="272">
        <f t="shared" si="186"/>
        <v>0</v>
      </c>
      <c r="S994" s="272">
        <f t="shared" si="186"/>
        <v>0</v>
      </c>
      <c r="T994" s="272">
        <f t="shared" si="186"/>
        <v>0</v>
      </c>
      <c r="U994" s="272">
        <f t="shared" si="186"/>
        <v>0</v>
      </c>
      <c r="V994" s="272">
        <f t="shared" si="181"/>
        <v>0</v>
      </c>
      <c r="W994" s="100">
        <f t="shared" si="182"/>
        <v>0</v>
      </c>
      <c r="X994" s="100">
        <f>IF(C994=A_Stammdaten!$B$11,E_SAV!$M994-E_SAV!$Y994,HLOOKUP(A_Stammdaten!$B$11-1,$Z$4:$AF$1005,ROW(C994)-3,FALSE)-$Y994)</f>
        <v>0</v>
      </c>
      <c r="Y994" s="100">
        <f>HLOOKUP(A_Stammdaten!$B$11,$Z$4:$AF$1005,ROW(C994)-3,FALSE)</f>
        <v>0</v>
      </c>
      <c r="Z994" s="100">
        <f t="shared" si="174"/>
        <v>0</v>
      </c>
      <c r="AA994" s="100">
        <f t="shared" si="175"/>
        <v>0</v>
      </c>
      <c r="AB994" s="100">
        <f t="shared" si="176"/>
        <v>0</v>
      </c>
      <c r="AC994" s="100">
        <f t="shared" si="177"/>
        <v>0</v>
      </c>
      <c r="AD994" s="100">
        <f t="shared" si="178"/>
        <v>0</v>
      </c>
      <c r="AE994" s="100">
        <f t="shared" si="179"/>
        <v>0</v>
      </c>
      <c r="AF994" s="100">
        <f t="shared" si="180"/>
        <v>0</v>
      </c>
    </row>
    <row r="995" spans="1:32" x14ac:dyDescent="0.25">
      <c r="A995" s="338"/>
      <c r="B995" s="338"/>
      <c r="C995" s="339"/>
      <c r="D995" s="338"/>
      <c r="E995" s="338"/>
      <c r="F995" s="338"/>
      <c r="G995" s="338"/>
      <c r="H995" s="338"/>
      <c r="I995" s="270">
        <f>IF(C995&gt;A_Stammdaten!$B$11,0,SUM(D995,E995,-G995))</f>
        <v>0</v>
      </c>
      <c r="J995" s="338"/>
      <c r="K995" s="338"/>
      <c r="L995" s="338"/>
      <c r="M995" s="99">
        <f t="shared" si="173"/>
        <v>0</v>
      </c>
      <c r="N995" s="271">
        <f>IF(ISBLANK($B995),0,VLOOKUP($B995,Listen!$A$2:$C$45,2,FALSE))</f>
        <v>0</v>
      </c>
      <c r="O995" s="271">
        <f>IF(ISBLANK($B995),0,VLOOKUP($B995,Listen!$A$2:$C$45,3,FALSE))</f>
        <v>0</v>
      </c>
      <c r="P995" s="272">
        <f t="shared" si="184"/>
        <v>0</v>
      </c>
      <c r="Q995" s="272">
        <f t="shared" si="186"/>
        <v>0</v>
      </c>
      <c r="R995" s="272">
        <f t="shared" si="186"/>
        <v>0</v>
      </c>
      <c r="S995" s="272">
        <f t="shared" si="186"/>
        <v>0</v>
      </c>
      <c r="T995" s="272">
        <f t="shared" si="186"/>
        <v>0</v>
      </c>
      <c r="U995" s="272">
        <f t="shared" si="186"/>
        <v>0</v>
      </c>
      <c r="V995" s="272">
        <f t="shared" si="181"/>
        <v>0</v>
      </c>
      <c r="W995" s="100">
        <f t="shared" si="182"/>
        <v>0</v>
      </c>
      <c r="X995" s="100">
        <f>IF(C995=A_Stammdaten!$B$11,E_SAV!$M995-E_SAV!$Y995,HLOOKUP(A_Stammdaten!$B$11-1,$Z$4:$AF$1005,ROW(C995)-3,FALSE)-$Y995)</f>
        <v>0</v>
      </c>
      <c r="Y995" s="100">
        <f>HLOOKUP(A_Stammdaten!$B$11,$Z$4:$AF$1005,ROW(C995)-3,FALSE)</f>
        <v>0</v>
      </c>
      <c r="Z995" s="100">
        <f t="shared" si="174"/>
        <v>0</v>
      </c>
      <c r="AA995" s="100">
        <f t="shared" si="175"/>
        <v>0</v>
      </c>
      <c r="AB995" s="100">
        <f t="shared" si="176"/>
        <v>0</v>
      </c>
      <c r="AC995" s="100">
        <f t="shared" si="177"/>
        <v>0</v>
      </c>
      <c r="AD995" s="100">
        <f t="shared" si="178"/>
        <v>0</v>
      </c>
      <c r="AE995" s="100">
        <f t="shared" si="179"/>
        <v>0</v>
      </c>
      <c r="AF995" s="100">
        <f t="shared" si="180"/>
        <v>0</v>
      </c>
    </row>
    <row r="996" spans="1:32" x14ac:dyDescent="0.25">
      <c r="A996" s="338"/>
      <c r="B996" s="338"/>
      <c r="C996" s="339"/>
      <c r="D996" s="338"/>
      <c r="E996" s="338"/>
      <c r="F996" s="338"/>
      <c r="G996" s="338"/>
      <c r="H996" s="338"/>
      <c r="I996" s="270">
        <f>IF(C996&gt;A_Stammdaten!$B$11,0,SUM(D996,E996,-G996))</f>
        <v>0</v>
      </c>
      <c r="J996" s="338"/>
      <c r="K996" s="338"/>
      <c r="L996" s="338"/>
      <c r="M996" s="99">
        <f t="shared" si="173"/>
        <v>0</v>
      </c>
      <c r="N996" s="271">
        <f>IF(ISBLANK($B996),0,VLOOKUP($B996,Listen!$A$2:$C$45,2,FALSE))</f>
        <v>0</v>
      </c>
      <c r="O996" s="271">
        <f>IF(ISBLANK($B996),0,VLOOKUP($B996,Listen!$A$2:$C$45,3,FALSE))</f>
        <v>0</v>
      </c>
      <c r="P996" s="272">
        <f t="shared" si="184"/>
        <v>0</v>
      </c>
      <c r="Q996" s="272">
        <f t="shared" si="186"/>
        <v>0</v>
      </c>
      <c r="R996" s="272">
        <f t="shared" si="186"/>
        <v>0</v>
      </c>
      <c r="S996" s="272">
        <f t="shared" si="186"/>
        <v>0</v>
      </c>
      <c r="T996" s="272">
        <f t="shared" si="186"/>
        <v>0</v>
      </c>
      <c r="U996" s="272">
        <f t="shared" si="186"/>
        <v>0</v>
      </c>
      <c r="V996" s="272">
        <f t="shared" si="181"/>
        <v>0</v>
      </c>
      <c r="W996" s="100">
        <f t="shared" si="182"/>
        <v>0</v>
      </c>
      <c r="X996" s="100">
        <f>IF(C996=A_Stammdaten!$B$11,E_SAV!$M996-E_SAV!$Y996,HLOOKUP(A_Stammdaten!$B$11-1,$Z$4:$AF$1005,ROW(C996)-3,FALSE)-$Y996)</f>
        <v>0</v>
      </c>
      <c r="Y996" s="100">
        <f>HLOOKUP(A_Stammdaten!$B$11,$Z$4:$AF$1005,ROW(C996)-3,FALSE)</f>
        <v>0</v>
      </c>
      <c r="Z996" s="100">
        <f t="shared" si="174"/>
        <v>0</v>
      </c>
      <c r="AA996" s="100">
        <f t="shared" si="175"/>
        <v>0</v>
      </c>
      <c r="AB996" s="100">
        <f t="shared" si="176"/>
        <v>0</v>
      </c>
      <c r="AC996" s="100">
        <f t="shared" si="177"/>
        <v>0</v>
      </c>
      <c r="AD996" s="100">
        <f t="shared" si="178"/>
        <v>0</v>
      </c>
      <c r="AE996" s="100">
        <f t="shared" si="179"/>
        <v>0</v>
      </c>
      <c r="AF996" s="100">
        <f t="shared" si="180"/>
        <v>0</v>
      </c>
    </row>
    <row r="997" spans="1:32" x14ac:dyDescent="0.25">
      <c r="A997" s="338"/>
      <c r="B997" s="338"/>
      <c r="C997" s="339"/>
      <c r="D997" s="338"/>
      <c r="E997" s="338"/>
      <c r="F997" s="338"/>
      <c r="G997" s="338"/>
      <c r="H997" s="338"/>
      <c r="I997" s="270">
        <f>IF(C997&gt;A_Stammdaten!$B$11,0,SUM(D997,E997,-G997))</f>
        <v>0</v>
      </c>
      <c r="J997" s="338"/>
      <c r="K997" s="338"/>
      <c r="L997" s="338"/>
      <c r="M997" s="99">
        <f t="shared" si="173"/>
        <v>0</v>
      </c>
      <c r="N997" s="271">
        <f>IF(ISBLANK($B997),0,VLOOKUP($B997,Listen!$A$2:$C$45,2,FALSE))</f>
        <v>0</v>
      </c>
      <c r="O997" s="271">
        <f>IF(ISBLANK($B997),0,VLOOKUP($B997,Listen!$A$2:$C$45,3,FALSE))</f>
        <v>0</v>
      </c>
      <c r="P997" s="272">
        <f t="shared" si="184"/>
        <v>0</v>
      </c>
      <c r="Q997" s="272">
        <f t="shared" ref="Q997:U1005" si="187">$N997</f>
        <v>0</v>
      </c>
      <c r="R997" s="272">
        <f t="shared" si="187"/>
        <v>0</v>
      </c>
      <c r="S997" s="272">
        <f t="shared" si="187"/>
        <v>0</v>
      </c>
      <c r="T997" s="272">
        <f t="shared" si="187"/>
        <v>0</v>
      </c>
      <c r="U997" s="272">
        <f t="shared" si="187"/>
        <v>0</v>
      </c>
      <c r="V997" s="272">
        <f t="shared" si="181"/>
        <v>0</v>
      </c>
      <c r="W997" s="100">
        <f t="shared" si="182"/>
        <v>0</v>
      </c>
      <c r="X997" s="100">
        <f>IF(C997=A_Stammdaten!$B$11,E_SAV!$M997-E_SAV!$Y997,HLOOKUP(A_Stammdaten!$B$11-1,$Z$4:$AF$1005,ROW(C997)-3,FALSE)-$Y997)</f>
        <v>0</v>
      </c>
      <c r="Y997" s="100">
        <f>HLOOKUP(A_Stammdaten!$B$11,$Z$4:$AF$1005,ROW(C997)-3,FALSE)</f>
        <v>0</v>
      </c>
      <c r="Z997" s="100">
        <f t="shared" si="174"/>
        <v>0</v>
      </c>
      <c r="AA997" s="100">
        <f t="shared" si="175"/>
        <v>0</v>
      </c>
      <c r="AB997" s="100">
        <f t="shared" si="176"/>
        <v>0</v>
      </c>
      <c r="AC997" s="100">
        <f t="shared" si="177"/>
        <v>0</v>
      </c>
      <c r="AD997" s="100">
        <f t="shared" si="178"/>
        <v>0</v>
      </c>
      <c r="AE997" s="100">
        <f t="shared" si="179"/>
        <v>0</v>
      </c>
      <c r="AF997" s="100">
        <f t="shared" si="180"/>
        <v>0</v>
      </c>
    </row>
    <row r="998" spans="1:32" x14ac:dyDescent="0.25">
      <c r="A998" s="338"/>
      <c r="B998" s="338"/>
      <c r="C998" s="339"/>
      <c r="D998" s="338"/>
      <c r="E998" s="338"/>
      <c r="F998" s="338"/>
      <c r="G998" s="338"/>
      <c r="H998" s="338"/>
      <c r="I998" s="270">
        <f>IF(C998&gt;A_Stammdaten!$B$11,0,SUM(D998,E998,-G998))</f>
        <v>0</v>
      </c>
      <c r="J998" s="338"/>
      <c r="K998" s="338"/>
      <c r="L998" s="338"/>
      <c r="M998" s="99">
        <f t="shared" si="173"/>
        <v>0</v>
      </c>
      <c r="N998" s="271">
        <f>IF(ISBLANK($B998),0,VLOOKUP($B998,Listen!$A$2:$C$45,2,FALSE))</f>
        <v>0</v>
      </c>
      <c r="O998" s="271">
        <f>IF(ISBLANK($B998),0,VLOOKUP($B998,Listen!$A$2:$C$45,3,FALSE))</f>
        <v>0</v>
      </c>
      <c r="P998" s="272">
        <f t="shared" si="184"/>
        <v>0</v>
      </c>
      <c r="Q998" s="272">
        <f t="shared" si="187"/>
        <v>0</v>
      </c>
      <c r="R998" s="272">
        <f t="shared" si="187"/>
        <v>0</v>
      </c>
      <c r="S998" s="272">
        <f t="shared" si="187"/>
        <v>0</v>
      </c>
      <c r="T998" s="272">
        <f t="shared" si="187"/>
        <v>0</v>
      </c>
      <c r="U998" s="272">
        <f t="shared" si="187"/>
        <v>0</v>
      </c>
      <c r="V998" s="272">
        <f t="shared" si="181"/>
        <v>0</v>
      </c>
      <c r="W998" s="100">
        <f t="shared" si="182"/>
        <v>0</v>
      </c>
      <c r="X998" s="100">
        <f>IF(C998=A_Stammdaten!$B$11,E_SAV!$M998-E_SAV!$Y998,HLOOKUP(A_Stammdaten!$B$11-1,$Z$4:$AF$1005,ROW(C998)-3,FALSE)-$Y998)</f>
        <v>0</v>
      </c>
      <c r="Y998" s="100">
        <f>HLOOKUP(A_Stammdaten!$B$11,$Z$4:$AF$1005,ROW(C998)-3,FALSE)</f>
        <v>0</v>
      </c>
      <c r="Z998" s="100">
        <f t="shared" si="174"/>
        <v>0</v>
      </c>
      <c r="AA998" s="100">
        <f t="shared" si="175"/>
        <v>0</v>
      </c>
      <c r="AB998" s="100">
        <f t="shared" si="176"/>
        <v>0</v>
      </c>
      <c r="AC998" s="100">
        <f t="shared" si="177"/>
        <v>0</v>
      </c>
      <c r="AD998" s="100">
        <f t="shared" si="178"/>
        <v>0</v>
      </c>
      <c r="AE998" s="100">
        <f t="shared" si="179"/>
        <v>0</v>
      </c>
      <c r="AF998" s="100">
        <f t="shared" si="180"/>
        <v>0</v>
      </c>
    </row>
    <row r="999" spans="1:32" x14ac:dyDescent="0.25">
      <c r="A999" s="338"/>
      <c r="B999" s="338"/>
      <c r="C999" s="339"/>
      <c r="D999" s="338"/>
      <c r="E999" s="338"/>
      <c r="F999" s="338"/>
      <c r="G999" s="338"/>
      <c r="H999" s="338"/>
      <c r="I999" s="270">
        <f>IF(C999&gt;A_Stammdaten!$B$11,0,SUM(D999,E999,-G999))</f>
        <v>0</v>
      </c>
      <c r="J999" s="338"/>
      <c r="K999" s="338"/>
      <c r="L999" s="338"/>
      <c r="M999" s="99">
        <f t="shared" si="173"/>
        <v>0</v>
      </c>
      <c r="N999" s="271">
        <f>IF(ISBLANK($B999),0,VLOOKUP($B999,Listen!$A$2:$C$45,2,FALSE))</f>
        <v>0</v>
      </c>
      <c r="O999" s="271">
        <f>IF(ISBLANK($B999),0,VLOOKUP($B999,Listen!$A$2:$C$45,3,FALSE))</f>
        <v>0</v>
      </c>
      <c r="P999" s="272">
        <f t="shared" si="184"/>
        <v>0</v>
      </c>
      <c r="Q999" s="272">
        <f t="shared" si="187"/>
        <v>0</v>
      </c>
      <c r="R999" s="272">
        <f t="shared" si="187"/>
        <v>0</v>
      </c>
      <c r="S999" s="272">
        <f t="shared" si="187"/>
        <v>0</v>
      </c>
      <c r="T999" s="272">
        <f t="shared" si="187"/>
        <v>0</v>
      </c>
      <c r="U999" s="272">
        <f t="shared" si="187"/>
        <v>0</v>
      </c>
      <c r="V999" s="272">
        <f t="shared" si="181"/>
        <v>0</v>
      </c>
      <c r="W999" s="100">
        <f t="shared" si="182"/>
        <v>0</v>
      </c>
      <c r="X999" s="100">
        <f>IF(C999=A_Stammdaten!$B$11,E_SAV!$M999-E_SAV!$Y999,HLOOKUP(A_Stammdaten!$B$11-1,$Z$4:$AF$1005,ROW(C999)-3,FALSE)-$Y999)</f>
        <v>0</v>
      </c>
      <c r="Y999" s="100">
        <f>HLOOKUP(A_Stammdaten!$B$11,$Z$4:$AF$1005,ROW(C999)-3,FALSE)</f>
        <v>0</v>
      </c>
      <c r="Z999" s="100">
        <f t="shared" si="174"/>
        <v>0</v>
      </c>
      <c r="AA999" s="100">
        <f t="shared" si="175"/>
        <v>0</v>
      </c>
      <c r="AB999" s="100">
        <f t="shared" si="176"/>
        <v>0</v>
      </c>
      <c r="AC999" s="100">
        <f t="shared" si="177"/>
        <v>0</v>
      </c>
      <c r="AD999" s="100">
        <f t="shared" si="178"/>
        <v>0</v>
      </c>
      <c r="AE999" s="100">
        <f t="shared" si="179"/>
        <v>0</v>
      </c>
      <c r="AF999" s="100">
        <f t="shared" si="180"/>
        <v>0</v>
      </c>
    </row>
    <row r="1000" spans="1:32" x14ac:dyDescent="0.25">
      <c r="A1000" s="338"/>
      <c r="B1000" s="338"/>
      <c r="C1000" s="339"/>
      <c r="D1000" s="338"/>
      <c r="E1000" s="338"/>
      <c r="F1000" s="338"/>
      <c r="G1000" s="338"/>
      <c r="H1000" s="338"/>
      <c r="I1000" s="270">
        <f>IF(C1000&gt;A_Stammdaten!$B$11,0,SUM(D1000,E1000,-G1000))</f>
        <v>0</v>
      </c>
      <c r="J1000" s="338"/>
      <c r="K1000" s="338"/>
      <c r="L1000" s="338"/>
      <c r="M1000" s="99">
        <f t="shared" si="173"/>
        <v>0</v>
      </c>
      <c r="N1000" s="271">
        <f>IF(ISBLANK($B1000),0,VLOOKUP($B1000,Listen!$A$2:$C$45,2,FALSE))</f>
        <v>0</v>
      </c>
      <c r="O1000" s="271">
        <f>IF(ISBLANK($B1000),0,VLOOKUP($B1000,Listen!$A$2:$C$45,3,FALSE))</f>
        <v>0</v>
      </c>
      <c r="P1000" s="272">
        <f t="shared" si="184"/>
        <v>0</v>
      </c>
      <c r="Q1000" s="272">
        <f t="shared" si="187"/>
        <v>0</v>
      </c>
      <c r="R1000" s="272">
        <f t="shared" si="187"/>
        <v>0</v>
      </c>
      <c r="S1000" s="272">
        <f t="shared" si="187"/>
        <v>0</v>
      </c>
      <c r="T1000" s="272">
        <f t="shared" si="187"/>
        <v>0</v>
      </c>
      <c r="U1000" s="272">
        <f t="shared" si="187"/>
        <v>0</v>
      </c>
      <c r="V1000" s="272">
        <f t="shared" si="181"/>
        <v>0</v>
      </c>
      <c r="W1000" s="100">
        <f t="shared" si="182"/>
        <v>0</v>
      </c>
      <c r="X1000" s="100">
        <f>IF(C1000=A_Stammdaten!$B$11,E_SAV!$M1000-E_SAV!$Y1000,HLOOKUP(A_Stammdaten!$B$11-1,$Z$4:$AF$1005,ROW(C1000)-3,FALSE)-$Y1000)</f>
        <v>0</v>
      </c>
      <c r="Y1000" s="100">
        <f>HLOOKUP(A_Stammdaten!$B$11,$Z$4:$AF$1005,ROW(C1000)-3,FALSE)</f>
        <v>0</v>
      </c>
      <c r="Z1000" s="100">
        <f t="shared" si="174"/>
        <v>0</v>
      </c>
      <c r="AA1000" s="100">
        <f t="shared" si="175"/>
        <v>0</v>
      </c>
      <c r="AB1000" s="100">
        <f t="shared" si="176"/>
        <v>0</v>
      </c>
      <c r="AC1000" s="100">
        <f t="shared" si="177"/>
        <v>0</v>
      </c>
      <c r="AD1000" s="100">
        <f t="shared" si="178"/>
        <v>0</v>
      </c>
      <c r="AE1000" s="100">
        <f t="shared" si="179"/>
        <v>0</v>
      </c>
      <c r="AF1000" s="100">
        <f t="shared" si="180"/>
        <v>0</v>
      </c>
    </row>
    <row r="1001" spans="1:32" x14ac:dyDescent="0.25">
      <c r="A1001" s="338"/>
      <c r="B1001" s="338"/>
      <c r="C1001" s="339"/>
      <c r="D1001" s="338"/>
      <c r="E1001" s="338"/>
      <c r="F1001" s="338"/>
      <c r="G1001" s="338"/>
      <c r="H1001" s="338"/>
      <c r="I1001" s="270">
        <f>IF(C1001&gt;A_Stammdaten!$B$11,0,SUM(D1001,E1001,-G1001))</f>
        <v>0</v>
      </c>
      <c r="J1001" s="338"/>
      <c r="K1001" s="338"/>
      <c r="L1001" s="338"/>
      <c r="M1001" s="99">
        <f t="shared" si="173"/>
        <v>0</v>
      </c>
      <c r="N1001" s="271">
        <f>IF(ISBLANK($B1001),0,VLOOKUP($B1001,Listen!$A$2:$C$45,2,FALSE))</f>
        <v>0</v>
      </c>
      <c r="O1001" s="271">
        <f>IF(ISBLANK($B1001),0,VLOOKUP($B1001,Listen!$A$2:$C$45,3,FALSE))</f>
        <v>0</v>
      </c>
      <c r="P1001" s="272">
        <f t="shared" si="184"/>
        <v>0</v>
      </c>
      <c r="Q1001" s="272">
        <f t="shared" si="187"/>
        <v>0</v>
      </c>
      <c r="R1001" s="272">
        <f t="shared" si="187"/>
        <v>0</v>
      </c>
      <c r="S1001" s="272">
        <f t="shared" si="187"/>
        <v>0</v>
      </c>
      <c r="T1001" s="272">
        <f t="shared" si="187"/>
        <v>0</v>
      </c>
      <c r="U1001" s="272">
        <f t="shared" si="187"/>
        <v>0</v>
      </c>
      <c r="V1001" s="272">
        <f t="shared" si="181"/>
        <v>0</v>
      </c>
      <c r="W1001" s="100">
        <f t="shared" si="182"/>
        <v>0</v>
      </c>
      <c r="X1001" s="100">
        <f>IF(C1001=A_Stammdaten!$B$11,E_SAV!$M1001-E_SAV!$Y1001,HLOOKUP(A_Stammdaten!$B$11-1,$Z$4:$AF$1005,ROW(C1001)-3,FALSE)-$Y1001)</f>
        <v>0</v>
      </c>
      <c r="Y1001" s="100">
        <f>HLOOKUP(A_Stammdaten!$B$11,$Z$4:$AF$1005,ROW(C1001)-3,FALSE)</f>
        <v>0</v>
      </c>
      <c r="Z1001" s="100">
        <f t="shared" si="174"/>
        <v>0</v>
      </c>
      <c r="AA1001" s="100">
        <f t="shared" si="175"/>
        <v>0</v>
      </c>
      <c r="AB1001" s="100">
        <f t="shared" si="176"/>
        <v>0</v>
      </c>
      <c r="AC1001" s="100">
        <f t="shared" si="177"/>
        <v>0</v>
      </c>
      <c r="AD1001" s="100">
        <f t="shared" si="178"/>
        <v>0</v>
      </c>
      <c r="AE1001" s="100">
        <f t="shared" si="179"/>
        <v>0</v>
      </c>
      <c r="AF1001" s="100">
        <f t="shared" si="180"/>
        <v>0</v>
      </c>
    </row>
    <row r="1002" spans="1:32" x14ac:dyDescent="0.25">
      <c r="A1002" s="338"/>
      <c r="B1002" s="338"/>
      <c r="C1002" s="339"/>
      <c r="D1002" s="338"/>
      <c r="E1002" s="338"/>
      <c r="F1002" s="338"/>
      <c r="G1002" s="338"/>
      <c r="H1002" s="338"/>
      <c r="I1002" s="270">
        <f>IF(C1002&gt;A_Stammdaten!$B$11,0,SUM(D1002,E1002,-G1002))</f>
        <v>0</v>
      </c>
      <c r="J1002" s="338"/>
      <c r="K1002" s="338"/>
      <c r="L1002" s="338"/>
      <c r="M1002" s="99">
        <f t="shared" si="173"/>
        <v>0</v>
      </c>
      <c r="N1002" s="271">
        <f>IF(ISBLANK($B1002),0,VLOOKUP($B1002,Listen!$A$2:$C$45,2,FALSE))</f>
        <v>0</v>
      </c>
      <c r="O1002" s="271">
        <f>IF(ISBLANK($B1002),0,VLOOKUP($B1002,Listen!$A$2:$C$45,3,FALSE))</f>
        <v>0</v>
      </c>
      <c r="P1002" s="272">
        <f t="shared" si="184"/>
        <v>0</v>
      </c>
      <c r="Q1002" s="272">
        <f t="shared" si="187"/>
        <v>0</v>
      </c>
      <c r="R1002" s="272">
        <f t="shared" si="187"/>
        <v>0</v>
      </c>
      <c r="S1002" s="272">
        <f t="shared" si="187"/>
        <v>0</v>
      </c>
      <c r="T1002" s="272">
        <f t="shared" si="187"/>
        <v>0</v>
      </c>
      <c r="U1002" s="272">
        <f t="shared" si="187"/>
        <v>0</v>
      </c>
      <c r="V1002" s="272">
        <f t="shared" si="181"/>
        <v>0</v>
      </c>
      <c r="W1002" s="100">
        <f t="shared" si="182"/>
        <v>0</v>
      </c>
      <c r="X1002" s="100">
        <f>IF(C1002=A_Stammdaten!$B$11,E_SAV!$M1002-E_SAV!$Y1002,HLOOKUP(A_Stammdaten!$B$11-1,$Z$4:$AF$1005,ROW(C1002)-3,FALSE)-$Y1002)</f>
        <v>0</v>
      </c>
      <c r="Y1002" s="100">
        <f>HLOOKUP(A_Stammdaten!$B$11,$Z$4:$AF$1005,ROW(C1002)-3,FALSE)</f>
        <v>0</v>
      </c>
      <c r="Z1002" s="100">
        <f t="shared" si="174"/>
        <v>0</v>
      </c>
      <c r="AA1002" s="100">
        <f t="shared" si="175"/>
        <v>0</v>
      </c>
      <c r="AB1002" s="100">
        <f t="shared" si="176"/>
        <v>0</v>
      </c>
      <c r="AC1002" s="100">
        <f t="shared" si="177"/>
        <v>0</v>
      </c>
      <c r="AD1002" s="100">
        <f t="shared" si="178"/>
        <v>0</v>
      </c>
      <c r="AE1002" s="100">
        <f t="shared" si="179"/>
        <v>0</v>
      </c>
      <c r="AF1002" s="100">
        <f t="shared" si="180"/>
        <v>0</v>
      </c>
    </row>
    <row r="1003" spans="1:32" x14ac:dyDescent="0.25">
      <c r="A1003" s="338"/>
      <c r="B1003" s="338"/>
      <c r="C1003" s="339"/>
      <c r="D1003" s="338"/>
      <c r="E1003" s="338"/>
      <c r="F1003" s="338"/>
      <c r="G1003" s="338"/>
      <c r="H1003" s="338"/>
      <c r="I1003" s="270">
        <f>IF(C1003&gt;A_Stammdaten!$B$11,0,SUM(D1003,E1003,-G1003))</f>
        <v>0</v>
      </c>
      <c r="J1003" s="338"/>
      <c r="K1003" s="338"/>
      <c r="L1003" s="338"/>
      <c r="M1003" s="99">
        <f t="shared" si="173"/>
        <v>0</v>
      </c>
      <c r="N1003" s="271">
        <f>IF(ISBLANK($B1003),0,VLOOKUP($B1003,Listen!$A$2:$C$45,2,FALSE))</f>
        <v>0</v>
      </c>
      <c r="O1003" s="271">
        <f>IF(ISBLANK($B1003),0,VLOOKUP($B1003,Listen!$A$2:$C$45,3,FALSE))</f>
        <v>0</v>
      </c>
      <c r="P1003" s="272">
        <f t="shared" si="184"/>
        <v>0</v>
      </c>
      <c r="Q1003" s="272">
        <f t="shared" si="187"/>
        <v>0</v>
      </c>
      <c r="R1003" s="272">
        <f t="shared" si="187"/>
        <v>0</v>
      </c>
      <c r="S1003" s="272">
        <f t="shared" si="187"/>
        <v>0</v>
      </c>
      <c r="T1003" s="272">
        <f t="shared" si="187"/>
        <v>0</v>
      </c>
      <c r="U1003" s="272">
        <f t="shared" si="187"/>
        <v>0</v>
      </c>
      <c r="V1003" s="272">
        <f t="shared" si="181"/>
        <v>0</v>
      </c>
      <c r="W1003" s="100">
        <f t="shared" si="182"/>
        <v>0</v>
      </c>
      <c r="X1003" s="100">
        <f>IF(C1003=A_Stammdaten!$B$11,E_SAV!$M1003-E_SAV!$Y1003,HLOOKUP(A_Stammdaten!$B$11-1,$Z$4:$AF$1005,ROW(C1003)-3,FALSE)-$Y1003)</f>
        <v>0</v>
      </c>
      <c r="Y1003" s="100">
        <f>HLOOKUP(A_Stammdaten!$B$11,$Z$4:$AF$1005,ROW(C1003)-3,FALSE)</f>
        <v>0</v>
      </c>
      <c r="Z1003" s="100">
        <f t="shared" si="174"/>
        <v>0</v>
      </c>
      <c r="AA1003" s="100">
        <f t="shared" si="175"/>
        <v>0</v>
      </c>
      <c r="AB1003" s="100">
        <f t="shared" si="176"/>
        <v>0</v>
      </c>
      <c r="AC1003" s="100">
        <f t="shared" si="177"/>
        <v>0</v>
      </c>
      <c r="AD1003" s="100">
        <f t="shared" si="178"/>
        <v>0</v>
      </c>
      <c r="AE1003" s="100">
        <f t="shared" si="179"/>
        <v>0</v>
      </c>
      <c r="AF1003" s="100">
        <f t="shared" si="180"/>
        <v>0</v>
      </c>
    </row>
    <row r="1004" spans="1:32" x14ac:dyDescent="0.25">
      <c r="A1004" s="338"/>
      <c r="B1004" s="338"/>
      <c r="C1004" s="339"/>
      <c r="D1004" s="338"/>
      <c r="E1004" s="338"/>
      <c r="F1004" s="338"/>
      <c r="G1004" s="338"/>
      <c r="H1004" s="338"/>
      <c r="I1004" s="270">
        <f>IF(C1004&gt;A_Stammdaten!$B$11,0,SUM(D1004,E1004,-G1004))</f>
        <v>0</v>
      </c>
      <c r="J1004" s="338"/>
      <c r="K1004" s="338"/>
      <c r="L1004" s="338"/>
      <c r="M1004" s="99">
        <f t="shared" si="173"/>
        <v>0</v>
      </c>
      <c r="N1004" s="271">
        <f>IF(ISBLANK($B1004),0,VLOOKUP($B1004,Listen!$A$2:$C$45,2,FALSE))</f>
        <v>0</v>
      </c>
      <c r="O1004" s="271">
        <f>IF(ISBLANK($B1004),0,VLOOKUP($B1004,Listen!$A$2:$C$45,3,FALSE))</f>
        <v>0</v>
      </c>
      <c r="P1004" s="272">
        <f t="shared" si="184"/>
        <v>0</v>
      </c>
      <c r="Q1004" s="272">
        <f t="shared" si="187"/>
        <v>0</v>
      </c>
      <c r="R1004" s="272">
        <f t="shared" si="187"/>
        <v>0</v>
      </c>
      <c r="S1004" s="272">
        <f t="shared" si="187"/>
        <v>0</v>
      </c>
      <c r="T1004" s="272">
        <f t="shared" si="187"/>
        <v>0</v>
      </c>
      <c r="U1004" s="272">
        <f t="shared" si="187"/>
        <v>0</v>
      </c>
      <c r="V1004" s="272">
        <f t="shared" si="181"/>
        <v>0</v>
      </c>
      <c r="W1004" s="100">
        <f t="shared" si="182"/>
        <v>0</v>
      </c>
      <c r="X1004" s="100">
        <f>IF(C1004=A_Stammdaten!$B$11,E_SAV!$M1004-E_SAV!$Y1004,HLOOKUP(A_Stammdaten!$B$11-1,$Z$4:$AF$1005,ROW(C1004)-3,FALSE)-$Y1004)</f>
        <v>0</v>
      </c>
      <c r="Y1004" s="100">
        <f>HLOOKUP(A_Stammdaten!$B$11,$Z$4:$AF$1005,ROW(C1004)-3,FALSE)</f>
        <v>0</v>
      </c>
      <c r="Z1004" s="100">
        <f t="shared" si="174"/>
        <v>0</v>
      </c>
      <c r="AA1004" s="100">
        <f t="shared" si="175"/>
        <v>0</v>
      </c>
      <c r="AB1004" s="100">
        <f t="shared" si="176"/>
        <v>0</v>
      </c>
      <c r="AC1004" s="100">
        <f t="shared" si="177"/>
        <v>0</v>
      </c>
      <c r="AD1004" s="100">
        <f t="shared" si="178"/>
        <v>0</v>
      </c>
      <c r="AE1004" s="100">
        <f t="shared" si="179"/>
        <v>0</v>
      </c>
      <c r="AF1004" s="100">
        <f t="shared" si="180"/>
        <v>0</v>
      </c>
    </row>
    <row r="1005" spans="1:32" x14ac:dyDescent="0.25">
      <c r="A1005" s="338"/>
      <c r="B1005" s="338"/>
      <c r="C1005" s="339"/>
      <c r="D1005" s="338"/>
      <c r="E1005" s="338"/>
      <c r="F1005" s="338"/>
      <c r="G1005" s="338"/>
      <c r="H1005" s="338"/>
      <c r="I1005" s="270">
        <f>IF(C1005&gt;A_Stammdaten!$B$11,0,SUM(D1005,E1005,-G1005))</f>
        <v>0</v>
      </c>
      <c r="J1005" s="338"/>
      <c r="K1005" s="338"/>
      <c r="L1005" s="338"/>
      <c r="M1005" s="99">
        <f t="shared" si="173"/>
        <v>0</v>
      </c>
      <c r="N1005" s="271">
        <f>IF(ISBLANK($B1005),0,VLOOKUP($B1005,Listen!$A$2:$C$45,2,FALSE))</f>
        <v>0</v>
      </c>
      <c r="O1005" s="271">
        <f>IF(ISBLANK($B1005),0,VLOOKUP($B1005,Listen!$A$2:$C$45,3,FALSE))</f>
        <v>0</v>
      </c>
      <c r="P1005" s="272">
        <f t="shared" si="184"/>
        <v>0</v>
      </c>
      <c r="Q1005" s="272">
        <f t="shared" si="187"/>
        <v>0</v>
      </c>
      <c r="R1005" s="272">
        <f t="shared" si="187"/>
        <v>0</v>
      </c>
      <c r="S1005" s="272">
        <f t="shared" si="187"/>
        <v>0</v>
      </c>
      <c r="T1005" s="272">
        <f t="shared" si="187"/>
        <v>0</v>
      </c>
      <c r="U1005" s="272">
        <f t="shared" si="187"/>
        <v>0</v>
      </c>
      <c r="V1005" s="272">
        <f t="shared" si="181"/>
        <v>0</v>
      </c>
      <c r="W1005" s="100">
        <f t="shared" si="182"/>
        <v>0</v>
      </c>
      <c r="X1005" s="100">
        <f>IF(C1005=A_Stammdaten!$B$11,E_SAV!$M1005-E_SAV!$Y1005,HLOOKUP(A_Stammdaten!$B$11-1,$Z$4:$AF$1005,ROW(C1005)-3,FALSE)-$Y1005)</f>
        <v>0</v>
      </c>
      <c r="Y1005" s="100">
        <f>HLOOKUP(A_Stammdaten!$B$11,$Z$4:$AF$1005,ROW(C1005)-3,FALSE)</f>
        <v>0</v>
      </c>
      <c r="Z1005" s="100">
        <f t="shared" si="174"/>
        <v>0</v>
      </c>
      <c r="AA1005" s="100">
        <f t="shared" si="175"/>
        <v>0</v>
      </c>
      <c r="AB1005" s="100">
        <f t="shared" si="176"/>
        <v>0</v>
      </c>
      <c r="AC1005" s="100">
        <f t="shared" si="177"/>
        <v>0</v>
      </c>
      <c r="AD1005" s="100">
        <f t="shared" si="178"/>
        <v>0</v>
      </c>
      <c r="AE1005" s="100">
        <f t="shared" si="179"/>
        <v>0</v>
      </c>
      <c r="AF1005" s="100">
        <f t="shared" si="180"/>
        <v>0</v>
      </c>
    </row>
    <row r="1006" spans="1:32" x14ac:dyDescent="0.25">
      <c r="A1006" s="532" t="s">
        <v>496</v>
      </c>
      <c r="B1006" s="532" t="s">
        <v>496</v>
      </c>
      <c r="C1006" s="532" t="s">
        <v>496</v>
      </c>
      <c r="D1006" s="532" t="s">
        <v>496</v>
      </c>
      <c r="E1006" s="532" t="s">
        <v>496</v>
      </c>
      <c r="F1006" s="532" t="s">
        <v>496</v>
      </c>
      <c r="G1006" s="532" t="s">
        <v>496</v>
      </c>
      <c r="H1006" s="532" t="s">
        <v>496</v>
      </c>
      <c r="I1006" s="532" t="s">
        <v>496</v>
      </c>
      <c r="J1006" s="532" t="s">
        <v>496</v>
      </c>
      <c r="K1006" s="532" t="s">
        <v>496</v>
      </c>
      <c r="L1006" s="532" t="s">
        <v>496</v>
      </c>
      <c r="M1006" s="532" t="s">
        <v>496</v>
      </c>
      <c r="N1006" s="532" t="s">
        <v>496</v>
      </c>
      <c r="O1006" s="532" t="s">
        <v>496</v>
      </c>
      <c r="P1006" s="532" t="s">
        <v>496</v>
      </c>
      <c r="Q1006" s="532" t="s">
        <v>496</v>
      </c>
      <c r="R1006" s="532" t="s">
        <v>496</v>
      </c>
      <c r="S1006" s="532" t="s">
        <v>496</v>
      </c>
      <c r="T1006" s="532" t="s">
        <v>496</v>
      </c>
      <c r="U1006" s="532" t="s">
        <v>496</v>
      </c>
      <c r="V1006" s="532" t="s">
        <v>496</v>
      </c>
      <c r="W1006" s="532" t="s">
        <v>496</v>
      </c>
      <c r="X1006" s="100" t="e">
        <f>IF(C1006=A_Stammdaten!$B$11,E_SAV!$M1006-E_SAV!$Y1006,HLOOKUP(A_Stammdaten!$B$11-1,$Z$4:$AF$1005,ROW(C1006)-3,FALSE)-$Y1006)</f>
        <v>#REF!</v>
      </c>
      <c r="Y1006" s="100" t="e">
        <f>HLOOKUP(A_Stammdaten!$B$11,$Z$4:$AF$1005,ROW(C1006)-3,FALSE)</f>
        <v>#REF!</v>
      </c>
      <c r="Z1006" s="532" t="s">
        <v>496</v>
      </c>
      <c r="AA1006" s="532" t="s">
        <v>496</v>
      </c>
      <c r="AB1006" s="532" t="s">
        <v>496</v>
      </c>
      <c r="AC1006" s="532" t="s">
        <v>496</v>
      </c>
      <c r="AD1006" s="532" t="s">
        <v>496</v>
      </c>
      <c r="AE1006" s="532" t="s">
        <v>496</v>
      </c>
      <c r="AF1006" s="532" t="s">
        <v>496</v>
      </c>
    </row>
  </sheetData>
  <sheetProtection formatCells="0" formatColumns="0" formatRows="0"/>
  <autoFilter ref="A4:AI4"/>
  <dataValidations count="2">
    <dataValidation type="list" allowBlank="1" showInputMessage="1" showErrorMessage="1" sqref="B5:B1005">
      <formula1>Anlagengruppen</formula1>
    </dataValidation>
    <dataValidation type="list" allowBlank="1" showInputMessage="1" showErrorMessage="1" sqref="C5:C1005">
      <formula1>Investitionsjahre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D_KKAuf!$F$12:$F$14</xm:f>
          </x14:formula1>
          <xm:sqref>A5:A1005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theme="9"/>
    <outlinePr summaryBelow="0" summaryRight="0"/>
  </sheetPr>
  <dimension ref="A1:AR138"/>
  <sheetViews>
    <sheetView showGridLines="0" zoomScale="70" zoomScaleNormal="70" zoomScaleSheetLayoutView="100" workbookViewId="0">
      <pane xSplit="2" ySplit="4" topLeftCell="C5" activePane="bottomRight" state="frozen"/>
      <selection activeCell="N8" sqref="N8"/>
      <selection pane="topRight" activeCell="N8" sqref="N8"/>
      <selection pane="bottomLeft" activeCell="N8" sqref="N8"/>
      <selection pane="bottomRight" activeCell="J158" sqref="J158"/>
    </sheetView>
  </sheetViews>
  <sheetFormatPr baseColWidth="10" defaultColWidth="11.42578125" defaultRowHeight="15" x14ac:dyDescent="0.25"/>
  <cols>
    <col min="1" max="1" width="5" style="20" customWidth="1"/>
    <col min="2" max="2" width="58.42578125" style="20" bestFit="1" customWidth="1"/>
    <col min="3" max="3" width="17.5703125" style="20" customWidth="1" collapsed="1"/>
    <col min="4" max="16" width="17.5703125" style="20" customWidth="1"/>
    <col min="17" max="17" width="17.5703125" style="20" customWidth="1" collapsed="1"/>
    <col min="18" max="30" width="17.5703125" style="20" customWidth="1"/>
    <col min="31" max="31" width="17.5703125" style="20" customWidth="1" collapsed="1"/>
    <col min="32" max="44" width="17.5703125" style="20" customWidth="1"/>
    <col min="45" max="16384" width="11.42578125" style="20"/>
  </cols>
  <sheetData>
    <row r="1" spans="1:44" s="57" customFormat="1" ht="18.75" x14ac:dyDescent="0.3">
      <c r="A1" s="205" t="s">
        <v>388</v>
      </c>
    </row>
    <row r="2" spans="1:44" s="46" customFormat="1" ht="15.75" thickBot="1" x14ac:dyDescent="0.3">
      <c r="A2" s="77"/>
      <c r="B2" s="77"/>
      <c r="C2" s="173"/>
      <c r="D2" s="173"/>
      <c r="E2" s="174"/>
      <c r="F2" s="173"/>
      <c r="G2" s="174"/>
      <c r="H2" s="174"/>
      <c r="I2" s="174"/>
      <c r="J2" s="174"/>
      <c r="K2" s="174"/>
      <c r="L2" s="174"/>
      <c r="M2" s="174"/>
      <c r="N2" s="174"/>
      <c r="O2" s="174"/>
      <c r="P2" s="174"/>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row>
    <row r="3" spans="1:44" s="21" customFormat="1" ht="18.75" x14ac:dyDescent="0.3">
      <c r="A3" s="344"/>
      <c r="B3" s="345"/>
      <c r="C3" s="541" t="str">
        <f>CONCATENATE("Tätigkeit Gasverteilung für ",D_KKAuf!D18)</f>
        <v xml:space="preserve">Tätigkeit Gasverteilung für </v>
      </c>
      <c r="D3" s="542"/>
      <c r="E3" s="542"/>
      <c r="F3" s="542"/>
      <c r="G3" s="542"/>
      <c r="H3" s="542"/>
      <c r="I3" s="542"/>
      <c r="J3" s="542"/>
      <c r="K3" s="542"/>
      <c r="L3" s="542"/>
      <c r="M3" s="542"/>
      <c r="N3" s="542"/>
      <c r="O3" s="542"/>
      <c r="P3" s="543"/>
      <c r="Q3" s="541" t="str">
        <f>CONCATENATE("Tätigkeit Gasverteilung für ",D_KKAuf!D25)</f>
        <v xml:space="preserve">Tätigkeit Gasverteilung für </v>
      </c>
      <c r="R3" s="568"/>
      <c r="S3" s="568"/>
      <c r="T3" s="568"/>
      <c r="U3" s="568"/>
      <c r="V3" s="568"/>
      <c r="W3" s="568"/>
      <c r="X3" s="568"/>
      <c r="Y3" s="568"/>
      <c r="Z3" s="568"/>
      <c r="AA3" s="568"/>
      <c r="AB3" s="568"/>
      <c r="AC3" s="568"/>
      <c r="AD3" s="569"/>
      <c r="AE3" s="541" t="str">
        <f>CONCATENATE("Tätigkeit Gasverteilung für ",D_KKAuf!D32)</f>
        <v xml:space="preserve">Tätigkeit Gasverteilung für </v>
      </c>
      <c r="AF3" s="568"/>
      <c r="AG3" s="568"/>
      <c r="AH3" s="568"/>
      <c r="AI3" s="568"/>
      <c r="AJ3" s="568"/>
      <c r="AK3" s="568"/>
      <c r="AL3" s="568"/>
      <c r="AM3" s="568"/>
      <c r="AN3" s="568"/>
      <c r="AO3" s="568"/>
      <c r="AP3" s="568"/>
      <c r="AQ3" s="568"/>
      <c r="AR3" s="569"/>
    </row>
    <row r="4" spans="1:44" s="534" customFormat="1" ht="98.25" customHeight="1" x14ac:dyDescent="0.25">
      <c r="A4" s="533"/>
      <c r="B4" s="535"/>
      <c r="C4" s="544" t="s">
        <v>99</v>
      </c>
      <c r="D4" s="267" t="s">
        <v>75</v>
      </c>
      <c r="E4" s="267" t="s">
        <v>100</v>
      </c>
      <c r="F4" s="267" t="s">
        <v>101</v>
      </c>
      <c r="G4" s="267" t="s">
        <v>102</v>
      </c>
      <c r="H4" s="267" t="s">
        <v>103</v>
      </c>
      <c r="I4" s="267" t="s">
        <v>75</v>
      </c>
      <c r="J4" s="267" t="s">
        <v>100</v>
      </c>
      <c r="K4" s="267" t="s">
        <v>104</v>
      </c>
      <c r="L4" s="267" t="s">
        <v>105</v>
      </c>
      <c r="M4" s="267" t="s">
        <v>106</v>
      </c>
      <c r="N4" s="267" t="s">
        <v>107</v>
      </c>
      <c r="O4" s="267" t="s">
        <v>108</v>
      </c>
      <c r="P4" s="545" t="s">
        <v>109</v>
      </c>
      <c r="Q4" s="544" t="s">
        <v>99</v>
      </c>
      <c r="R4" s="267" t="s">
        <v>75</v>
      </c>
      <c r="S4" s="267" t="s">
        <v>100</v>
      </c>
      <c r="T4" s="267" t="s">
        <v>101</v>
      </c>
      <c r="U4" s="267" t="s">
        <v>102</v>
      </c>
      <c r="V4" s="267" t="s">
        <v>103</v>
      </c>
      <c r="W4" s="267" t="s">
        <v>75</v>
      </c>
      <c r="X4" s="267" t="s">
        <v>100</v>
      </c>
      <c r="Y4" s="267" t="s">
        <v>104</v>
      </c>
      <c r="Z4" s="267" t="s">
        <v>105</v>
      </c>
      <c r="AA4" s="267" t="s">
        <v>106</v>
      </c>
      <c r="AB4" s="267" t="s">
        <v>107</v>
      </c>
      <c r="AC4" s="267" t="s">
        <v>108</v>
      </c>
      <c r="AD4" s="545" t="s">
        <v>109</v>
      </c>
      <c r="AE4" s="544" t="s">
        <v>99</v>
      </c>
      <c r="AF4" s="267" t="s">
        <v>75</v>
      </c>
      <c r="AG4" s="267" t="s">
        <v>100</v>
      </c>
      <c r="AH4" s="267" t="s">
        <v>101</v>
      </c>
      <c r="AI4" s="267" t="s">
        <v>102</v>
      </c>
      <c r="AJ4" s="267" t="s">
        <v>103</v>
      </c>
      <c r="AK4" s="267" t="s">
        <v>75</v>
      </c>
      <c r="AL4" s="267" t="s">
        <v>100</v>
      </c>
      <c r="AM4" s="267" t="s">
        <v>104</v>
      </c>
      <c r="AN4" s="267" t="s">
        <v>105</v>
      </c>
      <c r="AO4" s="267" t="s">
        <v>106</v>
      </c>
      <c r="AP4" s="267" t="s">
        <v>107</v>
      </c>
      <c r="AQ4" s="267" t="s">
        <v>108</v>
      </c>
      <c r="AR4" s="545" t="s">
        <v>109</v>
      </c>
    </row>
    <row r="5" spans="1:44" s="65" customFormat="1" ht="18.75" hidden="1" x14ac:dyDescent="0.3">
      <c r="A5" s="175">
        <v>2021</v>
      </c>
      <c r="B5" s="536" t="str">
        <f>CONCATENATE("Anlagenspiegel des Jahres ",A5)</f>
        <v>Anlagenspiegel des Jahres 2021</v>
      </c>
      <c r="C5" s="546"/>
      <c r="D5" s="547"/>
      <c r="E5" s="547"/>
      <c r="F5" s="547"/>
      <c r="G5" s="547"/>
      <c r="H5" s="547"/>
      <c r="I5" s="547"/>
      <c r="J5" s="547"/>
      <c r="K5" s="547"/>
      <c r="L5" s="547"/>
      <c r="M5" s="547"/>
      <c r="N5" s="547"/>
      <c r="O5" s="547"/>
      <c r="P5" s="548"/>
      <c r="Q5" s="546"/>
      <c r="R5" s="547"/>
      <c r="S5" s="547"/>
      <c r="T5" s="547"/>
      <c r="U5" s="547"/>
      <c r="V5" s="547"/>
      <c r="W5" s="547"/>
      <c r="X5" s="547"/>
      <c r="Y5" s="547"/>
      <c r="Z5" s="547"/>
      <c r="AA5" s="547"/>
      <c r="AB5" s="547"/>
      <c r="AC5" s="547"/>
      <c r="AD5" s="548"/>
      <c r="AE5" s="546"/>
      <c r="AF5" s="547"/>
      <c r="AG5" s="547"/>
      <c r="AH5" s="547"/>
      <c r="AI5" s="547"/>
      <c r="AJ5" s="547"/>
      <c r="AK5" s="547"/>
      <c r="AL5" s="547"/>
      <c r="AM5" s="547"/>
      <c r="AN5" s="547"/>
      <c r="AO5" s="547"/>
      <c r="AP5" s="547"/>
      <c r="AQ5" s="547"/>
      <c r="AR5" s="548"/>
    </row>
    <row r="6" spans="1:44" s="25" customFormat="1" hidden="1" x14ac:dyDescent="0.25">
      <c r="A6" s="23" t="s">
        <v>110</v>
      </c>
      <c r="B6" s="537" t="s">
        <v>111</v>
      </c>
      <c r="C6" s="549">
        <f>SUM(C7+C11+C16)</f>
        <v>0</v>
      </c>
      <c r="D6" s="550">
        <f t="shared" ref="D6:AD6" si="0">SUM(D7+D11+D16)</f>
        <v>0</v>
      </c>
      <c r="E6" s="550">
        <f t="shared" si="0"/>
        <v>0</v>
      </c>
      <c r="F6" s="550">
        <f t="shared" si="0"/>
        <v>0</v>
      </c>
      <c r="G6" s="550">
        <f t="shared" si="0"/>
        <v>0</v>
      </c>
      <c r="H6" s="550">
        <f t="shared" si="0"/>
        <v>0</v>
      </c>
      <c r="I6" s="550">
        <f t="shared" si="0"/>
        <v>0</v>
      </c>
      <c r="J6" s="550">
        <f t="shared" si="0"/>
        <v>0</v>
      </c>
      <c r="K6" s="550">
        <f t="shared" si="0"/>
        <v>0</v>
      </c>
      <c r="L6" s="550">
        <f t="shared" si="0"/>
        <v>0</v>
      </c>
      <c r="M6" s="550">
        <f t="shared" si="0"/>
        <v>0</v>
      </c>
      <c r="N6" s="550">
        <f t="shared" si="0"/>
        <v>0</v>
      </c>
      <c r="O6" s="550">
        <f t="shared" si="0"/>
        <v>0</v>
      </c>
      <c r="P6" s="551">
        <f t="shared" si="0"/>
        <v>0</v>
      </c>
      <c r="Q6" s="549">
        <f t="shared" si="0"/>
        <v>0</v>
      </c>
      <c r="R6" s="550">
        <f t="shared" si="0"/>
        <v>0</v>
      </c>
      <c r="S6" s="550">
        <f t="shared" si="0"/>
        <v>0</v>
      </c>
      <c r="T6" s="550">
        <f t="shared" si="0"/>
        <v>0</v>
      </c>
      <c r="U6" s="550">
        <f t="shared" si="0"/>
        <v>0</v>
      </c>
      <c r="V6" s="550">
        <f t="shared" si="0"/>
        <v>0</v>
      </c>
      <c r="W6" s="550">
        <f t="shared" si="0"/>
        <v>0</v>
      </c>
      <c r="X6" s="550">
        <f t="shared" si="0"/>
        <v>0</v>
      </c>
      <c r="Y6" s="550">
        <f t="shared" si="0"/>
        <v>0</v>
      </c>
      <c r="Z6" s="550">
        <f t="shared" si="0"/>
        <v>0</v>
      </c>
      <c r="AA6" s="550">
        <f t="shared" si="0"/>
        <v>0</v>
      </c>
      <c r="AB6" s="550">
        <f t="shared" si="0"/>
        <v>0</v>
      </c>
      <c r="AC6" s="550">
        <f t="shared" si="0"/>
        <v>0</v>
      </c>
      <c r="AD6" s="551">
        <f t="shared" si="0"/>
        <v>0</v>
      </c>
      <c r="AE6" s="549">
        <f t="shared" ref="AE6:AR6" si="1">SUM(AE7+AE11+AE16)</f>
        <v>0</v>
      </c>
      <c r="AF6" s="550">
        <f t="shared" si="1"/>
        <v>0</v>
      </c>
      <c r="AG6" s="550">
        <f t="shared" si="1"/>
        <v>0</v>
      </c>
      <c r="AH6" s="550">
        <f t="shared" si="1"/>
        <v>0</v>
      </c>
      <c r="AI6" s="550">
        <f t="shared" si="1"/>
        <v>0</v>
      </c>
      <c r="AJ6" s="550">
        <f t="shared" si="1"/>
        <v>0</v>
      </c>
      <c r="AK6" s="550">
        <f t="shared" si="1"/>
        <v>0</v>
      </c>
      <c r="AL6" s="550">
        <f t="shared" si="1"/>
        <v>0</v>
      </c>
      <c r="AM6" s="550">
        <f t="shared" si="1"/>
        <v>0</v>
      </c>
      <c r="AN6" s="550">
        <f t="shared" si="1"/>
        <v>0</v>
      </c>
      <c r="AO6" s="550">
        <f t="shared" si="1"/>
        <v>0</v>
      </c>
      <c r="AP6" s="550">
        <f t="shared" si="1"/>
        <v>0</v>
      </c>
      <c r="AQ6" s="550">
        <f t="shared" si="1"/>
        <v>0</v>
      </c>
      <c r="AR6" s="551">
        <f t="shared" si="1"/>
        <v>0</v>
      </c>
    </row>
    <row r="7" spans="1:44" s="25" customFormat="1" hidden="1" x14ac:dyDescent="0.25">
      <c r="A7" s="23" t="s">
        <v>79</v>
      </c>
      <c r="B7" s="537" t="s">
        <v>112</v>
      </c>
      <c r="C7" s="549">
        <f>SUM(C8:C10)</f>
        <v>0</v>
      </c>
      <c r="D7" s="550">
        <f t="shared" ref="D7:AD7" si="2">SUM(D8:D10)</f>
        <v>0</v>
      </c>
      <c r="E7" s="550">
        <f t="shared" si="2"/>
        <v>0</v>
      </c>
      <c r="F7" s="550">
        <f t="shared" si="2"/>
        <v>0</v>
      </c>
      <c r="G7" s="550">
        <f t="shared" si="2"/>
        <v>0</v>
      </c>
      <c r="H7" s="550">
        <f t="shared" si="2"/>
        <v>0</v>
      </c>
      <c r="I7" s="550">
        <f t="shared" si="2"/>
        <v>0</v>
      </c>
      <c r="J7" s="550">
        <f t="shared" si="2"/>
        <v>0</v>
      </c>
      <c r="K7" s="550">
        <f t="shared" si="2"/>
        <v>0</v>
      </c>
      <c r="L7" s="550">
        <f t="shared" si="2"/>
        <v>0</v>
      </c>
      <c r="M7" s="550">
        <f t="shared" si="2"/>
        <v>0</v>
      </c>
      <c r="N7" s="550">
        <f t="shared" si="2"/>
        <v>0</v>
      </c>
      <c r="O7" s="550">
        <f t="shared" si="2"/>
        <v>0</v>
      </c>
      <c r="P7" s="551">
        <f t="shared" si="2"/>
        <v>0</v>
      </c>
      <c r="Q7" s="549">
        <f t="shared" si="2"/>
        <v>0</v>
      </c>
      <c r="R7" s="550">
        <f t="shared" si="2"/>
        <v>0</v>
      </c>
      <c r="S7" s="550">
        <f t="shared" si="2"/>
        <v>0</v>
      </c>
      <c r="T7" s="550">
        <f t="shared" si="2"/>
        <v>0</v>
      </c>
      <c r="U7" s="550">
        <f t="shared" si="2"/>
        <v>0</v>
      </c>
      <c r="V7" s="550">
        <f t="shared" si="2"/>
        <v>0</v>
      </c>
      <c r="W7" s="550">
        <f t="shared" si="2"/>
        <v>0</v>
      </c>
      <c r="X7" s="550">
        <f t="shared" si="2"/>
        <v>0</v>
      </c>
      <c r="Y7" s="550">
        <f t="shared" si="2"/>
        <v>0</v>
      </c>
      <c r="Z7" s="550">
        <f t="shared" si="2"/>
        <v>0</v>
      </c>
      <c r="AA7" s="550">
        <f t="shared" si="2"/>
        <v>0</v>
      </c>
      <c r="AB7" s="550">
        <f t="shared" si="2"/>
        <v>0</v>
      </c>
      <c r="AC7" s="550">
        <f t="shared" si="2"/>
        <v>0</v>
      </c>
      <c r="AD7" s="551">
        <f t="shared" si="2"/>
        <v>0</v>
      </c>
      <c r="AE7" s="549">
        <f t="shared" ref="AE7:AR7" si="3">SUM(AE8:AE10)</f>
        <v>0</v>
      </c>
      <c r="AF7" s="550">
        <f t="shared" si="3"/>
        <v>0</v>
      </c>
      <c r="AG7" s="550">
        <f t="shared" si="3"/>
        <v>0</v>
      </c>
      <c r="AH7" s="550">
        <f t="shared" si="3"/>
        <v>0</v>
      </c>
      <c r="AI7" s="550">
        <f t="shared" si="3"/>
        <v>0</v>
      </c>
      <c r="AJ7" s="550">
        <f t="shared" si="3"/>
        <v>0</v>
      </c>
      <c r="AK7" s="550">
        <f t="shared" si="3"/>
        <v>0</v>
      </c>
      <c r="AL7" s="550">
        <f t="shared" si="3"/>
        <v>0</v>
      </c>
      <c r="AM7" s="550">
        <f t="shared" si="3"/>
        <v>0</v>
      </c>
      <c r="AN7" s="550">
        <f t="shared" si="3"/>
        <v>0</v>
      </c>
      <c r="AO7" s="550">
        <f t="shared" si="3"/>
        <v>0</v>
      </c>
      <c r="AP7" s="550">
        <f t="shared" si="3"/>
        <v>0</v>
      </c>
      <c r="AQ7" s="550">
        <f t="shared" si="3"/>
        <v>0</v>
      </c>
      <c r="AR7" s="551">
        <f t="shared" si="3"/>
        <v>0</v>
      </c>
    </row>
    <row r="8" spans="1:44" s="26" customFormat="1" ht="30" hidden="1" x14ac:dyDescent="0.25">
      <c r="A8" s="78" t="s">
        <v>113</v>
      </c>
      <c r="B8" s="538" t="s">
        <v>114</v>
      </c>
      <c r="C8" s="552"/>
      <c r="D8" s="348"/>
      <c r="E8" s="348"/>
      <c r="F8" s="348"/>
      <c r="G8" s="553">
        <f t="shared" ref="G8:G22" si="4">C8+D8-E8+F8</f>
        <v>0</v>
      </c>
      <c r="H8" s="348"/>
      <c r="I8" s="348"/>
      <c r="J8" s="348"/>
      <c r="K8" s="348"/>
      <c r="L8" s="348"/>
      <c r="M8" s="348"/>
      <c r="N8" s="553">
        <f>H8+I8-J8+K8-L8+M8</f>
        <v>0</v>
      </c>
      <c r="O8" s="348"/>
      <c r="P8" s="554"/>
      <c r="Q8" s="552"/>
      <c r="R8" s="348"/>
      <c r="S8" s="348"/>
      <c r="T8" s="348"/>
      <c r="U8" s="553">
        <f t="shared" ref="U8:U22" si="5">Q8+R8-S8+T8</f>
        <v>0</v>
      </c>
      <c r="V8" s="348"/>
      <c r="W8" s="348"/>
      <c r="X8" s="348"/>
      <c r="Y8" s="348"/>
      <c r="Z8" s="348"/>
      <c r="AA8" s="348"/>
      <c r="AB8" s="553">
        <f>V8+W8-X8+Y8-Z8+AA8</f>
        <v>0</v>
      </c>
      <c r="AC8" s="348"/>
      <c r="AD8" s="554"/>
      <c r="AE8" s="552"/>
      <c r="AF8" s="348"/>
      <c r="AG8" s="348"/>
      <c r="AH8" s="348"/>
      <c r="AI8" s="553">
        <f t="shared" ref="AI8:AI10" si="6">AE8+AF8-AG8+AH8</f>
        <v>0</v>
      </c>
      <c r="AJ8" s="348"/>
      <c r="AK8" s="348"/>
      <c r="AL8" s="348"/>
      <c r="AM8" s="348"/>
      <c r="AN8" s="348"/>
      <c r="AO8" s="348"/>
      <c r="AP8" s="553">
        <f>AJ8+AK8-AL8+AM8-AN8+AO8</f>
        <v>0</v>
      </c>
      <c r="AQ8" s="348"/>
      <c r="AR8" s="554"/>
    </row>
    <row r="9" spans="1:44" s="25" customFormat="1" hidden="1" x14ac:dyDescent="0.25">
      <c r="A9" s="27" t="s">
        <v>115</v>
      </c>
      <c r="B9" s="539" t="s">
        <v>116</v>
      </c>
      <c r="C9" s="555"/>
      <c r="D9" s="350"/>
      <c r="E9" s="350"/>
      <c r="F9" s="350"/>
      <c r="G9" s="550">
        <f t="shared" si="4"/>
        <v>0</v>
      </c>
      <c r="H9" s="350"/>
      <c r="I9" s="350"/>
      <c r="J9" s="350"/>
      <c r="K9" s="350"/>
      <c r="L9" s="350"/>
      <c r="M9" s="350"/>
      <c r="N9" s="553">
        <f t="shared" ref="N9:N22" si="7">H9+I9-J9+K9-L9+M9</f>
        <v>0</v>
      </c>
      <c r="O9" s="350"/>
      <c r="P9" s="556"/>
      <c r="Q9" s="555"/>
      <c r="R9" s="350"/>
      <c r="S9" s="350"/>
      <c r="T9" s="350"/>
      <c r="U9" s="550">
        <f t="shared" si="5"/>
        <v>0</v>
      </c>
      <c r="V9" s="350"/>
      <c r="W9" s="350"/>
      <c r="X9" s="350"/>
      <c r="Y9" s="350"/>
      <c r="Z9" s="350"/>
      <c r="AA9" s="350"/>
      <c r="AB9" s="553">
        <f t="shared" ref="AB9:AB22" si="8">V9+W9-X9+Y9-Z9+AA9</f>
        <v>0</v>
      </c>
      <c r="AC9" s="350"/>
      <c r="AD9" s="556"/>
      <c r="AE9" s="555"/>
      <c r="AF9" s="350"/>
      <c r="AG9" s="350"/>
      <c r="AH9" s="350"/>
      <c r="AI9" s="550">
        <f t="shared" si="6"/>
        <v>0</v>
      </c>
      <c r="AJ9" s="350"/>
      <c r="AK9" s="350"/>
      <c r="AL9" s="350"/>
      <c r="AM9" s="350"/>
      <c r="AN9" s="350"/>
      <c r="AO9" s="350"/>
      <c r="AP9" s="553">
        <f t="shared" ref="AP9:AP10" si="9">AJ9+AK9-AL9+AM9-AN9+AO9</f>
        <v>0</v>
      </c>
      <c r="AQ9" s="350"/>
      <c r="AR9" s="556"/>
    </row>
    <row r="10" spans="1:44" s="25" customFormat="1" hidden="1" x14ac:dyDescent="0.25">
      <c r="A10" s="27" t="s">
        <v>117</v>
      </c>
      <c r="B10" s="539" t="s">
        <v>118</v>
      </c>
      <c r="C10" s="555"/>
      <c r="D10" s="350"/>
      <c r="E10" s="350"/>
      <c r="F10" s="350"/>
      <c r="G10" s="550">
        <f t="shared" si="4"/>
        <v>0</v>
      </c>
      <c r="H10" s="350"/>
      <c r="I10" s="350"/>
      <c r="J10" s="350"/>
      <c r="K10" s="350"/>
      <c r="L10" s="350"/>
      <c r="M10" s="350"/>
      <c r="N10" s="553">
        <f t="shared" si="7"/>
        <v>0</v>
      </c>
      <c r="O10" s="350"/>
      <c r="P10" s="556"/>
      <c r="Q10" s="555"/>
      <c r="R10" s="350"/>
      <c r="S10" s="350"/>
      <c r="T10" s="350"/>
      <c r="U10" s="550">
        <f t="shared" si="5"/>
        <v>0</v>
      </c>
      <c r="V10" s="350"/>
      <c r="W10" s="350"/>
      <c r="X10" s="350"/>
      <c r="Y10" s="350"/>
      <c r="Z10" s="350"/>
      <c r="AA10" s="350"/>
      <c r="AB10" s="553">
        <f t="shared" si="8"/>
        <v>0</v>
      </c>
      <c r="AC10" s="350"/>
      <c r="AD10" s="556"/>
      <c r="AE10" s="555"/>
      <c r="AF10" s="350"/>
      <c r="AG10" s="350"/>
      <c r="AH10" s="350"/>
      <c r="AI10" s="550">
        <f t="shared" si="6"/>
        <v>0</v>
      </c>
      <c r="AJ10" s="350"/>
      <c r="AK10" s="350"/>
      <c r="AL10" s="350"/>
      <c r="AM10" s="350"/>
      <c r="AN10" s="350"/>
      <c r="AO10" s="350"/>
      <c r="AP10" s="553">
        <f t="shared" si="9"/>
        <v>0</v>
      </c>
      <c r="AQ10" s="350"/>
      <c r="AR10" s="556"/>
    </row>
    <row r="11" spans="1:44" s="25" customFormat="1" hidden="1" x14ac:dyDescent="0.25">
      <c r="A11" s="23" t="s">
        <v>82</v>
      </c>
      <c r="B11" s="537" t="s">
        <v>119</v>
      </c>
      <c r="C11" s="549">
        <f t="shared" ref="C11:AC11" si="10">SUM(C12:C15)</f>
        <v>0</v>
      </c>
      <c r="D11" s="550">
        <f t="shared" si="10"/>
        <v>0</v>
      </c>
      <c r="E11" s="550">
        <f t="shared" si="10"/>
        <v>0</v>
      </c>
      <c r="F11" s="550">
        <f t="shared" si="10"/>
        <v>0</v>
      </c>
      <c r="G11" s="550">
        <f t="shared" si="10"/>
        <v>0</v>
      </c>
      <c r="H11" s="550">
        <f t="shared" si="10"/>
        <v>0</v>
      </c>
      <c r="I11" s="550">
        <f t="shared" si="10"/>
        <v>0</v>
      </c>
      <c r="J11" s="550">
        <f t="shared" si="10"/>
        <v>0</v>
      </c>
      <c r="K11" s="550">
        <f t="shared" si="10"/>
        <v>0</v>
      </c>
      <c r="L11" s="550">
        <f t="shared" si="10"/>
        <v>0</v>
      </c>
      <c r="M11" s="550">
        <f t="shared" si="10"/>
        <v>0</v>
      </c>
      <c r="N11" s="550">
        <f t="shared" si="10"/>
        <v>0</v>
      </c>
      <c r="O11" s="550">
        <f t="shared" si="10"/>
        <v>0</v>
      </c>
      <c r="P11" s="551">
        <f t="shared" si="10"/>
        <v>0</v>
      </c>
      <c r="Q11" s="549">
        <f t="shared" si="10"/>
        <v>0</v>
      </c>
      <c r="R11" s="550">
        <f t="shared" si="10"/>
        <v>0</v>
      </c>
      <c r="S11" s="550">
        <f t="shared" si="10"/>
        <v>0</v>
      </c>
      <c r="T11" s="550">
        <f t="shared" si="10"/>
        <v>0</v>
      </c>
      <c r="U11" s="550">
        <f t="shared" si="10"/>
        <v>0</v>
      </c>
      <c r="V11" s="550">
        <f t="shared" si="10"/>
        <v>0</v>
      </c>
      <c r="W11" s="550">
        <f t="shared" si="10"/>
        <v>0</v>
      </c>
      <c r="X11" s="550">
        <f t="shared" si="10"/>
        <v>0</v>
      </c>
      <c r="Y11" s="550">
        <f t="shared" si="10"/>
        <v>0</v>
      </c>
      <c r="Z11" s="550">
        <f t="shared" si="10"/>
        <v>0</v>
      </c>
      <c r="AA11" s="550">
        <f t="shared" si="10"/>
        <v>0</v>
      </c>
      <c r="AB11" s="550">
        <f t="shared" si="10"/>
        <v>0</v>
      </c>
      <c r="AC11" s="550">
        <f t="shared" si="10"/>
        <v>0</v>
      </c>
      <c r="AD11" s="551">
        <f>SUM(AD12:AD15)</f>
        <v>0</v>
      </c>
      <c r="AE11" s="549">
        <f t="shared" ref="AE11:AQ11" si="11">SUM(AE12:AE15)</f>
        <v>0</v>
      </c>
      <c r="AF11" s="550">
        <f t="shared" si="11"/>
        <v>0</v>
      </c>
      <c r="AG11" s="550">
        <f t="shared" si="11"/>
        <v>0</v>
      </c>
      <c r="AH11" s="550">
        <f t="shared" si="11"/>
        <v>0</v>
      </c>
      <c r="AI11" s="550">
        <f t="shared" si="11"/>
        <v>0</v>
      </c>
      <c r="AJ11" s="550">
        <f t="shared" si="11"/>
        <v>0</v>
      </c>
      <c r="AK11" s="550">
        <f t="shared" si="11"/>
        <v>0</v>
      </c>
      <c r="AL11" s="550">
        <f t="shared" si="11"/>
        <v>0</v>
      </c>
      <c r="AM11" s="550">
        <f t="shared" si="11"/>
        <v>0</v>
      </c>
      <c r="AN11" s="550">
        <f t="shared" si="11"/>
        <v>0</v>
      </c>
      <c r="AO11" s="550">
        <f t="shared" si="11"/>
        <v>0</v>
      </c>
      <c r="AP11" s="550">
        <f t="shared" si="11"/>
        <v>0</v>
      </c>
      <c r="AQ11" s="550">
        <f t="shared" si="11"/>
        <v>0</v>
      </c>
      <c r="AR11" s="551">
        <f>SUM(AR12:AR15)</f>
        <v>0</v>
      </c>
    </row>
    <row r="12" spans="1:44" s="25" customFormat="1" ht="30" hidden="1" x14ac:dyDescent="0.25">
      <c r="A12" s="27" t="s">
        <v>113</v>
      </c>
      <c r="B12" s="539" t="s">
        <v>120</v>
      </c>
      <c r="C12" s="555"/>
      <c r="D12" s="350"/>
      <c r="E12" s="350"/>
      <c r="F12" s="350"/>
      <c r="G12" s="550">
        <f t="shared" si="4"/>
        <v>0</v>
      </c>
      <c r="H12" s="350"/>
      <c r="I12" s="350"/>
      <c r="J12" s="350"/>
      <c r="K12" s="350"/>
      <c r="L12" s="350"/>
      <c r="M12" s="350"/>
      <c r="N12" s="553">
        <f t="shared" si="7"/>
        <v>0</v>
      </c>
      <c r="O12" s="350"/>
      <c r="P12" s="556"/>
      <c r="Q12" s="555"/>
      <c r="R12" s="350"/>
      <c r="S12" s="350"/>
      <c r="T12" s="350"/>
      <c r="U12" s="550">
        <f t="shared" si="5"/>
        <v>0</v>
      </c>
      <c r="V12" s="350"/>
      <c r="W12" s="350"/>
      <c r="X12" s="350"/>
      <c r="Y12" s="350"/>
      <c r="Z12" s="350"/>
      <c r="AA12" s="350"/>
      <c r="AB12" s="553">
        <f t="shared" si="8"/>
        <v>0</v>
      </c>
      <c r="AC12" s="350"/>
      <c r="AD12" s="556"/>
      <c r="AE12" s="555"/>
      <c r="AF12" s="350"/>
      <c r="AG12" s="350"/>
      <c r="AH12" s="350"/>
      <c r="AI12" s="550">
        <f t="shared" ref="AI12:AI15" si="12">AE12+AF12-AG12+AH12</f>
        <v>0</v>
      </c>
      <c r="AJ12" s="350"/>
      <c r="AK12" s="350"/>
      <c r="AL12" s="350"/>
      <c r="AM12" s="350"/>
      <c r="AN12" s="350"/>
      <c r="AO12" s="350"/>
      <c r="AP12" s="553">
        <f t="shared" ref="AP12:AP15" si="13">AJ12+AK12-AL12+AM12-AN12+AO12</f>
        <v>0</v>
      </c>
      <c r="AQ12" s="350"/>
      <c r="AR12" s="556"/>
    </row>
    <row r="13" spans="1:44" s="25" customFormat="1" hidden="1" x14ac:dyDescent="0.25">
      <c r="A13" s="27" t="s">
        <v>115</v>
      </c>
      <c r="B13" s="539" t="s">
        <v>121</v>
      </c>
      <c r="C13" s="555"/>
      <c r="D13" s="350"/>
      <c r="E13" s="350"/>
      <c r="F13" s="350"/>
      <c r="G13" s="550">
        <f t="shared" si="4"/>
        <v>0</v>
      </c>
      <c r="H13" s="350"/>
      <c r="I13" s="350"/>
      <c r="J13" s="350"/>
      <c r="K13" s="350"/>
      <c r="L13" s="350"/>
      <c r="M13" s="350"/>
      <c r="N13" s="553">
        <f t="shared" si="7"/>
        <v>0</v>
      </c>
      <c r="O13" s="350"/>
      <c r="P13" s="556"/>
      <c r="Q13" s="555"/>
      <c r="R13" s="350"/>
      <c r="S13" s="350"/>
      <c r="T13" s="350"/>
      <c r="U13" s="550">
        <f t="shared" si="5"/>
        <v>0</v>
      </c>
      <c r="V13" s="350"/>
      <c r="W13" s="350"/>
      <c r="X13" s="350"/>
      <c r="Y13" s="350"/>
      <c r="Z13" s="350"/>
      <c r="AA13" s="350"/>
      <c r="AB13" s="553">
        <f t="shared" si="8"/>
        <v>0</v>
      </c>
      <c r="AC13" s="350"/>
      <c r="AD13" s="556"/>
      <c r="AE13" s="555"/>
      <c r="AF13" s="350"/>
      <c r="AG13" s="350"/>
      <c r="AH13" s="350"/>
      <c r="AI13" s="550">
        <f t="shared" si="12"/>
        <v>0</v>
      </c>
      <c r="AJ13" s="350"/>
      <c r="AK13" s="350"/>
      <c r="AL13" s="350"/>
      <c r="AM13" s="350"/>
      <c r="AN13" s="350"/>
      <c r="AO13" s="350"/>
      <c r="AP13" s="553">
        <f t="shared" si="13"/>
        <v>0</v>
      </c>
      <c r="AQ13" s="350"/>
      <c r="AR13" s="556"/>
    </row>
    <row r="14" spans="1:44" s="25" customFormat="1" hidden="1" x14ac:dyDescent="0.25">
      <c r="A14" s="27" t="s">
        <v>117</v>
      </c>
      <c r="B14" s="539" t="s">
        <v>122</v>
      </c>
      <c r="C14" s="555"/>
      <c r="D14" s="350"/>
      <c r="E14" s="350"/>
      <c r="F14" s="350"/>
      <c r="G14" s="550">
        <f t="shared" si="4"/>
        <v>0</v>
      </c>
      <c r="H14" s="350"/>
      <c r="I14" s="350"/>
      <c r="J14" s="350"/>
      <c r="K14" s="350"/>
      <c r="L14" s="350"/>
      <c r="M14" s="350"/>
      <c r="N14" s="553">
        <f t="shared" si="7"/>
        <v>0</v>
      </c>
      <c r="O14" s="350"/>
      <c r="P14" s="556"/>
      <c r="Q14" s="555"/>
      <c r="R14" s="350"/>
      <c r="S14" s="350"/>
      <c r="T14" s="350"/>
      <c r="U14" s="550">
        <f t="shared" si="5"/>
        <v>0</v>
      </c>
      <c r="V14" s="350"/>
      <c r="W14" s="350"/>
      <c r="X14" s="350"/>
      <c r="Y14" s="350"/>
      <c r="Z14" s="350"/>
      <c r="AA14" s="350"/>
      <c r="AB14" s="553">
        <f t="shared" si="8"/>
        <v>0</v>
      </c>
      <c r="AC14" s="350"/>
      <c r="AD14" s="556"/>
      <c r="AE14" s="555"/>
      <c r="AF14" s="350"/>
      <c r="AG14" s="350"/>
      <c r="AH14" s="350"/>
      <c r="AI14" s="550">
        <f t="shared" si="12"/>
        <v>0</v>
      </c>
      <c r="AJ14" s="350"/>
      <c r="AK14" s="350"/>
      <c r="AL14" s="350"/>
      <c r="AM14" s="350"/>
      <c r="AN14" s="350"/>
      <c r="AO14" s="350"/>
      <c r="AP14" s="553">
        <f t="shared" si="13"/>
        <v>0</v>
      </c>
      <c r="AQ14" s="350"/>
      <c r="AR14" s="556"/>
    </row>
    <row r="15" spans="1:44" s="25" customFormat="1" hidden="1" x14ac:dyDescent="0.25">
      <c r="A15" s="27" t="s">
        <v>123</v>
      </c>
      <c r="B15" s="539" t="s">
        <v>124</v>
      </c>
      <c r="C15" s="555"/>
      <c r="D15" s="350"/>
      <c r="E15" s="350"/>
      <c r="F15" s="350"/>
      <c r="G15" s="550">
        <f t="shared" si="4"/>
        <v>0</v>
      </c>
      <c r="H15" s="350"/>
      <c r="I15" s="350"/>
      <c r="J15" s="350"/>
      <c r="K15" s="350"/>
      <c r="L15" s="350"/>
      <c r="M15" s="350"/>
      <c r="N15" s="553">
        <f t="shared" si="7"/>
        <v>0</v>
      </c>
      <c r="O15" s="350"/>
      <c r="P15" s="556"/>
      <c r="Q15" s="555"/>
      <c r="R15" s="350"/>
      <c r="S15" s="350"/>
      <c r="T15" s="350"/>
      <c r="U15" s="550">
        <f t="shared" si="5"/>
        <v>0</v>
      </c>
      <c r="V15" s="350"/>
      <c r="W15" s="350"/>
      <c r="X15" s="350"/>
      <c r="Y15" s="350"/>
      <c r="Z15" s="350"/>
      <c r="AA15" s="350"/>
      <c r="AB15" s="553">
        <f t="shared" si="8"/>
        <v>0</v>
      </c>
      <c r="AC15" s="350"/>
      <c r="AD15" s="556"/>
      <c r="AE15" s="555"/>
      <c r="AF15" s="350"/>
      <c r="AG15" s="350"/>
      <c r="AH15" s="350"/>
      <c r="AI15" s="550">
        <f t="shared" si="12"/>
        <v>0</v>
      </c>
      <c r="AJ15" s="350"/>
      <c r="AK15" s="350"/>
      <c r="AL15" s="350"/>
      <c r="AM15" s="350"/>
      <c r="AN15" s="350"/>
      <c r="AO15" s="350"/>
      <c r="AP15" s="553">
        <f t="shared" si="13"/>
        <v>0</v>
      </c>
      <c r="AQ15" s="350"/>
      <c r="AR15" s="556"/>
    </row>
    <row r="16" spans="1:44" s="25" customFormat="1" hidden="1" x14ac:dyDescent="0.25">
      <c r="A16" s="23" t="s">
        <v>84</v>
      </c>
      <c r="B16" s="537" t="s">
        <v>125</v>
      </c>
      <c r="C16" s="549">
        <f>SUM(C17:C22)</f>
        <v>0</v>
      </c>
      <c r="D16" s="550">
        <f t="shared" ref="D16:AD16" si="14">SUM(D17:D22)</f>
        <v>0</v>
      </c>
      <c r="E16" s="550">
        <f t="shared" si="14"/>
        <v>0</v>
      </c>
      <c r="F16" s="550">
        <f t="shared" si="14"/>
        <v>0</v>
      </c>
      <c r="G16" s="550">
        <f t="shared" si="14"/>
        <v>0</v>
      </c>
      <c r="H16" s="550">
        <f t="shared" si="14"/>
        <v>0</v>
      </c>
      <c r="I16" s="550">
        <f t="shared" si="14"/>
        <v>0</v>
      </c>
      <c r="J16" s="550">
        <f t="shared" si="14"/>
        <v>0</v>
      </c>
      <c r="K16" s="550">
        <f t="shared" si="14"/>
        <v>0</v>
      </c>
      <c r="L16" s="550">
        <f t="shared" si="14"/>
        <v>0</v>
      </c>
      <c r="M16" s="550">
        <f t="shared" si="14"/>
        <v>0</v>
      </c>
      <c r="N16" s="550">
        <f t="shared" si="14"/>
        <v>0</v>
      </c>
      <c r="O16" s="550">
        <f t="shared" si="14"/>
        <v>0</v>
      </c>
      <c r="P16" s="551">
        <f t="shared" si="14"/>
        <v>0</v>
      </c>
      <c r="Q16" s="549">
        <f t="shared" si="14"/>
        <v>0</v>
      </c>
      <c r="R16" s="550">
        <f t="shared" si="14"/>
        <v>0</v>
      </c>
      <c r="S16" s="550">
        <f t="shared" si="14"/>
        <v>0</v>
      </c>
      <c r="T16" s="550">
        <f t="shared" si="14"/>
        <v>0</v>
      </c>
      <c r="U16" s="550">
        <f t="shared" si="14"/>
        <v>0</v>
      </c>
      <c r="V16" s="550">
        <f t="shared" si="14"/>
        <v>0</v>
      </c>
      <c r="W16" s="550">
        <f t="shared" si="14"/>
        <v>0</v>
      </c>
      <c r="X16" s="550">
        <f t="shared" si="14"/>
        <v>0</v>
      </c>
      <c r="Y16" s="550">
        <f t="shared" si="14"/>
        <v>0</v>
      </c>
      <c r="Z16" s="550">
        <f t="shared" si="14"/>
        <v>0</v>
      </c>
      <c r="AA16" s="550">
        <f t="shared" si="14"/>
        <v>0</v>
      </c>
      <c r="AB16" s="550">
        <f t="shared" si="14"/>
        <v>0</v>
      </c>
      <c r="AC16" s="550">
        <f t="shared" si="14"/>
        <v>0</v>
      </c>
      <c r="AD16" s="551">
        <f t="shared" si="14"/>
        <v>0</v>
      </c>
      <c r="AE16" s="549">
        <f t="shared" ref="AE16:AR16" si="15">SUM(AE17:AE22)</f>
        <v>0</v>
      </c>
      <c r="AF16" s="550">
        <f t="shared" si="15"/>
        <v>0</v>
      </c>
      <c r="AG16" s="550">
        <f t="shared" si="15"/>
        <v>0</v>
      </c>
      <c r="AH16" s="550">
        <f t="shared" si="15"/>
        <v>0</v>
      </c>
      <c r="AI16" s="550">
        <f t="shared" si="15"/>
        <v>0</v>
      </c>
      <c r="AJ16" s="550">
        <f t="shared" si="15"/>
        <v>0</v>
      </c>
      <c r="AK16" s="550">
        <f t="shared" si="15"/>
        <v>0</v>
      </c>
      <c r="AL16" s="550">
        <f t="shared" si="15"/>
        <v>0</v>
      </c>
      <c r="AM16" s="550">
        <f t="shared" si="15"/>
        <v>0</v>
      </c>
      <c r="AN16" s="550">
        <f t="shared" si="15"/>
        <v>0</v>
      </c>
      <c r="AO16" s="550">
        <f t="shared" si="15"/>
        <v>0</v>
      </c>
      <c r="AP16" s="550">
        <f t="shared" si="15"/>
        <v>0</v>
      </c>
      <c r="AQ16" s="550">
        <f t="shared" si="15"/>
        <v>0</v>
      </c>
      <c r="AR16" s="551">
        <f t="shared" si="15"/>
        <v>0</v>
      </c>
    </row>
    <row r="17" spans="1:44" s="25" customFormat="1" hidden="1" x14ac:dyDescent="0.25">
      <c r="A17" s="27" t="s">
        <v>113</v>
      </c>
      <c r="B17" s="539" t="s">
        <v>126</v>
      </c>
      <c r="C17" s="555"/>
      <c r="D17" s="350"/>
      <c r="E17" s="350"/>
      <c r="F17" s="350"/>
      <c r="G17" s="550">
        <f t="shared" si="4"/>
        <v>0</v>
      </c>
      <c r="H17" s="350"/>
      <c r="I17" s="350"/>
      <c r="J17" s="350"/>
      <c r="K17" s="350"/>
      <c r="L17" s="350"/>
      <c r="M17" s="350"/>
      <c r="N17" s="553">
        <f t="shared" si="7"/>
        <v>0</v>
      </c>
      <c r="O17" s="350"/>
      <c r="P17" s="556"/>
      <c r="Q17" s="555"/>
      <c r="R17" s="350"/>
      <c r="S17" s="350"/>
      <c r="T17" s="350"/>
      <c r="U17" s="550">
        <f t="shared" si="5"/>
        <v>0</v>
      </c>
      <c r="V17" s="350"/>
      <c r="W17" s="350"/>
      <c r="X17" s="350"/>
      <c r="Y17" s="350"/>
      <c r="Z17" s="350"/>
      <c r="AA17" s="350"/>
      <c r="AB17" s="553">
        <f t="shared" si="8"/>
        <v>0</v>
      </c>
      <c r="AC17" s="350"/>
      <c r="AD17" s="556"/>
      <c r="AE17" s="555"/>
      <c r="AF17" s="350"/>
      <c r="AG17" s="350"/>
      <c r="AH17" s="350"/>
      <c r="AI17" s="550">
        <f t="shared" ref="AI17:AI22" si="16">AE17+AF17-AG17+AH17</f>
        <v>0</v>
      </c>
      <c r="AJ17" s="350"/>
      <c r="AK17" s="350"/>
      <c r="AL17" s="350"/>
      <c r="AM17" s="350"/>
      <c r="AN17" s="350"/>
      <c r="AO17" s="350"/>
      <c r="AP17" s="553">
        <f t="shared" ref="AP17:AP22" si="17">AJ17+AK17-AL17+AM17-AN17+AO17</f>
        <v>0</v>
      </c>
      <c r="AQ17" s="350"/>
      <c r="AR17" s="556"/>
    </row>
    <row r="18" spans="1:44" s="25" customFormat="1" hidden="1" x14ac:dyDescent="0.25">
      <c r="A18" s="27" t="s">
        <v>115</v>
      </c>
      <c r="B18" s="539" t="s">
        <v>127</v>
      </c>
      <c r="C18" s="555"/>
      <c r="D18" s="350"/>
      <c r="E18" s="350"/>
      <c r="F18" s="350"/>
      <c r="G18" s="550">
        <f t="shared" si="4"/>
        <v>0</v>
      </c>
      <c r="H18" s="350"/>
      <c r="I18" s="350"/>
      <c r="J18" s="350"/>
      <c r="K18" s="350"/>
      <c r="L18" s="350"/>
      <c r="M18" s="350"/>
      <c r="N18" s="553">
        <f t="shared" si="7"/>
        <v>0</v>
      </c>
      <c r="O18" s="350"/>
      <c r="P18" s="556"/>
      <c r="Q18" s="555"/>
      <c r="R18" s="350"/>
      <c r="S18" s="350"/>
      <c r="T18" s="350"/>
      <c r="U18" s="550">
        <f t="shared" si="5"/>
        <v>0</v>
      </c>
      <c r="V18" s="350"/>
      <c r="W18" s="350"/>
      <c r="X18" s="350"/>
      <c r="Y18" s="350"/>
      <c r="Z18" s="350"/>
      <c r="AA18" s="350"/>
      <c r="AB18" s="553">
        <f t="shared" si="8"/>
        <v>0</v>
      </c>
      <c r="AC18" s="350"/>
      <c r="AD18" s="556"/>
      <c r="AE18" s="555"/>
      <c r="AF18" s="350"/>
      <c r="AG18" s="350"/>
      <c r="AH18" s="350"/>
      <c r="AI18" s="550">
        <f t="shared" si="16"/>
        <v>0</v>
      </c>
      <c r="AJ18" s="350"/>
      <c r="AK18" s="350"/>
      <c r="AL18" s="350"/>
      <c r="AM18" s="350"/>
      <c r="AN18" s="350"/>
      <c r="AO18" s="350"/>
      <c r="AP18" s="553">
        <f t="shared" si="17"/>
        <v>0</v>
      </c>
      <c r="AQ18" s="350"/>
      <c r="AR18" s="556"/>
    </row>
    <row r="19" spans="1:44" s="25" customFormat="1" hidden="1" x14ac:dyDescent="0.25">
      <c r="A19" s="27" t="s">
        <v>117</v>
      </c>
      <c r="B19" s="539" t="s">
        <v>128</v>
      </c>
      <c r="C19" s="555"/>
      <c r="D19" s="350"/>
      <c r="E19" s="350"/>
      <c r="F19" s="350"/>
      <c r="G19" s="550">
        <f t="shared" si="4"/>
        <v>0</v>
      </c>
      <c r="H19" s="350"/>
      <c r="I19" s="350"/>
      <c r="J19" s="350"/>
      <c r="K19" s="350"/>
      <c r="L19" s="350"/>
      <c r="M19" s="350"/>
      <c r="N19" s="553">
        <f t="shared" si="7"/>
        <v>0</v>
      </c>
      <c r="O19" s="350"/>
      <c r="P19" s="556"/>
      <c r="Q19" s="555"/>
      <c r="R19" s="350"/>
      <c r="S19" s="350"/>
      <c r="T19" s="350"/>
      <c r="U19" s="550">
        <f t="shared" si="5"/>
        <v>0</v>
      </c>
      <c r="V19" s="350"/>
      <c r="W19" s="350"/>
      <c r="X19" s="350"/>
      <c r="Y19" s="350"/>
      <c r="Z19" s="350"/>
      <c r="AA19" s="350"/>
      <c r="AB19" s="553">
        <f t="shared" si="8"/>
        <v>0</v>
      </c>
      <c r="AC19" s="350"/>
      <c r="AD19" s="556"/>
      <c r="AE19" s="555"/>
      <c r="AF19" s="350"/>
      <c r="AG19" s="350"/>
      <c r="AH19" s="350"/>
      <c r="AI19" s="550">
        <f t="shared" si="16"/>
        <v>0</v>
      </c>
      <c r="AJ19" s="350"/>
      <c r="AK19" s="350"/>
      <c r="AL19" s="350"/>
      <c r="AM19" s="350"/>
      <c r="AN19" s="350"/>
      <c r="AO19" s="350"/>
      <c r="AP19" s="553">
        <f t="shared" si="17"/>
        <v>0</v>
      </c>
      <c r="AQ19" s="350"/>
      <c r="AR19" s="556"/>
    </row>
    <row r="20" spans="1:44" s="25" customFormat="1" ht="30" hidden="1" x14ac:dyDescent="0.25">
      <c r="A20" s="27" t="s">
        <v>123</v>
      </c>
      <c r="B20" s="539" t="s">
        <v>129</v>
      </c>
      <c r="C20" s="555"/>
      <c r="D20" s="350"/>
      <c r="E20" s="350"/>
      <c r="F20" s="350"/>
      <c r="G20" s="550">
        <f t="shared" si="4"/>
        <v>0</v>
      </c>
      <c r="H20" s="350"/>
      <c r="I20" s="350"/>
      <c r="J20" s="350"/>
      <c r="K20" s="350"/>
      <c r="L20" s="350"/>
      <c r="M20" s="350"/>
      <c r="N20" s="553">
        <f t="shared" si="7"/>
        <v>0</v>
      </c>
      <c r="O20" s="350"/>
      <c r="P20" s="556"/>
      <c r="Q20" s="555"/>
      <c r="R20" s="350"/>
      <c r="S20" s="350"/>
      <c r="T20" s="350"/>
      <c r="U20" s="550">
        <f t="shared" si="5"/>
        <v>0</v>
      </c>
      <c r="V20" s="350"/>
      <c r="W20" s="350"/>
      <c r="X20" s="350"/>
      <c r="Y20" s="350"/>
      <c r="Z20" s="350"/>
      <c r="AA20" s="350"/>
      <c r="AB20" s="553">
        <f t="shared" si="8"/>
        <v>0</v>
      </c>
      <c r="AC20" s="350"/>
      <c r="AD20" s="556"/>
      <c r="AE20" s="555"/>
      <c r="AF20" s="350"/>
      <c r="AG20" s="350"/>
      <c r="AH20" s="350"/>
      <c r="AI20" s="550">
        <f t="shared" si="16"/>
        <v>0</v>
      </c>
      <c r="AJ20" s="350"/>
      <c r="AK20" s="350"/>
      <c r="AL20" s="350"/>
      <c r="AM20" s="350"/>
      <c r="AN20" s="350"/>
      <c r="AO20" s="350"/>
      <c r="AP20" s="553">
        <f t="shared" si="17"/>
        <v>0</v>
      </c>
      <c r="AQ20" s="350"/>
      <c r="AR20" s="556"/>
    </row>
    <row r="21" spans="1:44" s="25" customFormat="1" hidden="1" x14ac:dyDescent="0.25">
      <c r="A21" s="27" t="s">
        <v>130</v>
      </c>
      <c r="B21" s="539" t="s">
        <v>131</v>
      </c>
      <c r="C21" s="555"/>
      <c r="D21" s="350"/>
      <c r="E21" s="350"/>
      <c r="F21" s="350"/>
      <c r="G21" s="550">
        <f t="shared" si="4"/>
        <v>0</v>
      </c>
      <c r="H21" s="350"/>
      <c r="I21" s="350"/>
      <c r="J21" s="350"/>
      <c r="K21" s="350"/>
      <c r="L21" s="350"/>
      <c r="M21" s="350"/>
      <c r="N21" s="553">
        <f t="shared" si="7"/>
        <v>0</v>
      </c>
      <c r="O21" s="350"/>
      <c r="P21" s="556"/>
      <c r="Q21" s="555"/>
      <c r="R21" s="350"/>
      <c r="S21" s="350"/>
      <c r="T21" s="350"/>
      <c r="U21" s="550">
        <f t="shared" si="5"/>
        <v>0</v>
      </c>
      <c r="V21" s="350"/>
      <c r="W21" s="350"/>
      <c r="X21" s="350"/>
      <c r="Y21" s="350"/>
      <c r="Z21" s="350"/>
      <c r="AA21" s="350"/>
      <c r="AB21" s="553">
        <f t="shared" si="8"/>
        <v>0</v>
      </c>
      <c r="AC21" s="350"/>
      <c r="AD21" s="556"/>
      <c r="AE21" s="555"/>
      <c r="AF21" s="350"/>
      <c r="AG21" s="350"/>
      <c r="AH21" s="350"/>
      <c r="AI21" s="550">
        <f t="shared" si="16"/>
        <v>0</v>
      </c>
      <c r="AJ21" s="350"/>
      <c r="AK21" s="350"/>
      <c r="AL21" s="350"/>
      <c r="AM21" s="350"/>
      <c r="AN21" s="350"/>
      <c r="AO21" s="350"/>
      <c r="AP21" s="553">
        <f t="shared" si="17"/>
        <v>0</v>
      </c>
      <c r="AQ21" s="350"/>
      <c r="AR21" s="556"/>
    </row>
    <row r="22" spans="1:44" s="25" customFormat="1" hidden="1" x14ac:dyDescent="0.25">
      <c r="A22" s="27" t="s">
        <v>132</v>
      </c>
      <c r="B22" s="539" t="s">
        <v>133</v>
      </c>
      <c r="C22" s="555"/>
      <c r="D22" s="350"/>
      <c r="E22" s="350"/>
      <c r="F22" s="350"/>
      <c r="G22" s="550">
        <f t="shared" si="4"/>
        <v>0</v>
      </c>
      <c r="H22" s="350"/>
      <c r="I22" s="350"/>
      <c r="J22" s="350"/>
      <c r="K22" s="350"/>
      <c r="L22" s="350"/>
      <c r="M22" s="350"/>
      <c r="N22" s="553">
        <f t="shared" si="7"/>
        <v>0</v>
      </c>
      <c r="O22" s="350"/>
      <c r="P22" s="556"/>
      <c r="Q22" s="555"/>
      <c r="R22" s="350"/>
      <c r="S22" s="350"/>
      <c r="T22" s="350"/>
      <c r="U22" s="550">
        <f t="shared" si="5"/>
        <v>0</v>
      </c>
      <c r="V22" s="350"/>
      <c r="W22" s="350"/>
      <c r="X22" s="350"/>
      <c r="Y22" s="350"/>
      <c r="Z22" s="350"/>
      <c r="AA22" s="350"/>
      <c r="AB22" s="553">
        <f t="shared" si="8"/>
        <v>0</v>
      </c>
      <c r="AC22" s="350"/>
      <c r="AD22" s="556"/>
      <c r="AE22" s="555"/>
      <c r="AF22" s="350"/>
      <c r="AG22" s="350"/>
      <c r="AH22" s="350"/>
      <c r="AI22" s="550">
        <f t="shared" si="16"/>
        <v>0</v>
      </c>
      <c r="AJ22" s="350"/>
      <c r="AK22" s="350"/>
      <c r="AL22" s="350"/>
      <c r="AM22" s="350"/>
      <c r="AN22" s="350"/>
      <c r="AO22" s="350"/>
      <c r="AP22" s="553">
        <f t="shared" si="17"/>
        <v>0</v>
      </c>
      <c r="AQ22" s="350"/>
      <c r="AR22" s="556"/>
    </row>
    <row r="23" spans="1:44" s="25" customFormat="1" hidden="1" x14ac:dyDescent="0.25">
      <c r="A23" s="22"/>
      <c r="B23" s="540" t="s">
        <v>134</v>
      </c>
      <c r="C23" s="557"/>
      <c r="D23" s="31"/>
      <c r="E23" s="31"/>
      <c r="F23" s="31"/>
      <c r="G23" s="32"/>
      <c r="H23" s="350"/>
      <c r="I23" s="350"/>
      <c r="J23" s="30"/>
      <c r="K23" s="31"/>
      <c r="L23" s="31"/>
      <c r="M23" s="31"/>
      <c r="N23" s="31"/>
      <c r="O23" s="31"/>
      <c r="P23" s="558"/>
      <c r="Q23" s="557"/>
      <c r="R23" s="31"/>
      <c r="S23" s="31"/>
      <c r="T23" s="31"/>
      <c r="U23" s="32"/>
      <c r="V23" s="350"/>
      <c r="W23" s="351"/>
      <c r="X23" s="30"/>
      <c r="Y23" s="31"/>
      <c r="Z23" s="31"/>
      <c r="AA23" s="31"/>
      <c r="AB23" s="31"/>
      <c r="AC23" s="31"/>
      <c r="AD23" s="558"/>
      <c r="AE23" s="557"/>
      <c r="AF23" s="31"/>
      <c r="AG23" s="31"/>
      <c r="AH23" s="31"/>
      <c r="AI23" s="32"/>
      <c r="AJ23" s="350"/>
      <c r="AK23" s="351"/>
      <c r="AL23" s="30"/>
      <c r="AM23" s="31"/>
      <c r="AN23" s="31"/>
      <c r="AO23" s="31"/>
      <c r="AP23" s="31"/>
      <c r="AQ23" s="31"/>
      <c r="AR23" s="558"/>
    </row>
    <row r="24" spans="1:44" s="80" customFormat="1" ht="18.75" hidden="1" x14ac:dyDescent="0.3">
      <c r="A24" s="175">
        <v>2022</v>
      </c>
      <c r="B24" s="536" t="str">
        <f>CONCATENATE("Anlagenspiegel des Jahres ",A24)</f>
        <v>Anlagenspiegel des Jahres 2022</v>
      </c>
      <c r="C24" s="559"/>
      <c r="D24" s="560"/>
      <c r="E24" s="560"/>
      <c r="F24" s="560"/>
      <c r="G24" s="560"/>
      <c r="H24" s="560"/>
      <c r="I24" s="560"/>
      <c r="J24" s="560"/>
      <c r="K24" s="560"/>
      <c r="L24" s="560"/>
      <c r="M24" s="560"/>
      <c r="N24" s="560"/>
      <c r="O24" s="560"/>
      <c r="P24" s="561"/>
      <c r="Q24" s="559"/>
      <c r="R24" s="560"/>
      <c r="S24" s="560"/>
      <c r="T24" s="570"/>
      <c r="U24" s="570"/>
      <c r="V24" s="570"/>
      <c r="W24" s="570"/>
      <c r="X24" s="570"/>
      <c r="Y24" s="570"/>
      <c r="Z24" s="570"/>
      <c r="AA24" s="570"/>
      <c r="AB24" s="570"/>
      <c r="AC24" s="570"/>
      <c r="AD24" s="571"/>
      <c r="AE24" s="559"/>
      <c r="AF24" s="560"/>
      <c r="AG24" s="560"/>
      <c r="AH24" s="570"/>
      <c r="AI24" s="570"/>
      <c r="AJ24" s="570"/>
      <c r="AK24" s="570"/>
      <c r="AL24" s="570"/>
      <c r="AM24" s="570"/>
      <c r="AN24" s="570"/>
      <c r="AO24" s="570"/>
      <c r="AP24" s="570"/>
      <c r="AQ24" s="570"/>
      <c r="AR24" s="571"/>
    </row>
    <row r="25" spans="1:44" hidden="1" x14ac:dyDescent="0.25">
      <c r="A25" s="23" t="s">
        <v>110</v>
      </c>
      <c r="B25" s="537" t="s">
        <v>111</v>
      </c>
      <c r="C25" s="549">
        <f t="shared" ref="C25:AC25" si="18">SUM(C26+C30+C35)</f>
        <v>0</v>
      </c>
      <c r="D25" s="550">
        <f t="shared" si="18"/>
        <v>0</v>
      </c>
      <c r="E25" s="550">
        <f t="shared" si="18"/>
        <v>0</v>
      </c>
      <c r="F25" s="550">
        <f t="shared" si="18"/>
        <v>0</v>
      </c>
      <c r="G25" s="550">
        <f t="shared" si="18"/>
        <v>0</v>
      </c>
      <c r="H25" s="550">
        <f t="shared" si="18"/>
        <v>0</v>
      </c>
      <c r="I25" s="550">
        <f t="shared" si="18"/>
        <v>0</v>
      </c>
      <c r="J25" s="550">
        <f t="shared" si="18"/>
        <v>0</v>
      </c>
      <c r="K25" s="550">
        <f t="shared" si="18"/>
        <v>0</v>
      </c>
      <c r="L25" s="550">
        <f t="shared" si="18"/>
        <v>0</v>
      </c>
      <c r="M25" s="550">
        <f t="shared" si="18"/>
        <v>0</v>
      </c>
      <c r="N25" s="550">
        <f t="shared" si="18"/>
        <v>0</v>
      </c>
      <c r="O25" s="550">
        <f t="shared" si="18"/>
        <v>0</v>
      </c>
      <c r="P25" s="551">
        <f t="shared" si="18"/>
        <v>0</v>
      </c>
      <c r="Q25" s="549">
        <f t="shared" si="18"/>
        <v>0</v>
      </c>
      <c r="R25" s="550">
        <f t="shared" si="18"/>
        <v>0</v>
      </c>
      <c r="S25" s="550">
        <f t="shared" si="18"/>
        <v>0</v>
      </c>
      <c r="T25" s="550">
        <f t="shared" si="18"/>
        <v>0</v>
      </c>
      <c r="U25" s="550">
        <f t="shared" si="18"/>
        <v>0</v>
      </c>
      <c r="V25" s="550">
        <f t="shared" si="18"/>
        <v>0</v>
      </c>
      <c r="W25" s="550">
        <f t="shared" si="18"/>
        <v>0</v>
      </c>
      <c r="X25" s="550">
        <f t="shared" si="18"/>
        <v>0</v>
      </c>
      <c r="Y25" s="550">
        <f t="shared" si="18"/>
        <v>0</v>
      </c>
      <c r="Z25" s="550">
        <f t="shared" si="18"/>
        <v>0</v>
      </c>
      <c r="AA25" s="550">
        <f t="shared" si="18"/>
        <v>0</v>
      </c>
      <c r="AB25" s="550">
        <f t="shared" si="18"/>
        <v>0</v>
      </c>
      <c r="AC25" s="550">
        <f t="shared" si="18"/>
        <v>0</v>
      </c>
      <c r="AD25" s="551">
        <f>SUM(AD26+AD30+AD35)</f>
        <v>0</v>
      </c>
      <c r="AE25" s="549">
        <f t="shared" ref="AE25:AQ25" si="19">SUM(AE26+AE30+AE35)</f>
        <v>0</v>
      </c>
      <c r="AF25" s="550">
        <f t="shared" si="19"/>
        <v>0</v>
      </c>
      <c r="AG25" s="550">
        <f t="shared" si="19"/>
        <v>0</v>
      </c>
      <c r="AH25" s="550">
        <f t="shared" si="19"/>
        <v>0</v>
      </c>
      <c r="AI25" s="550">
        <f t="shared" si="19"/>
        <v>0</v>
      </c>
      <c r="AJ25" s="550">
        <f t="shared" si="19"/>
        <v>0</v>
      </c>
      <c r="AK25" s="550">
        <f t="shared" si="19"/>
        <v>0</v>
      </c>
      <c r="AL25" s="550">
        <f t="shared" si="19"/>
        <v>0</v>
      </c>
      <c r="AM25" s="550">
        <f t="shared" si="19"/>
        <v>0</v>
      </c>
      <c r="AN25" s="550">
        <f t="shared" si="19"/>
        <v>0</v>
      </c>
      <c r="AO25" s="550">
        <f t="shared" si="19"/>
        <v>0</v>
      </c>
      <c r="AP25" s="550">
        <f t="shared" si="19"/>
        <v>0</v>
      </c>
      <c r="AQ25" s="550">
        <f t="shared" si="19"/>
        <v>0</v>
      </c>
      <c r="AR25" s="551">
        <f>SUM(AR26+AR30+AR35)</f>
        <v>0</v>
      </c>
    </row>
    <row r="26" spans="1:44" hidden="1" x14ac:dyDescent="0.25">
      <c r="A26" s="23" t="s">
        <v>79</v>
      </c>
      <c r="B26" s="537" t="s">
        <v>112</v>
      </c>
      <c r="C26" s="549">
        <f t="shared" ref="C26:AC26" si="20">SUM(C27:C29)</f>
        <v>0</v>
      </c>
      <c r="D26" s="550">
        <f t="shared" si="20"/>
        <v>0</v>
      </c>
      <c r="E26" s="550">
        <f t="shared" si="20"/>
        <v>0</v>
      </c>
      <c r="F26" s="550">
        <f t="shared" si="20"/>
        <v>0</v>
      </c>
      <c r="G26" s="550">
        <f t="shared" si="20"/>
        <v>0</v>
      </c>
      <c r="H26" s="550">
        <f t="shared" si="20"/>
        <v>0</v>
      </c>
      <c r="I26" s="550">
        <f t="shared" si="20"/>
        <v>0</v>
      </c>
      <c r="J26" s="550">
        <f t="shared" si="20"/>
        <v>0</v>
      </c>
      <c r="K26" s="550">
        <f t="shared" si="20"/>
        <v>0</v>
      </c>
      <c r="L26" s="550">
        <f t="shared" si="20"/>
        <v>0</v>
      </c>
      <c r="M26" s="550">
        <f t="shared" si="20"/>
        <v>0</v>
      </c>
      <c r="N26" s="550">
        <f t="shared" si="20"/>
        <v>0</v>
      </c>
      <c r="O26" s="550">
        <f t="shared" si="20"/>
        <v>0</v>
      </c>
      <c r="P26" s="551">
        <f t="shared" si="20"/>
        <v>0</v>
      </c>
      <c r="Q26" s="549">
        <f t="shared" si="20"/>
        <v>0</v>
      </c>
      <c r="R26" s="550">
        <f t="shared" si="20"/>
        <v>0</v>
      </c>
      <c r="S26" s="550">
        <f t="shared" si="20"/>
        <v>0</v>
      </c>
      <c r="T26" s="550">
        <f t="shared" si="20"/>
        <v>0</v>
      </c>
      <c r="U26" s="550">
        <f t="shared" si="20"/>
        <v>0</v>
      </c>
      <c r="V26" s="550">
        <f t="shared" si="20"/>
        <v>0</v>
      </c>
      <c r="W26" s="550">
        <f t="shared" si="20"/>
        <v>0</v>
      </c>
      <c r="X26" s="550">
        <f t="shared" si="20"/>
        <v>0</v>
      </c>
      <c r="Y26" s="550">
        <f t="shared" si="20"/>
        <v>0</v>
      </c>
      <c r="Z26" s="550">
        <f t="shared" si="20"/>
        <v>0</v>
      </c>
      <c r="AA26" s="550">
        <f t="shared" si="20"/>
        <v>0</v>
      </c>
      <c r="AB26" s="550">
        <f t="shared" si="20"/>
        <v>0</v>
      </c>
      <c r="AC26" s="550">
        <f t="shared" si="20"/>
        <v>0</v>
      </c>
      <c r="AD26" s="551">
        <f>SUM(AD27:AD29)</f>
        <v>0</v>
      </c>
      <c r="AE26" s="549">
        <f t="shared" ref="AE26:AQ26" si="21">SUM(AE27:AE29)</f>
        <v>0</v>
      </c>
      <c r="AF26" s="550">
        <f t="shared" si="21"/>
        <v>0</v>
      </c>
      <c r="AG26" s="550">
        <f t="shared" si="21"/>
        <v>0</v>
      </c>
      <c r="AH26" s="550">
        <f t="shared" si="21"/>
        <v>0</v>
      </c>
      <c r="AI26" s="550">
        <f t="shared" si="21"/>
        <v>0</v>
      </c>
      <c r="AJ26" s="550">
        <f t="shared" si="21"/>
        <v>0</v>
      </c>
      <c r="AK26" s="550">
        <f t="shared" si="21"/>
        <v>0</v>
      </c>
      <c r="AL26" s="550">
        <f t="shared" si="21"/>
        <v>0</v>
      </c>
      <c r="AM26" s="550">
        <f t="shared" si="21"/>
        <v>0</v>
      </c>
      <c r="AN26" s="550">
        <f t="shared" si="21"/>
        <v>0</v>
      </c>
      <c r="AO26" s="550">
        <f t="shared" si="21"/>
        <v>0</v>
      </c>
      <c r="AP26" s="550">
        <f t="shared" si="21"/>
        <v>0</v>
      </c>
      <c r="AQ26" s="550">
        <f t="shared" si="21"/>
        <v>0</v>
      </c>
      <c r="AR26" s="551">
        <f>SUM(AR27:AR29)</f>
        <v>0</v>
      </c>
    </row>
    <row r="27" spans="1:44" ht="30" hidden="1" x14ac:dyDescent="0.25">
      <c r="A27" s="78" t="s">
        <v>113</v>
      </c>
      <c r="B27" s="538" t="s">
        <v>114</v>
      </c>
      <c r="C27" s="552"/>
      <c r="D27" s="348"/>
      <c r="E27" s="348"/>
      <c r="F27" s="348"/>
      <c r="G27" s="553">
        <f t="shared" ref="G27:G41" si="22">C27+D27-E27+F27</f>
        <v>0</v>
      </c>
      <c r="H27" s="348"/>
      <c r="I27" s="348"/>
      <c r="J27" s="348"/>
      <c r="K27" s="348"/>
      <c r="L27" s="348"/>
      <c r="M27" s="348"/>
      <c r="N27" s="553">
        <f>H27+I27-J27+K27-L27+M27</f>
        <v>0</v>
      </c>
      <c r="O27" s="348"/>
      <c r="P27" s="554"/>
      <c r="Q27" s="552"/>
      <c r="R27" s="348"/>
      <c r="S27" s="348"/>
      <c r="T27" s="348"/>
      <c r="U27" s="553">
        <f t="shared" ref="U27:U41" si="23">Q27+R27-S27+T27</f>
        <v>0</v>
      </c>
      <c r="V27" s="348"/>
      <c r="W27" s="348"/>
      <c r="X27" s="348"/>
      <c r="Y27" s="348"/>
      <c r="Z27" s="348"/>
      <c r="AA27" s="348"/>
      <c r="AB27" s="553">
        <f>V27+W27-X27+Y27-Z27+AA27</f>
        <v>0</v>
      </c>
      <c r="AC27" s="348"/>
      <c r="AD27" s="554"/>
      <c r="AE27" s="552"/>
      <c r="AF27" s="348"/>
      <c r="AG27" s="348"/>
      <c r="AH27" s="348"/>
      <c r="AI27" s="553">
        <f t="shared" ref="AI27:AI29" si="24">AE27+AF27-AG27+AH27</f>
        <v>0</v>
      </c>
      <c r="AJ27" s="348"/>
      <c r="AK27" s="348"/>
      <c r="AL27" s="348"/>
      <c r="AM27" s="348"/>
      <c r="AN27" s="348"/>
      <c r="AO27" s="348"/>
      <c r="AP27" s="553">
        <f>AJ27+AK27-AL27+AM27-AN27+AO27</f>
        <v>0</v>
      </c>
      <c r="AQ27" s="348"/>
      <c r="AR27" s="554"/>
    </row>
    <row r="28" spans="1:44" hidden="1" x14ac:dyDescent="0.25">
      <c r="A28" s="27" t="s">
        <v>115</v>
      </c>
      <c r="B28" s="539" t="s">
        <v>116</v>
      </c>
      <c r="C28" s="555"/>
      <c r="D28" s="350"/>
      <c r="E28" s="350"/>
      <c r="F28" s="350"/>
      <c r="G28" s="550">
        <f t="shared" si="22"/>
        <v>0</v>
      </c>
      <c r="H28" s="350"/>
      <c r="I28" s="350"/>
      <c r="J28" s="350"/>
      <c r="K28" s="350"/>
      <c r="L28" s="350"/>
      <c r="M28" s="350"/>
      <c r="N28" s="553">
        <f>H28+I28-J28+K28-L28+M28</f>
        <v>0</v>
      </c>
      <c r="O28" s="350"/>
      <c r="P28" s="556"/>
      <c r="Q28" s="555"/>
      <c r="R28" s="350"/>
      <c r="S28" s="350"/>
      <c r="T28" s="350"/>
      <c r="U28" s="550">
        <f t="shared" si="23"/>
        <v>0</v>
      </c>
      <c r="V28" s="350"/>
      <c r="W28" s="350"/>
      <c r="X28" s="350"/>
      <c r="Y28" s="350"/>
      <c r="Z28" s="350"/>
      <c r="AA28" s="350"/>
      <c r="AB28" s="553">
        <f>V28+W28-X28+Y28-Z28+AA28</f>
        <v>0</v>
      </c>
      <c r="AC28" s="350"/>
      <c r="AD28" s="556"/>
      <c r="AE28" s="555"/>
      <c r="AF28" s="350"/>
      <c r="AG28" s="350"/>
      <c r="AH28" s="350"/>
      <c r="AI28" s="550">
        <f t="shared" si="24"/>
        <v>0</v>
      </c>
      <c r="AJ28" s="350"/>
      <c r="AK28" s="350"/>
      <c r="AL28" s="350"/>
      <c r="AM28" s="350"/>
      <c r="AN28" s="350"/>
      <c r="AO28" s="350"/>
      <c r="AP28" s="553">
        <f>AJ28+AK28-AL28+AM28-AN28+AO28</f>
        <v>0</v>
      </c>
      <c r="AQ28" s="350"/>
      <c r="AR28" s="556"/>
    </row>
    <row r="29" spans="1:44" hidden="1" x14ac:dyDescent="0.25">
      <c r="A29" s="27" t="s">
        <v>117</v>
      </c>
      <c r="B29" s="539" t="s">
        <v>118</v>
      </c>
      <c r="C29" s="555"/>
      <c r="D29" s="350"/>
      <c r="E29" s="350"/>
      <c r="F29" s="350"/>
      <c r="G29" s="550">
        <f t="shared" si="22"/>
        <v>0</v>
      </c>
      <c r="H29" s="350"/>
      <c r="I29" s="350"/>
      <c r="J29" s="350"/>
      <c r="K29" s="350"/>
      <c r="L29" s="350"/>
      <c r="M29" s="350"/>
      <c r="N29" s="553">
        <f>H29+I29-J29+K29-L29+M29</f>
        <v>0</v>
      </c>
      <c r="O29" s="350"/>
      <c r="P29" s="556"/>
      <c r="Q29" s="555"/>
      <c r="R29" s="350"/>
      <c r="S29" s="350"/>
      <c r="T29" s="350"/>
      <c r="U29" s="550">
        <f t="shared" si="23"/>
        <v>0</v>
      </c>
      <c r="V29" s="350"/>
      <c r="W29" s="350"/>
      <c r="X29" s="350"/>
      <c r="Y29" s="350"/>
      <c r="Z29" s="350"/>
      <c r="AA29" s="350"/>
      <c r="AB29" s="553">
        <f>V29+W29-X29+Y29-Z29+AA29</f>
        <v>0</v>
      </c>
      <c r="AC29" s="350"/>
      <c r="AD29" s="556"/>
      <c r="AE29" s="555"/>
      <c r="AF29" s="350"/>
      <c r="AG29" s="350"/>
      <c r="AH29" s="350"/>
      <c r="AI29" s="550">
        <f t="shared" si="24"/>
        <v>0</v>
      </c>
      <c r="AJ29" s="350"/>
      <c r="AK29" s="350"/>
      <c r="AL29" s="350"/>
      <c r="AM29" s="350"/>
      <c r="AN29" s="350"/>
      <c r="AO29" s="350"/>
      <c r="AP29" s="553">
        <f>AJ29+AK29-AL29+AM29-AN29+AO29</f>
        <v>0</v>
      </c>
      <c r="AQ29" s="350"/>
      <c r="AR29" s="556"/>
    </row>
    <row r="30" spans="1:44" hidden="1" x14ac:dyDescent="0.25">
      <c r="A30" s="23" t="s">
        <v>82</v>
      </c>
      <c r="B30" s="537" t="s">
        <v>119</v>
      </c>
      <c r="C30" s="549">
        <f>SUM(C31:C34)</f>
        <v>0</v>
      </c>
      <c r="D30" s="550">
        <f t="shared" ref="D30:AD30" si="25">SUM(D31:D34)</f>
        <v>0</v>
      </c>
      <c r="E30" s="550">
        <f t="shared" si="25"/>
        <v>0</v>
      </c>
      <c r="F30" s="550">
        <f t="shared" si="25"/>
        <v>0</v>
      </c>
      <c r="G30" s="550">
        <f t="shared" si="25"/>
        <v>0</v>
      </c>
      <c r="H30" s="550">
        <f t="shared" si="25"/>
        <v>0</v>
      </c>
      <c r="I30" s="550">
        <f t="shared" si="25"/>
        <v>0</v>
      </c>
      <c r="J30" s="550">
        <f t="shared" si="25"/>
        <v>0</v>
      </c>
      <c r="K30" s="550">
        <f t="shared" si="25"/>
        <v>0</v>
      </c>
      <c r="L30" s="550">
        <f t="shared" si="25"/>
        <v>0</v>
      </c>
      <c r="M30" s="550">
        <f t="shared" si="25"/>
        <v>0</v>
      </c>
      <c r="N30" s="550">
        <f t="shared" si="25"/>
        <v>0</v>
      </c>
      <c r="O30" s="550">
        <f t="shared" si="25"/>
        <v>0</v>
      </c>
      <c r="P30" s="551">
        <f t="shared" si="25"/>
        <v>0</v>
      </c>
      <c r="Q30" s="549">
        <f t="shared" si="25"/>
        <v>0</v>
      </c>
      <c r="R30" s="550">
        <f t="shared" si="25"/>
        <v>0</v>
      </c>
      <c r="S30" s="550">
        <f t="shared" si="25"/>
        <v>0</v>
      </c>
      <c r="T30" s="550">
        <f t="shared" si="25"/>
        <v>0</v>
      </c>
      <c r="U30" s="550">
        <f t="shared" si="25"/>
        <v>0</v>
      </c>
      <c r="V30" s="550">
        <f t="shared" si="25"/>
        <v>0</v>
      </c>
      <c r="W30" s="550">
        <f t="shared" si="25"/>
        <v>0</v>
      </c>
      <c r="X30" s="550">
        <f t="shared" si="25"/>
        <v>0</v>
      </c>
      <c r="Y30" s="550">
        <f t="shared" si="25"/>
        <v>0</v>
      </c>
      <c r="Z30" s="550">
        <f t="shared" si="25"/>
        <v>0</v>
      </c>
      <c r="AA30" s="550">
        <f t="shared" si="25"/>
        <v>0</v>
      </c>
      <c r="AB30" s="550">
        <f t="shared" si="25"/>
        <v>0</v>
      </c>
      <c r="AC30" s="550">
        <f t="shared" si="25"/>
        <v>0</v>
      </c>
      <c r="AD30" s="551">
        <f t="shared" si="25"/>
        <v>0</v>
      </c>
      <c r="AE30" s="549">
        <f t="shared" ref="AE30:AR30" si="26">SUM(AE31:AE34)</f>
        <v>0</v>
      </c>
      <c r="AF30" s="550">
        <f t="shared" si="26"/>
        <v>0</v>
      </c>
      <c r="AG30" s="550">
        <f t="shared" si="26"/>
        <v>0</v>
      </c>
      <c r="AH30" s="550">
        <f t="shared" si="26"/>
        <v>0</v>
      </c>
      <c r="AI30" s="550">
        <f t="shared" si="26"/>
        <v>0</v>
      </c>
      <c r="AJ30" s="550">
        <f t="shared" si="26"/>
        <v>0</v>
      </c>
      <c r="AK30" s="550">
        <f t="shared" si="26"/>
        <v>0</v>
      </c>
      <c r="AL30" s="550">
        <f t="shared" si="26"/>
        <v>0</v>
      </c>
      <c r="AM30" s="550">
        <f t="shared" si="26"/>
        <v>0</v>
      </c>
      <c r="AN30" s="550">
        <f t="shared" si="26"/>
        <v>0</v>
      </c>
      <c r="AO30" s="550">
        <f t="shared" si="26"/>
        <v>0</v>
      </c>
      <c r="AP30" s="550">
        <f t="shared" si="26"/>
        <v>0</v>
      </c>
      <c r="AQ30" s="550">
        <f t="shared" si="26"/>
        <v>0</v>
      </c>
      <c r="AR30" s="551">
        <f t="shared" si="26"/>
        <v>0</v>
      </c>
    </row>
    <row r="31" spans="1:44" ht="30" hidden="1" x14ac:dyDescent="0.25">
      <c r="A31" s="27" t="s">
        <v>113</v>
      </c>
      <c r="B31" s="539" t="s">
        <v>120</v>
      </c>
      <c r="C31" s="555"/>
      <c r="D31" s="350"/>
      <c r="E31" s="350"/>
      <c r="F31" s="350"/>
      <c r="G31" s="550">
        <f t="shared" si="22"/>
        <v>0</v>
      </c>
      <c r="H31" s="350"/>
      <c r="I31" s="350"/>
      <c r="J31" s="350"/>
      <c r="K31" s="350"/>
      <c r="L31" s="350"/>
      <c r="M31" s="350"/>
      <c r="N31" s="553">
        <f>H31+I31-J31+K31-L31+M31</f>
        <v>0</v>
      </c>
      <c r="O31" s="350"/>
      <c r="P31" s="556"/>
      <c r="Q31" s="555"/>
      <c r="R31" s="350"/>
      <c r="S31" s="350"/>
      <c r="T31" s="350"/>
      <c r="U31" s="550">
        <f t="shared" si="23"/>
        <v>0</v>
      </c>
      <c r="V31" s="350"/>
      <c r="W31" s="350"/>
      <c r="X31" s="350"/>
      <c r="Y31" s="350"/>
      <c r="Z31" s="350"/>
      <c r="AA31" s="350"/>
      <c r="AB31" s="553">
        <f>V31+W31-X31+Y31-Z31+AA31</f>
        <v>0</v>
      </c>
      <c r="AC31" s="350"/>
      <c r="AD31" s="556"/>
      <c r="AE31" s="555"/>
      <c r="AF31" s="350"/>
      <c r="AG31" s="350"/>
      <c r="AH31" s="350"/>
      <c r="AI31" s="550">
        <f t="shared" ref="AI31:AI34" si="27">AE31+AF31-AG31+AH31</f>
        <v>0</v>
      </c>
      <c r="AJ31" s="350"/>
      <c r="AK31" s="350"/>
      <c r="AL31" s="350"/>
      <c r="AM31" s="350"/>
      <c r="AN31" s="350"/>
      <c r="AO31" s="350"/>
      <c r="AP31" s="553">
        <f>AJ31+AK31-AL31+AM31-AN31+AO31</f>
        <v>0</v>
      </c>
      <c r="AQ31" s="350"/>
      <c r="AR31" s="556"/>
    </row>
    <row r="32" spans="1:44" hidden="1" x14ac:dyDescent="0.25">
      <c r="A32" s="27" t="s">
        <v>115</v>
      </c>
      <c r="B32" s="539" t="s">
        <v>121</v>
      </c>
      <c r="C32" s="555"/>
      <c r="D32" s="350"/>
      <c r="E32" s="350"/>
      <c r="F32" s="350"/>
      <c r="G32" s="550">
        <f t="shared" si="22"/>
        <v>0</v>
      </c>
      <c r="H32" s="350"/>
      <c r="I32" s="350"/>
      <c r="J32" s="350"/>
      <c r="K32" s="350"/>
      <c r="L32" s="350"/>
      <c r="M32" s="350"/>
      <c r="N32" s="553">
        <f>H32+I32-J32+K32-L32+M32</f>
        <v>0</v>
      </c>
      <c r="O32" s="350"/>
      <c r="P32" s="556"/>
      <c r="Q32" s="555"/>
      <c r="R32" s="350"/>
      <c r="S32" s="350"/>
      <c r="T32" s="350"/>
      <c r="U32" s="550">
        <f t="shared" si="23"/>
        <v>0</v>
      </c>
      <c r="V32" s="350"/>
      <c r="W32" s="350"/>
      <c r="X32" s="350"/>
      <c r="Y32" s="350"/>
      <c r="Z32" s="350"/>
      <c r="AA32" s="350"/>
      <c r="AB32" s="553">
        <f>V32+W32-X32+Y32-Z32+AA32</f>
        <v>0</v>
      </c>
      <c r="AC32" s="350"/>
      <c r="AD32" s="556"/>
      <c r="AE32" s="555"/>
      <c r="AF32" s="350"/>
      <c r="AG32" s="350"/>
      <c r="AH32" s="350"/>
      <c r="AI32" s="550">
        <f t="shared" si="27"/>
        <v>0</v>
      </c>
      <c r="AJ32" s="350"/>
      <c r="AK32" s="350"/>
      <c r="AL32" s="350"/>
      <c r="AM32" s="350"/>
      <c r="AN32" s="350"/>
      <c r="AO32" s="350"/>
      <c r="AP32" s="553">
        <f>AJ32+AK32-AL32+AM32-AN32+AO32</f>
        <v>0</v>
      </c>
      <c r="AQ32" s="350"/>
      <c r="AR32" s="556"/>
    </row>
    <row r="33" spans="1:44" hidden="1" x14ac:dyDescent="0.25">
      <c r="A33" s="27" t="s">
        <v>117</v>
      </c>
      <c r="B33" s="539" t="s">
        <v>122</v>
      </c>
      <c r="C33" s="555"/>
      <c r="D33" s="350"/>
      <c r="E33" s="350"/>
      <c r="F33" s="350"/>
      <c r="G33" s="550">
        <f t="shared" si="22"/>
        <v>0</v>
      </c>
      <c r="H33" s="350"/>
      <c r="I33" s="350"/>
      <c r="J33" s="350"/>
      <c r="K33" s="350"/>
      <c r="L33" s="350"/>
      <c r="M33" s="350"/>
      <c r="N33" s="553">
        <f>H33+I33-J33+K33-L33+M33</f>
        <v>0</v>
      </c>
      <c r="O33" s="350"/>
      <c r="P33" s="556"/>
      <c r="Q33" s="555"/>
      <c r="R33" s="350"/>
      <c r="S33" s="350"/>
      <c r="T33" s="350"/>
      <c r="U33" s="550">
        <f t="shared" si="23"/>
        <v>0</v>
      </c>
      <c r="V33" s="350"/>
      <c r="W33" s="350"/>
      <c r="X33" s="350"/>
      <c r="Y33" s="350"/>
      <c r="Z33" s="350"/>
      <c r="AA33" s="350"/>
      <c r="AB33" s="553">
        <f>V33+W33-X33+Y33-Z33+AA33</f>
        <v>0</v>
      </c>
      <c r="AC33" s="350"/>
      <c r="AD33" s="556"/>
      <c r="AE33" s="555"/>
      <c r="AF33" s="350"/>
      <c r="AG33" s="350"/>
      <c r="AH33" s="350"/>
      <c r="AI33" s="550">
        <f t="shared" si="27"/>
        <v>0</v>
      </c>
      <c r="AJ33" s="350"/>
      <c r="AK33" s="350"/>
      <c r="AL33" s="350"/>
      <c r="AM33" s="350"/>
      <c r="AN33" s="350"/>
      <c r="AO33" s="350"/>
      <c r="AP33" s="553">
        <f>AJ33+AK33-AL33+AM33-AN33+AO33</f>
        <v>0</v>
      </c>
      <c r="AQ33" s="350"/>
      <c r="AR33" s="556"/>
    </row>
    <row r="34" spans="1:44" hidden="1" x14ac:dyDescent="0.25">
      <c r="A34" s="27" t="s">
        <v>123</v>
      </c>
      <c r="B34" s="539" t="s">
        <v>124</v>
      </c>
      <c r="C34" s="555"/>
      <c r="D34" s="350"/>
      <c r="E34" s="350"/>
      <c r="F34" s="350"/>
      <c r="G34" s="550">
        <f t="shared" si="22"/>
        <v>0</v>
      </c>
      <c r="H34" s="350"/>
      <c r="I34" s="350"/>
      <c r="J34" s="350"/>
      <c r="K34" s="350"/>
      <c r="L34" s="350"/>
      <c r="M34" s="350"/>
      <c r="N34" s="553">
        <f>H34+I34-J34+K34-L34+M34</f>
        <v>0</v>
      </c>
      <c r="O34" s="350"/>
      <c r="P34" s="556"/>
      <c r="Q34" s="555"/>
      <c r="R34" s="350"/>
      <c r="S34" s="350"/>
      <c r="T34" s="350"/>
      <c r="U34" s="550">
        <f t="shared" si="23"/>
        <v>0</v>
      </c>
      <c r="V34" s="350"/>
      <c r="W34" s="350"/>
      <c r="X34" s="350"/>
      <c r="Y34" s="350"/>
      <c r="Z34" s="350"/>
      <c r="AA34" s="350"/>
      <c r="AB34" s="553">
        <f>V34+W34-X34+Y34-Z34+AA34</f>
        <v>0</v>
      </c>
      <c r="AC34" s="350"/>
      <c r="AD34" s="556"/>
      <c r="AE34" s="555"/>
      <c r="AF34" s="350"/>
      <c r="AG34" s="350"/>
      <c r="AH34" s="350"/>
      <c r="AI34" s="550">
        <f t="shared" si="27"/>
        <v>0</v>
      </c>
      <c r="AJ34" s="350"/>
      <c r="AK34" s="350"/>
      <c r="AL34" s="350"/>
      <c r="AM34" s="350"/>
      <c r="AN34" s="350"/>
      <c r="AO34" s="350"/>
      <c r="AP34" s="553">
        <f>AJ34+AK34-AL34+AM34-AN34+AO34</f>
        <v>0</v>
      </c>
      <c r="AQ34" s="350"/>
      <c r="AR34" s="556"/>
    </row>
    <row r="35" spans="1:44" hidden="1" x14ac:dyDescent="0.25">
      <c r="A35" s="23" t="s">
        <v>84</v>
      </c>
      <c r="B35" s="537" t="s">
        <v>125</v>
      </c>
      <c r="C35" s="549">
        <f t="shared" ref="C35:AC35" si="28">SUM(C36:C41)</f>
        <v>0</v>
      </c>
      <c r="D35" s="550">
        <f t="shared" si="28"/>
        <v>0</v>
      </c>
      <c r="E35" s="550">
        <f t="shared" si="28"/>
        <v>0</v>
      </c>
      <c r="F35" s="550">
        <f t="shared" si="28"/>
        <v>0</v>
      </c>
      <c r="G35" s="550">
        <f t="shared" si="28"/>
        <v>0</v>
      </c>
      <c r="H35" s="550">
        <f t="shared" si="28"/>
        <v>0</v>
      </c>
      <c r="I35" s="550">
        <f t="shared" si="28"/>
        <v>0</v>
      </c>
      <c r="J35" s="550">
        <f t="shared" si="28"/>
        <v>0</v>
      </c>
      <c r="K35" s="550">
        <f t="shared" si="28"/>
        <v>0</v>
      </c>
      <c r="L35" s="550">
        <f t="shared" si="28"/>
        <v>0</v>
      </c>
      <c r="M35" s="550">
        <f t="shared" si="28"/>
        <v>0</v>
      </c>
      <c r="N35" s="550">
        <f t="shared" si="28"/>
        <v>0</v>
      </c>
      <c r="O35" s="550">
        <f t="shared" si="28"/>
        <v>0</v>
      </c>
      <c r="P35" s="551">
        <f t="shared" si="28"/>
        <v>0</v>
      </c>
      <c r="Q35" s="549">
        <f t="shared" si="28"/>
        <v>0</v>
      </c>
      <c r="R35" s="550">
        <f t="shared" si="28"/>
        <v>0</v>
      </c>
      <c r="S35" s="550">
        <f t="shared" si="28"/>
        <v>0</v>
      </c>
      <c r="T35" s="550">
        <f t="shared" si="28"/>
        <v>0</v>
      </c>
      <c r="U35" s="550">
        <f t="shared" si="28"/>
        <v>0</v>
      </c>
      <c r="V35" s="550">
        <f t="shared" si="28"/>
        <v>0</v>
      </c>
      <c r="W35" s="550">
        <f t="shared" si="28"/>
        <v>0</v>
      </c>
      <c r="X35" s="550">
        <f t="shared" si="28"/>
        <v>0</v>
      </c>
      <c r="Y35" s="550">
        <f t="shared" si="28"/>
        <v>0</v>
      </c>
      <c r="Z35" s="550">
        <f t="shared" si="28"/>
        <v>0</v>
      </c>
      <c r="AA35" s="550">
        <f t="shared" si="28"/>
        <v>0</v>
      </c>
      <c r="AB35" s="550">
        <f t="shared" si="28"/>
        <v>0</v>
      </c>
      <c r="AC35" s="550">
        <f t="shared" si="28"/>
        <v>0</v>
      </c>
      <c r="AD35" s="551">
        <f>SUM(AD36:AD41)</f>
        <v>0</v>
      </c>
      <c r="AE35" s="549">
        <f t="shared" ref="AE35:AQ35" si="29">SUM(AE36:AE41)</f>
        <v>0</v>
      </c>
      <c r="AF35" s="550">
        <f t="shared" si="29"/>
        <v>0</v>
      </c>
      <c r="AG35" s="550">
        <f t="shared" si="29"/>
        <v>0</v>
      </c>
      <c r="AH35" s="550">
        <f t="shared" si="29"/>
        <v>0</v>
      </c>
      <c r="AI35" s="550">
        <f t="shared" si="29"/>
        <v>0</v>
      </c>
      <c r="AJ35" s="550">
        <f t="shared" si="29"/>
        <v>0</v>
      </c>
      <c r="AK35" s="550">
        <f t="shared" si="29"/>
        <v>0</v>
      </c>
      <c r="AL35" s="550">
        <f t="shared" si="29"/>
        <v>0</v>
      </c>
      <c r="AM35" s="550">
        <f t="shared" si="29"/>
        <v>0</v>
      </c>
      <c r="AN35" s="550">
        <f t="shared" si="29"/>
        <v>0</v>
      </c>
      <c r="AO35" s="550">
        <f t="shared" si="29"/>
        <v>0</v>
      </c>
      <c r="AP35" s="550">
        <f t="shared" si="29"/>
        <v>0</v>
      </c>
      <c r="AQ35" s="550">
        <f t="shared" si="29"/>
        <v>0</v>
      </c>
      <c r="AR35" s="551">
        <f>SUM(AR36:AR41)</f>
        <v>0</v>
      </c>
    </row>
    <row r="36" spans="1:44" hidden="1" x14ac:dyDescent="0.25">
      <c r="A36" s="27" t="s">
        <v>113</v>
      </c>
      <c r="B36" s="539" t="s">
        <v>126</v>
      </c>
      <c r="C36" s="555"/>
      <c r="D36" s="350"/>
      <c r="E36" s="350"/>
      <c r="F36" s="350"/>
      <c r="G36" s="550">
        <f t="shared" si="22"/>
        <v>0</v>
      </c>
      <c r="H36" s="350"/>
      <c r="I36" s="350"/>
      <c r="J36" s="350"/>
      <c r="K36" s="350"/>
      <c r="L36" s="350"/>
      <c r="M36" s="350"/>
      <c r="N36" s="553">
        <f t="shared" ref="N36:N41" si="30">H36+I36-J36+K36-L36+M36</f>
        <v>0</v>
      </c>
      <c r="O36" s="350"/>
      <c r="P36" s="556"/>
      <c r="Q36" s="555"/>
      <c r="R36" s="350"/>
      <c r="S36" s="350"/>
      <c r="T36" s="350"/>
      <c r="U36" s="550">
        <f t="shared" si="23"/>
        <v>0</v>
      </c>
      <c r="V36" s="350"/>
      <c r="W36" s="350"/>
      <c r="X36" s="350"/>
      <c r="Y36" s="350"/>
      <c r="Z36" s="350"/>
      <c r="AA36" s="350"/>
      <c r="AB36" s="553">
        <f t="shared" ref="AB36:AB41" si="31">V36+W36-X36+Y36-Z36+AA36</f>
        <v>0</v>
      </c>
      <c r="AC36" s="350"/>
      <c r="AD36" s="556"/>
      <c r="AE36" s="555"/>
      <c r="AF36" s="350"/>
      <c r="AG36" s="350"/>
      <c r="AH36" s="350"/>
      <c r="AI36" s="550">
        <f t="shared" ref="AI36:AI41" si="32">AE36+AF36-AG36+AH36</f>
        <v>0</v>
      </c>
      <c r="AJ36" s="350"/>
      <c r="AK36" s="350"/>
      <c r="AL36" s="350"/>
      <c r="AM36" s="350"/>
      <c r="AN36" s="350"/>
      <c r="AO36" s="350"/>
      <c r="AP36" s="553">
        <f t="shared" ref="AP36:AP41" si="33">AJ36+AK36-AL36+AM36-AN36+AO36</f>
        <v>0</v>
      </c>
      <c r="AQ36" s="350"/>
      <c r="AR36" s="556"/>
    </row>
    <row r="37" spans="1:44" hidden="1" x14ac:dyDescent="0.25">
      <c r="A37" s="27" t="s">
        <v>115</v>
      </c>
      <c r="B37" s="539" t="s">
        <v>127</v>
      </c>
      <c r="C37" s="555"/>
      <c r="D37" s="350"/>
      <c r="E37" s="350"/>
      <c r="F37" s="350"/>
      <c r="G37" s="550">
        <f t="shared" si="22"/>
        <v>0</v>
      </c>
      <c r="H37" s="350"/>
      <c r="I37" s="350"/>
      <c r="J37" s="350"/>
      <c r="K37" s="350"/>
      <c r="L37" s="350"/>
      <c r="M37" s="350"/>
      <c r="N37" s="553">
        <f t="shared" si="30"/>
        <v>0</v>
      </c>
      <c r="O37" s="350"/>
      <c r="P37" s="556"/>
      <c r="Q37" s="555"/>
      <c r="R37" s="350"/>
      <c r="S37" s="350"/>
      <c r="T37" s="350"/>
      <c r="U37" s="550">
        <f t="shared" si="23"/>
        <v>0</v>
      </c>
      <c r="V37" s="350"/>
      <c r="W37" s="350"/>
      <c r="X37" s="350"/>
      <c r="Y37" s="350"/>
      <c r="Z37" s="350"/>
      <c r="AA37" s="350"/>
      <c r="AB37" s="553">
        <f t="shared" si="31"/>
        <v>0</v>
      </c>
      <c r="AC37" s="350"/>
      <c r="AD37" s="556"/>
      <c r="AE37" s="555"/>
      <c r="AF37" s="350"/>
      <c r="AG37" s="350"/>
      <c r="AH37" s="350"/>
      <c r="AI37" s="550">
        <f t="shared" si="32"/>
        <v>0</v>
      </c>
      <c r="AJ37" s="350"/>
      <c r="AK37" s="350"/>
      <c r="AL37" s="350"/>
      <c r="AM37" s="350"/>
      <c r="AN37" s="350"/>
      <c r="AO37" s="350"/>
      <c r="AP37" s="553">
        <f t="shared" si="33"/>
        <v>0</v>
      </c>
      <c r="AQ37" s="350"/>
      <c r="AR37" s="556"/>
    </row>
    <row r="38" spans="1:44" hidden="1" x14ac:dyDescent="0.25">
      <c r="A38" s="27" t="s">
        <v>117</v>
      </c>
      <c r="B38" s="539" t="s">
        <v>128</v>
      </c>
      <c r="C38" s="555"/>
      <c r="D38" s="350"/>
      <c r="E38" s="350"/>
      <c r="F38" s="350"/>
      <c r="G38" s="550">
        <f t="shared" si="22"/>
        <v>0</v>
      </c>
      <c r="H38" s="350"/>
      <c r="I38" s="350"/>
      <c r="J38" s="350"/>
      <c r="K38" s="350"/>
      <c r="L38" s="350"/>
      <c r="M38" s="350"/>
      <c r="N38" s="553">
        <f t="shared" si="30"/>
        <v>0</v>
      </c>
      <c r="O38" s="350"/>
      <c r="P38" s="556"/>
      <c r="Q38" s="555"/>
      <c r="R38" s="350"/>
      <c r="S38" s="350"/>
      <c r="T38" s="350"/>
      <c r="U38" s="550">
        <f t="shared" si="23"/>
        <v>0</v>
      </c>
      <c r="V38" s="350"/>
      <c r="W38" s="350"/>
      <c r="X38" s="350"/>
      <c r="Y38" s="350"/>
      <c r="Z38" s="350"/>
      <c r="AA38" s="350"/>
      <c r="AB38" s="553">
        <f t="shared" si="31"/>
        <v>0</v>
      </c>
      <c r="AC38" s="350"/>
      <c r="AD38" s="556"/>
      <c r="AE38" s="555"/>
      <c r="AF38" s="350"/>
      <c r="AG38" s="350"/>
      <c r="AH38" s="350"/>
      <c r="AI38" s="550">
        <f t="shared" si="32"/>
        <v>0</v>
      </c>
      <c r="AJ38" s="350"/>
      <c r="AK38" s="350"/>
      <c r="AL38" s="350"/>
      <c r="AM38" s="350"/>
      <c r="AN38" s="350"/>
      <c r="AO38" s="350"/>
      <c r="AP38" s="553">
        <f t="shared" si="33"/>
        <v>0</v>
      </c>
      <c r="AQ38" s="350"/>
      <c r="AR38" s="556"/>
    </row>
    <row r="39" spans="1:44" ht="30" hidden="1" x14ac:dyDescent="0.25">
      <c r="A39" s="27" t="s">
        <v>123</v>
      </c>
      <c r="B39" s="539" t="s">
        <v>129</v>
      </c>
      <c r="C39" s="555"/>
      <c r="D39" s="350"/>
      <c r="E39" s="350"/>
      <c r="F39" s="350"/>
      <c r="G39" s="550">
        <f t="shared" si="22"/>
        <v>0</v>
      </c>
      <c r="H39" s="350"/>
      <c r="I39" s="350"/>
      <c r="J39" s="350"/>
      <c r="K39" s="350"/>
      <c r="L39" s="350"/>
      <c r="M39" s="350"/>
      <c r="N39" s="553">
        <f t="shared" si="30"/>
        <v>0</v>
      </c>
      <c r="O39" s="350"/>
      <c r="P39" s="556"/>
      <c r="Q39" s="555"/>
      <c r="R39" s="350"/>
      <c r="S39" s="350"/>
      <c r="T39" s="350"/>
      <c r="U39" s="550">
        <f t="shared" si="23"/>
        <v>0</v>
      </c>
      <c r="V39" s="350"/>
      <c r="W39" s="350"/>
      <c r="X39" s="350"/>
      <c r="Y39" s="350"/>
      <c r="Z39" s="350"/>
      <c r="AA39" s="350"/>
      <c r="AB39" s="553">
        <f t="shared" si="31"/>
        <v>0</v>
      </c>
      <c r="AC39" s="350"/>
      <c r="AD39" s="556"/>
      <c r="AE39" s="555"/>
      <c r="AF39" s="350"/>
      <c r="AG39" s="350"/>
      <c r="AH39" s="350"/>
      <c r="AI39" s="550">
        <f t="shared" si="32"/>
        <v>0</v>
      </c>
      <c r="AJ39" s="350"/>
      <c r="AK39" s="350"/>
      <c r="AL39" s="350"/>
      <c r="AM39" s="350"/>
      <c r="AN39" s="350"/>
      <c r="AO39" s="350"/>
      <c r="AP39" s="553">
        <f t="shared" si="33"/>
        <v>0</v>
      </c>
      <c r="AQ39" s="350"/>
      <c r="AR39" s="556"/>
    </row>
    <row r="40" spans="1:44" hidden="1" x14ac:dyDescent="0.25">
      <c r="A40" s="27" t="s">
        <v>130</v>
      </c>
      <c r="B40" s="539" t="s">
        <v>131</v>
      </c>
      <c r="C40" s="555"/>
      <c r="D40" s="350"/>
      <c r="E40" s="350"/>
      <c r="F40" s="350"/>
      <c r="G40" s="550">
        <f t="shared" si="22"/>
        <v>0</v>
      </c>
      <c r="H40" s="350"/>
      <c r="I40" s="350"/>
      <c r="J40" s="350"/>
      <c r="K40" s="350"/>
      <c r="L40" s="350"/>
      <c r="M40" s="350"/>
      <c r="N40" s="553">
        <f t="shared" si="30"/>
        <v>0</v>
      </c>
      <c r="O40" s="350"/>
      <c r="P40" s="556"/>
      <c r="Q40" s="555"/>
      <c r="R40" s="350"/>
      <c r="S40" s="350"/>
      <c r="T40" s="350"/>
      <c r="U40" s="550">
        <f t="shared" si="23"/>
        <v>0</v>
      </c>
      <c r="V40" s="350"/>
      <c r="W40" s="350"/>
      <c r="X40" s="350"/>
      <c r="Y40" s="350"/>
      <c r="Z40" s="350"/>
      <c r="AA40" s="350"/>
      <c r="AB40" s="553">
        <f t="shared" si="31"/>
        <v>0</v>
      </c>
      <c r="AC40" s="350"/>
      <c r="AD40" s="556"/>
      <c r="AE40" s="555"/>
      <c r="AF40" s="350"/>
      <c r="AG40" s="350"/>
      <c r="AH40" s="350"/>
      <c r="AI40" s="550">
        <f t="shared" si="32"/>
        <v>0</v>
      </c>
      <c r="AJ40" s="350"/>
      <c r="AK40" s="350"/>
      <c r="AL40" s="350"/>
      <c r="AM40" s="350"/>
      <c r="AN40" s="350"/>
      <c r="AO40" s="350"/>
      <c r="AP40" s="553">
        <f t="shared" si="33"/>
        <v>0</v>
      </c>
      <c r="AQ40" s="350"/>
      <c r="AR40" s="556"/>
    </row>
    <row r="41" spans="1:44" hidden="1" x14ac:dyDescent="0.25">
      <c r="A41" s="27" t="s">
        <v>132</v>
      </c>
      <c r="B41" s="539" t="s">
        <v>133</v>
      </c>
      <c r="C41" s="555"/>
      <c r="D41" s="350"/>
      <c r="E41" s="350"/>
      <c r="F41" s="350"/>
      <c r="G41" s="550">
        <f t="shared" si="22"/>
        <v>0</v>
      </c>
      <c r="H41" s="350"/>
      <c r="I41" s="350"/>
      <c r="J41" s="350"/>
      <c r="K41" s="350"/>
      <c r="L41" s="350"/>
      <c r="M41" s="350"/>
      <c r="N41" s="553">
        <f t="shared" si="30"/>
        <v>0</v>
      </c>
      <c r="O41" s="350"/>
      <c r="P41" s="556"/>
      <c r="Q41" s="555"/>
      <c r="R41" s="350"/>
      <c r="S41" s="350"/>
      <c r="T41" s="350"/>
      <c r="U41" s="550">
        <f t="shared" si="23"/>
        <v>0</v>
      </c>
      <c r="V41" s="350"/>
      <c r="W41" s="350"/>
      <c r="X41" s="350"/>
      <c r="Y41" s="350"/>
      <c r="Z41" s="350"/>
      <c r="AA41" s="350"/>
      <c r="AB41" s="553">
        <f t="shared" si="31"/>
        <v>0</v>
      </c>
      <c r="AC41" s="350"/>
      <c r="AD41" s="556"/>
      <c r="AE41" s="555"/>
      <c r="AF41" s="350"/>
      <c r="AG41" s="350"/>
      <c r="AH41" s="350"/>
      <c r="AI41" s="550">
        <f t="shared" si="32"/>
        <v>0</v>
      </c>
      <c r="AJ41" s="350"/>
      <c r="AK41" s="350"/>
      <c r="AL41" s="350"/>
      <c r="AM41" s="350"/>
      <c r="AN41" s="350"/>
      <c r="AO41" s="350"/>
      <c r="AP41" s="553">
        <f t="shared" si="33"/>
        <v>0</v>
      </c>
      <c r="AQ41" s="350"/>
      <c r="AR41" s="556"/>
    </row>
    <row r="42" spans="1:44" hidden="1" x14ac:dyDescent="0.25">
      <c r="A42" s="22"/>
      <c r="B42" s="540" t="s">
        <v>134</v>
      </c>
      <c r="C42" s="557"/>
      <c r="D42" s="31"/>
      <c r="E42" s="31"/>
      <c r="F42" s="31"/>
      <c r="G42" s="32"/>
      <c r="H42" s="350"/>
      <c r="I42" s="350"/>
      <c r="J42" s="30"/>
      <c r="K42" s="31"/>
      <c r="L42" s="31"/>
      <c r="M42" s="31"/>
      <c r="N42" s="31"/>
      <c r="O42" s="31"/>
      <c r="P42" s="558"/>
      <c r="Q42" s="557"/>
      <c r="R42" s="31"/>
      <c r="S42" s="31"/>
      <c r="T42" s="31"/>
      <c r="U42" s="32"/>
      <c r="V42" s="350"/>
      <c r="W42" s="351"/>
      <c r="X42" s="30"/>
      <c r="Y42" s="31"/>
      <c r="Z42" s="31"/>
      <c r="AA42" s="31"/>
      <c r="AB42" s="31"/>
      <c r="AC42" s="31"/>
      <c r="AD42" s="558"/>
      <c r="AE42" s="557"/>
      <c r="AF42" s="31"/>
      <c r="AG42" s="31"/>
      <c r="AH42" s="31"/>
      <c r="AI42" s="32"/>
      <c r="AJ42" s="350"/>
      <c r="AK42" s="351"/>
      <c r="AL42" s="30"/>
      <c r="AM42" s="31"/>
      <c r="AN42" s="31"/>
      <c r="AO42" s="31"/>
      <c r="AP42" s="31"/>
      <c r="AQ42" s="31"/>
      <c r="AR42" s="558"/>
    </row>
    <row r="43" spans="1:44" s="80" customFormat="1" ht="18.75" hidden="1" x14ac:dyDescent="0.3">
      <c r="A43" s="175">
        <v>2023</v>
      </c>
      <c r="B43" s="536" t="str">
        <f>CONCATENATE("Anlagenspiegel des Jahres ",A43)</f>
        <v>Anlagenspiegel des Jahres 2023</v>
      </c>
      <c r="C43" s="546"/>
      <c r="D43" s="547"/>
      <c r="E43" s="547"/>
      <c r="F43" s="547"/>
      <c r="G43" s="547"/>
      <c r="H43" s="547"/>
      <c r="I43" s="547"/>
      <c r="J43" s="547"/>
      <c r="K43" s="547"/>
      <c r="L43" s="547"/>
      <c r="M43" s="547"/>
      <c r="N43" s="547"/>
      <c r="O43" s="547"/>
      <c r="P43" s="548"/>
      <c r="Q43" s="546"/>
      <c r="R43" s="547"/>
      <c r="S43" s="547"/>
      <c r="T43" s="249"/>
      <c r="U43" s="249"/>
      <c r="V43" s="249"/>
      <c r="W43" s="249"/>
      <c r="X43" s="249"/>
      <c r="Y43" s="249"/>
      <c r="Z43" s="249"/>
      <c r="AA43" s="249"/>
      <c r="AB43" s="249"/>
      <c r="AC43" s="249"/>
      <c r="AD43" s="572"/>
      <c r="AE43" s="546"/>
      <c r="AF43" s="547"/>
      <c r="AG43" s="547"/>
      <c r="AH43" s="249"/>
      <c r="AI43" s="249"/>
      <c r="AJ43" s="249"/>
      <c r="AK43" s="249"/>
      <c r="AL43" s="249"/>
      <c r="AM43" s="249"/>
      <c r="AN43" s="249"/>
      <c r="AO43" s="249"/>
      <c r="AP43" s="249"/>
      <c r="AQ43" s="249"/>
      <c r="AR43" s="572"/>
    </row>
    <row r="44" spans="1:44" hidden="1" x14ac:dyDescent="0.25">
      <c r="A44" s="23" t="s">
        <v>110</v>
      </c>
      <c r="B44" s="537" t="s">
        <v>111</v>
      </c>
      <c r="C44" s="549">
        <f>SUM(C45+C49+C54)</f>
        <v>0</v>
      </c>
      <c r="D44" s="550">
        <f t="shared" ref="D44:AD44" si="34">SUM(D45+D49+D54)</f>
        <v>0</v>
      </c>
      <c r="E44" s="550">
        <f t="shared" si="34"/>
        <v>0</v>
      </c>
      <c r="F44" s="550">
        <f t="shared" si="34"/>
        <v>0</v>
      </c>
      <c r="G44" s="550">
        <f t="shared" si="34"/>
        <v>0</v>
      </c>
      <c r="H44" s="550">
        <f t="shared" si="34"/>
        <v>0</v>
      </c>
      <c r="I44" s="550">
        <f t="shared" si="34"/>
        <v>0</v>
      </c>
      <c r="J44" s="550">
        <f t="shared" si="34"/>
        <v>0</v>
      </c>
      <c r="K44" s="550">
        <f t="shared" si="34"/>
        <v>0</v>
      </c>
      <c r="L44" s="550">
        <f t="shared" si="34"/>
        <v>0</v>
      </c>
      <c r="M44" s="550">
        <f t="shared" si="34"/>
        <v>0</v>
      </c>
      <c r="N44" s="550">
        <f t="shared" si="34"/>
        <v>0</v>
      </c>
      <c r="O44" s="550">
        <f t="shared" si="34"/>
        <v>0</v>
      </c>
      <c r="P44" s="551">
        <f t="shared" si="34"/>
        <v>0</v>
      </c>
      <c r="Q44" s="549">
        <f t="shared" si="34"/>
        <v>0</v>
      </c>
      <c r="R44" s="550">
        <f t="shared" si="34"/>
        <v>0</v>
      </c>
      <c r="S44" s="550">
        <f t="shared" si="34"/>
        <v>0</v>
      </c>
      <c r="T44" s="550">
        <f t="shared" si="34"/>
        <v>0</v>
      </c>
      <c r="U44" s="550">
        <f t="shared" si="34"/>
        <v>0</v>
      </c>
      <c r="V44" s="550">
        <f t="shared" si="34"/>
        <v>0</v>
      </c>
      <c r="W44" s="550">
        <f t="shared" si="34"/>
        <v>0</v>
      </c>
      <c r="X44" s="550">
        <f t="shared" si="34"/>
        <v>0</v>
      </c>
      <c r="Y44" s="550">
        <f t="shared" si="34"/>
        <v>0</v>
      </c>
      <c r="Z44" s="550">
        <f t="shared" si="34"/>
        <v>0</v>
      </c>
      <c r="AA44" s="550">
        <f t="shared" si="34"/>
        <v>0</v>
      </c>
      <c r="AB44" s="550">
        <f t="shared" si="34"/>
        <v>0</v>
      </c>
      <c r="AC44" s="550">
        <f t="shared" si="34"/>
        <v>0</v>
      </c>
      <c r="AD44" s="551">
        <f t="shared" si="34"/>
        <v>0</v>
      </c>
      <c r="AE44" s="549">
        <f t="shared" ref="AE44:AR44" si="35">SUM(AE45+AE49+AE54)</f>
        <v>0</v>
      </c>
      <c r="AF44" s="550">
        <f t="shared" si="35"/>
        <v>0</v>
      </c>
      <c r="AG44" s="550">
        <f t="shared" si="35"/>
        <v>0</v>
      </c>
      <c r="AH44" s="550">
        <f t="shared" si="35"/>
        <v>0</v>
      </c>
      <c r="AI44" s="550">
        <f t="shared" si="35"/>
        <v>0</v>
      </c>
      <c r="AJ44" s="550">
        <f t="shared" si="35"/>
        <v>0</v>
      </c>
      <c r="AK44" s="550">
        <f t="shared" si="35"/>
        <v>0</v>
      </c>
      <c r="AL44" s="550">
        <f t="shared" si="35"/>
        <v>0</v>
      </c>
      <c r="AM44" s="550">
        <f t="shared" si="35"/>
        <v>0</v>
      </c>
      <c r="AN44" s="550">
        <f t="shared" si="35"/>
        <v>0</v>
      </c>
      <c r="AO44" s="550">
        <f t="shared" si="35"/>
        <v>0</v>
      </c>
      <c r="AP44" s="550">
        <f t="shared" si="35"/>
        <v>0</v>
      </c>
      <c r="AQ44" s="550">
        <f t="shared" si="35"/>
        <v>0</v>
      </c>
      <c r="AR44" s="551">
        <f t="shared" si="35"/>
        <v>0</v>
      </c>
    </row>
    <row r="45" spans="1:44" hidden="1" x14ac:dyDescent="0.25">
      <c r="A45" s="23" t="s">
        <v>79</v>
      </c>
      <c r="B45" s="537" t="s">
        <v>112</v>
      </c>
      <c r="C45" s="549">
        <f>SUM(C46:C48)</f>
        <v>0</v>
      </c>
      <c r="D45" s="550">
        <f t="shared" ref="D45:AD45" si="36">SUM(D46:D48)</f>
        <v>0</v>
      </c>
      <c r="E45" s="550">
        <f t="shared" si="36"/>
        <v>0</v>
      </c>
      <c r="F45" s="550">
        <f t="shared" si="36"/>
        <v>0</v>
      </c>
      <c r="G45" s="550">
        <f t="shared" si="36"/>
        <v>0</v>
      </c>
      <c r="H45" s="550">
        <f t="shared" si="36"/>
        <v>0</v>
      </c>
      <c r="I45" s="550">
        <f t="shared" si="36"/>
        <v>0</v>
      </c>
      <c r="J45" s="550">
        <f t="shared" si="36"/>
        <v>0</v>
      </c>
      <c r="K45" s="550">
        <f t="shared" si="36"/>
        <v>0</v>
      </c>
      <c r="L45" s="550">
        <f t="shared" si="36"/>
        <v>0</v>
      </c>
      <c r="M45" s="550">
        <f t="shared" si="36"/>
        <v>0</v>
      </c>
      <c r="N45" s="550">
        <f t="shared" si="36"/>
        <v>0</v>
      </c>
      <c r="O45" s="550">
        <f t="shared" si="36"/>
        <v>0</v>
      </c>
      <c r="P45" s="551">
        <f t="shared" si="36"/>
        <v>0</v>
      </c>
      <c r="Q45" s="549">
        <f t="shared" si="36"/>
        <v>0</v>
      </c>
      <c r="R45" s="550">
        <f t="shared" si="36"/>
        <v>0</v>
      </c>
      <c r="S45" s="550">
        <f t="shared" si="36"/>
        <v>0</v>
      </c>
      <c r="T45" s="550">
        <f t="shared" si="36"/>
        <v>0</v>
      </c>
      <c r="U45" s="550">
        <f t="shared" si="36"/>
        <v>0</v>
      </c>
      <c r="V45" s="550">
        <f t="shared" si="36"/>
        <v>0</v>
      </c>
      <c r="W45" s="550">
        <f t="shared" si="36"/>
        <v>0</v>
      </c>
      <c r="X45" s="550">
        <f t="shared" si="36"/>
        <v>0</v>
      </c>
      <c r="Y45" s="550">
        <f t="shared" si="36"/>
        <v>0</v>
      </c>
      <c r="Z45" s="550">
        <f t="shared" si="36"/>
        <v>0</v>
      </c>
      <c r="AA45" s="550">
        <f t="shared" si="36"/>
        <v>0</v>
      </c>
      <c r="AB45" s="550">
        <f t="shared" si="36"/>
        <v>0</v>
      </c>
      <c r="AC45" s="550">
        <f t="shared" si="36"/>
        <v>0</v>
      </c>
      <c r="AD45" s="551">
        <f t="shared" si="36"/>
        <v>0</v>
      </c>
      <c r="AE45" s="549">
        <f t="shared" ref="AE45:AR45" si="37">SUM(AE46:AE48)</f>
        <v>0</v>
      </c>
      <c r="AF45" s="550">
        <f t="shared" si="37"/>
        <v>0</v>
      </c>
      <c r="AG45" s="550">
        <f t="shared" si="37"/>
        <v>0</v>
      </c>
      <c r="AH45" s="550">
        <f t="shared" si="37"/>
        <v>0</v>
      </c>
      <c r="AI45" s="550">
        <f t="shared" si="37"/>
        <v>0</v>
      </c>
      <c r="AJ45" s="550">
        <f t="shared" si="37"/>
        <v>0</v>
      </c>
      <c r="AK45" s="550">
        <f t="shared" si="37"/>
        <v>0</v>
      </c>
      <c r="AL45" s="550">
        <f t="shared" si="37"/>
        <v>0</v>
      </c>
      <c r="AM45" s="550">
        <f t="shared" si="37"/>
        <v>0</v>
      </c>
      <c r="AN45" s="550">
        <f t="shared" si="37"/>
        <v>0</v>
      </c>
      <c r="AO45" s="550">
        <f t="shared" si="37"/>
        <v>0</v>
      </c>
      <c r="AP45" s="550">
        <f t="shared" si="37"/>
        <v>0</v>
      </c>
      <c r="AQ45" s="550">
        <f t="shared" si="37"/>
        <v>0</v>
      </c>
      <c r="AR45" s="551">
        <f t="shared" si="37"/>
        <v>0</v>
      </c>
    </row>
    <row r="46" spans="1:44" ht="30" hidden="1" x14ac:dyDescent="0.25">
      <c r="A46" s="78" t="s">
        <v>113</v>
      </c>
      <c r="B46" s="538" t="s">
        <v>114</v>
      </c>
      <c r="C46" s="552"/>
      <c r="D46" s="348"/>
      <c r="E46" s="348"/>
      <c r="F46" s="348"/>
      <c r="G46" s="553">
        <f t="shared" ref="G46:G48" si="38">C46+D46-E46+F46</f>
        <v>0</v>
      </c>
      <c r="H46" s="348"/>
      <c r="I46" s="348"/>
      <c r="J46" s="348"/>
      <c r="K46" s="348"/>
      <c r="L46" s="348"/>
      <c r="M46" s="348"/>
      <c r="N46" s="553">
        <f>H46+I46-J46+K46-L46+M46</f>
        <v>0</v>
      </c>
      <c r="O46" s="348"/>
      <c r="P46" s="554"/>
      <c r="Q46" s="552"/>
      <c r="R46" s="348"/>
      <c r="S46" s="348"/>
      <c r="T46" s="348"/>
      <c r="U46" s="553">
        <f t="shared" ref="U46:U48" si="39">Q46+R46-S46+T46</f>
        <v>0</v>
      </c>
      <c r="V46" s="348"/>
      <c r="W46" s="348"/>
      <c r="X46" s="348"/>
      <c r="Y46" s="348"/>
      <c r="Z46" s="348"/>
      <c r="AA46" s="348"/>
      <c r="AB46" s="553">
        <f>V46+W46-X46+Y46-Z46+AA46</f>
        <v>0</v>
      </c>
      <c r="AC46" s="348"/>
      <c r="AD46" s="554"/>
      <c r="AE46" s="552"/>
      <c r="AF46" s="348"/>
      <c r="AG46" s="348"/>
      <c r="AH46" s="348"/>
      <c r="AI46" s="553">
        <f t="shared" ref="AI46:AI48" si="40">AE46+AF46-AG46+AH46</f>
        <v>0</v>
      </c>
      <c r="AJ46" s="348"/>
      <c r="AK46" s="348"/>
      <c r="AL46" s="348"/>
      <c r="AM46" s="348"/>
      <c r="AN46" s="348"/>
      <c r="AO46" s="348"/>
      <c r="AP46" s="553">
        <f>AJ46+AK46-AL46+AM46-AN46+AO46</f>
        <v>0</v>
      </c>
      <c r="AQ46" s="348"/>
      <c r="AR46" s="554"/>
    </row>
    <row r="47" spans="1:44" hidden="1" x14ac:dyDescent="0.25">
      <c r="A47" s="27" t="s">
        <v>115</v>
      </c>
      <c r="B47" s="539" t="s">
        <v>116</v>
      </c>
      <c r="C47" s="555"/>
      <c r="D47" s="350"/>
      <c r="E47" s="350"/>
      <c r="F47" s="350"/>
      <c r="G47" s="550">
        <f t="shared" si="38"/>
        <v>0</v>
      </c>
      <c r="H47" s="350"/>
      <c r="I47" s="350"/>
      <c r="J47" s="350"/>
      <c r="K47" s="350"/>
      <c r="L47" s="350"/>
      <c r="M47" s="350"/>
      <c r="N47" s="553">
        <f t="shared" ref="N47:N48" si="41">H47+I47-J47+K47-L47+M47</f>
        <v>0</v>
      </c>
      <c r="O47" s="350"/>
      <c r="P47" s="556"/>
      <c r="Q47" s="555"/>
      <c r="R47" s="350"/>
      <c r="S47" s="350"/>
      <c r="T47" s="350"/>
      <c r="U47" s="550">
        <f t="shared" si="39"/>
        <v>0</v>
      </c>
      <c r="V47" s="350"/>
      <c r="W47" s="350"/>
      <c r="X47" s="350"/>
      <c r="Y47" s="350"/>
      <c r="Z47" s="350"/>
      <c r="AA47" s="350"/>
      <c r="AB47" s="553">
        <f t="shared" ref="AB47:AB48" si="42">V47+W47-X47+Y47-Z47+AA47</f>
        <v>0</v>
      </c>
      <c r="AC47" s="350"/>
      <c r="AD47" s="556"/>
      <c r="AE47" s="555"/>
      <c r="AF47" s="350"/>
      <c r="AG47" s="350"/>
      <c r="AH47" s="350"/>
      <c r="AI47" s="550">
        <f t="shared" si="40"/>
        <v>0</v>
      </c>
      <c r="AJ47" s="350"/>
      <c r="AK47" s="350"/>
      <c r="AL47" s="350"/>
      <c r="AM47" s="350"/>
      <c r="AN47" s="350"/>
      <c r="AO47" s="350"/>
      <c r="AP47" s="553">
        <f t="shared" ref="AP47:AP48" si="43">AJ47+AK47-AL47+AM47-AN47+AO47</f>
        <v>0</v>
      </c>
      <c r="AQ47" s="350"/>
      <c r="AR47" s="556"/>
    </row>
    <row r="48" spans="1:44" hidden="1" x14ac:dyDescent="0.25">
      <c r="A48" s="27" t="s">
        <v>117</v>
      </c>
      <c r="B48" s="539" t="s">
        <v>118</v>
      </c>
      <c r="C48" s="555"/>
      <c r="D48" s="350"/>
      <c r="E48" s="350"/>
      <c r="F48" s="350"/>
      <c r="G48" s="550">
        <f t="shared" si="38"/>
        <v>0</v>
      </c>
      <c r="H48" s="350"/>
      <c r="I48" s="350"/>
      <c r="J48" s="350"/>
      <c r="K48" s="350"/>
      <c r="L48" s="350"/>
      <c r="M48" s="350"/>
      <c r="N48" s="553">
        <f t="shared" si="41"/>
        <v>0</v>
      </c>
      <c r="O48" s="350"/>
      <c r="P48" s="556"/>
      <c r="Q48" s="555"/>
      <c r="R48" s="350"/>
      <c r="S48" s="350"/>
      <c r="T48" s="350"/>
      <c r="U48" s="550">
        <f t="shared" si="39"/>
        <v>0</v>
      </c>
      <c r="V48" s="350"/>
      <c r="W48" s="350"/>
      <c r="X48" s="350"/>
      <c r="Y48" s="350"/>
      <c r="Z48" s="350"/>
      <c r="AA48" s="350"/>
      <c r="AB48" s="553">
        <f t="shared" si="42"/>
        <v>0</v>
      </c>
      <c r="AC48" s="350"/>
      <c r="AD48" s="556"/>
      <c r="AE48" s="555"/>
      <c r="AF48" s="350"/>
      <c r="AG48" s="350"/>
      <c r="AH48" s="350"/>
      <c r="AI48" s="550">
        <f t="shared" si="40"/>
        <v>0</v>
      </c>
      <c r="AJ48" s="350"/>
      <c r="AK48" s="350"/>
      <c r="AL48" s="350"/>
      <c r="AM48" s="350"/>
      <c r="AN48" s="350"/>
      <c r="AO48" s="350"/>
      <c r="AP48" s="553">
        <f t="shared" si="43"/>
        <v>0</v>
      </c>
      <c r="AQ48" s="350"/>
      <c r="AR48" s="556"/>
    </row>
    <row r="49" spans="1:44" hidden="1" x14ac:dyDescent="0.25">
      <c r="A49" s="23" t="s">
        <v>82</v>
      </c>
      <c r="B49" s="537" t="s">
        <v>119</v>
      </c>
      <c r="C49" s="549">
        <f t="shared" ref="C49:AC49" si="44">SUM(C50:C53)</f>
        <v>0</v>
      </c>
      <c r="D49" s="550">
        <f t="shared" si="44"/>
        <v>0</v>
      </c>
      <c r="E49" s="550">
        <f t="shared" si="44"/>
        <v>0</v>
      </c>
      <c r="F49" s="550">
        <f t="shared" si="44"/>
        <v>0</v>
      </c>
      <c r="G49" s="550">
        <f t="shared" si="44"/>
        <v>0</v>
      </c>
      <c r="H49" s="550">
        <f t="shared" si="44"/>
        <v>0</v>
      </c>
      <c r="I49" s="550">
        <f t="shared" si="44"/>
        <v>0</v>
      </c>
      <c r="J49" s="550">
        <f t="shared" si="44"/>
        <v>0</v>
      </c>
      <c r="K49" s="550">
        <f t="shared" si="44"/>
        <v>0</v>
      </c>
      <c r="L49" s="550">
        <f t="shared" si="44"/>
        <v>0</v>
      </c>
      <c r="M49" s="550">
        <f t="shared" si="44"/>
        <v>0</v>
      </c>
      <c r="N49" s="550">
        <f t="shared" si="44"/>
        <v>0</v>
      </c>
      <c r="O49" s="550">
        <f t="shared" si="44"/>
        <v>0</v>
      </c>
      <c r="P49" s="551">
        <f t="shared" si="44"/>
        <v>0</v>
      </c>
      <c r="Q49" s="549">
        <f t="shared" si="44"/>
        <v>0</v>
      </c>
      <c r="R49" s="550">
        <f t="shared" si="44"/>
        <v>0</v>
      </c>
      <c r="S49" s="550">
        <f t="shared" si="44"/>
        <v>0</v>
      </c>
      <c r="T49" s="550">
        <f t="shared" si="44"/>
        <v>0</v>
      </c>
      <c r="U49" s="550">
        <f t="shared" si="44"/>
        <v>0</v>
      </c>
      <c r="V49" s="550">
        <f t="shared" si="44"/>
        <v>0</v>
      </c>
      <c r="W49" s="550">
        <f t="shared" si="44"/>
        <v>0</v>
      </c>
      <c r="X49" s="550">
        <f t="shared" si="44"/>
        <v>0</v>
      </c>
      <c r="Y49" s="550">
        <f t="shared" si="44"/>
        <v>0</v>
      </c>
      <c r="Z49" s="550">
        <f t="shared" si="44"/>
        <v>0</v>
      </c>
      <c r="AA49" s="550">
        <f t="shared" si="44"/>
        <v>0</v>
      </c>
      <c r="AB49" s="550">
        <f t="shared" si="44"/>
        <v>0</v>
      </c>
      <c r="AC49" s="550">
        <f t="shared" si="44"/>
        <v>0</v>
      </c>
      <c r="AD49" s="551">
        <f>SUM(AD50:AD53)</f>
        <v>0</v>
      </c>
      <c r="AE49" s="549">
        <f t="shared" ref="AE49:AQ49" si="45">SUM(AE50:AE53)</f>
        <v>0</v>
      </c>
      <c r="AF49" s="550">
        <f t="shared" si="45"/>
        <v>0</v>
      </c>
      <c r="AG49" s="550">
        <f t="shared" si="45"/>
        <v>0</v>
      </c>
      <c r="AH49" s="550">
        <f t="shared" si="45"/>
        <v>0</v>
      </c>
      <c r="AI49" s="550">
        <f t="shared" si="45"/>
        <v>0</v>
      </c>
      <c r="AJ49" s="550">
        <f t="shared" si="45"/>
        <v>0</v>
      </c>
      <c r="AK49" s="550">
        <f t="shared" si="45"/>
        <v>0</v>
      </c>
      <c r="AL49" s="550">
        <f t="shared" si="45"/>
        <v>0</v>
      </c>
      <c r="AM49" s="550">
        <f t="shared" si="45"/>
        <v>0</v>
      </c>
      <c r="AN49" s="550">
        <f t="shared" si="45"/>
        <v>0</v>
      </c>
      <c r="AO49" s="550">
        <f t="shared" si="45"/>
        <v>0</v>
      </c>
      <c r="AP49" s="550">
        <f t="shared" si="45"/>
        <v>0</v>
      </c>
      <c r="AQ49" s="550">
        <f t="shared" si="45"/>
        <v>0</v>
      </c>
      <c r="AR49" s="551">
        <f>SUM(AR50:AR53)</f>
        <v>0</v>
      </c>
    </row>
    <row r="50" spans="1:44" ht="30" hidden="1" x14ac:dyDescent="0.25">
      <c r="A50" s="27" t="s">
        <v>113</v>
      </c>
      <c r="B50" s="539" t="s">
        <v>120</v>
      </c>
      <c r="C50" s="555"/>
      <c r="D50" s="350"/>
      <c r="E50" s="350"/>
      <c r="F50" s="350"/>
      <c r="G50" s="550">
        <f t="shared" ref="G50:G53" si="46">C50+D50-E50+F50</f>
        <v>0</v>
      </c>
      <c r="H50" s="350"/>
      <c r="I50" s="350"/>
      <c r="J50" s="350"/>
      <c r="K50" s="350"/>
      <c r="L50" s="350"/>
      <c r="M50" s="350"/>
      <c r="N50" s="553">
        <f t="shared" ref="N50:N53" si="47">H50+I50-J50+K50-L50+M50</f>
        <v>0</v>
      </c>
      <c r="O50" s="350"/>
      <c r="P50" s="556"/>
      <c r="Q50" s="555"/>
      <c r="R50" s="350"/>
      <c r="S50" s="350"/>
      <c r="T50" s="350"/>
      <c r="U50" s="550">
        <f t="shared" ref="U50:U53" si="48">Q50+R50-S50+T50</f>
        <v>0</v>
      </c>
      <c r="V50" s="350"/>
      <c r="W50" s="350"/>
      <c r="X50" s="350"/>
      <c r="Y50" s="350"/>
      <c r="Z50" s="350"/>
      <c r="AA50" s="350"/>
      <c r="AB50" s="553">
        <f t="shared" ref="AB50:AB53" si="49">V50+W50-X50+Y50-Z50+AA50</f>
        <v>0</v>
      </c>
      <c r="AC50" s="350"/>
      <c r="AD50" s="556"/>
      <c r="AE50" s="555"/>
      <c r="AF50" s="350"/>
      <c r="AG50" s="350"/>
      <c r="AH50" s="350"/>
      <c r="AI50" s="550">
        <f t="shared" ref="AI50:AI53" si="50">AE50+AF50-AG50+AH50</f>
        <v>0</v>
      </c>
      <c r="AJ50" s="350"/>
      <c r="AK50" s="350"/>
      <c r="AL50" s="350"/>
      <c r="AM50" s="350"/>
      <c r="AN50" s="350"/>
      <c r="AO50" s="350"/>
      <c r="AP50" s="553">
        <f t="shared" ref="AP50:AP53" si="51">AJ50+AK50-AL50+AM50-AN50+AO50</f>
        <v>0</v>
      </c>
      <c r="AQ50" s="350"/>
      <c r="AR50" s="556"/>
    </row>
    <row r="51" spans="1:44" hidden="1" x14ac:dyDescent="0.25">
      <c r="A51" s="27" t="s">
        <v>115</v>
      </c>
      <c r="B51" s="539" t="s">
        <v>121</v>
      </c>
      <c r="C51" s="555"/>
      <c r="D51" s="350"/>
      <c r="E51" s="350"/>
      <c r="F51" s="350"/>
      <c r="G51" s="550">
        <f t="shared" si="46"/>
        <v>0</v>
      </c>
      <c r="H51" s="350"/>
      <c r="I51" s="350"/>
      <c r="J51" s="350"/>
      <c r="K51" s="350"/>
      <c r="L51" s="350"/>
      <c r="M51" s="350"/>
      <c r="N51" s="553">
        <f t="shared" si="47"/>
        <v>0</v>
      </c>
      <c r="O51" s="350"/>
      <c r="P51" s="556"/>
      <c r="Q51" s="555"/>
      <c r="R51" s="350"/>
      <c r="S51" s="350"/>
      <c r="T51" s="350"/>
      <c r="U51" s="550">
        <f t="shared" si="48"/>
        <v>0</v>
      </c>
      <c r="V51" s="350"/>
      <c r="W51" s="350"/>
      <c r="X51" s="350"/>
      <c r="Y51" s="350"/>
      <c r="Z51" s="350"/>
      <c r="AA51" s="350"/>
      <c r="AB51" s="553">
        <f t="shared" si="49"/>
        <v>0</v>
      </c>
      <c r="AC51" s="350"/>
      <c r="AD51" s="556"/>
      <c r="AE51" s="555"/>
      <c r="AF51" s="350"/>
      <c r="AG51" s="350"/>
      <c r="AH51" s="350"/>
      <c r="AI51" s="550">
        <f t="shared" si="50"/>
        <v>0</v>
      </c>
      <c r="AJ51" s="350"/>
      <c r="AK51" s="350"/>
      <c r="AL51" s="350"/>
      <c r="AM51" s="350"/>
      <c r="AN51" s="350"/>
      <c r="AO51" s="350"/>
      <c r="AP51" s="553">
        <f t="shared" si="51"/>
        <v>0</v>
      </c>
      <c r="AQ51" s="350"/>
      <c r="AR51" s="556"/>
    </row>
    <row r="52" spans="1:44" hidden="1" x14ac:dyDescent="0.25">
      <c r="A52" s="27" t="s">
        <v>117</v>
      </c>
      <c r="B52" s="539" t="s">
        <v>122</v>
      </c>
      <c r="C52" s="555"/>
      <c r="D52" s="350"/>
      <c r="E52" s="350"/>
      <c r="F52" s="350"/>
      <c r="G52" s="550">
        <f t="shared" si="46"/>
        <v>0</v>
      </c>
      <c r="H52" s="350"/>
      <c r="I52" s="350"/>
      <c r="J52" s="350"/>
      <c r="K52" s="350"/>
      <c r="L52" s="350"/>
      <c r="M52" s="350"/>
      <c r="N52" s="553">
        <f t="shared" si="47"/>
        <v>0</v>
      </c>
      <c r="O52" s="350"/>
      <c r="P52" s="556"/>
      <c r="Q52" s="555"/>
      <c r="R52" s="350"/>
      <c r="S52" s="350"/>
      <c r="T52" s="350"/>
      <c r="U52" s="550">
        <f t="shared" si="48"/>
        <v>0</v>
      </c>
      <c r="V52" s="350"/>
      <c r="W52" s="350"/>
      <c r="X52" s="350"/>
      <c r="Y52" s="350"/>
      <c r="Z52" s="350"/>
      <c r="AA52" s="350"/>
      <c r="AB52" s="553">
        <f t="shared" si="49"/>
        <v>0</v>
      </c>
      <c r="AC52" s="350"/>
      <c r="AD52" s="556"/>
      <c r="AE52" s="555"/>
      <c r="AF52" s="350"/>
      <c r="AG52" s="350"/>
      <c r="AH52" s="350"/>
      <c r="AI52" s="550">
        <f t="shared" si="50"/>
        <v>0</v>
      </c>
      <c r="AJ52" s="350"/>
      <c r="AK52" s="350"/>
      <c r="AL52" s="350"/>
      <c r="AM52" s="350"/>
      <c r="AN52" s="350"/>
      <c r="AO52" s="350"/>
      <c r="AP52" s="553">
        <f t="shared" si="51"/>
        <v>0</v>
      </c>
      <c r="AQ52" s="350"/>
      <c r="AR52" s="556"/>
    </row>
    <row r="53" spans="1:44" hidden="1" x14ac:dyDescent="0.25">
      <c r="A53" s="27" t="s">
        <v>123</v>
      </c>
      <c r="B53" s="539" t="s">
        <v>124</v>
      </c>
      <c r="C53" s="555"/>
      <c r="D53" s="350"/>
      <c r="E53" s="350"/>
      <c r="F53" s="350"/>
      <c r="G53" s="550">
        <f t="shared" si="46"/>
        <v>0</v>
      </c>
      <c r="H53" s="350"/>
      <c r="I53" s="350"/>
      <c r="J53" s="350"/>
      <c r="K53" s="350"/>
      <c r="L53" s="350"/>
      <c r="M53" s="350"/>
      <c r="N53" s="553">
        <f t="shared" si="47"/>
        <v>0</v>
      </c>
      <c r="O53" s="350"/>
      <c r="P53" s="556"/>
      <c r="Q53" s="555"/>
      <c r="R53" s="350"/>
      <c r="S53" s="350"/>
      <c r="T53" s="350"/>
      <c r="U53" s="550">
        <f t="shared" si="48"/>
        <v>0</v>
      </c>
      <c r="V53" s="350"/>
      <c r="W53" s="350"/>
      <c r="X53" s="350"/>
      <c r="Y53" s="350"/>
      <c r="Z53" s="350"/>
      <c r="AA53" s="350"/>
      <c r="AB53" s="553">
        <f t="shared" si="49"/>
        <v>0</v>
      </c>
      <c r="AC53" s="350"/>
      <c r="AD53" s="556"/>
      <c r="AE53" s="555"/>
      <c r="AF53" s="350"/>
      <c r="AG53" s="350"/>
      <c r="AH53" s="350"/>
      <c r="AI53" s="550">
        <f t="shared" si="50"/>
        <v>0</v>
      </c>
      <c r="AJ53" s="350"/>
      <c r="AK53" s="350"/>
      <c r="AL53" s="350"/>
      <c r="AM53" s="350"/>
      <c r="AN53" s="350"/>
      <c r="AO53" s="350"/>
      <c r="AP53" s="553">
        <f t="shared" si="51"/>
        <v>0</v>
      </c>
      <c r="AQ53" s="350"/>
      <c r="AR53" s="556"/>
    </row>
    <row r="54" spans="1:44" hidden="1" x14ac:dyDescent="0.25">
      <c r="A54" s="23" t="s">
        <v>84</v>
      </c>
      <c r="B54" s="537" t="s">
        <v>125</v>
      </c>
      <c r="C54" s="549">
        <f>SUM(C55:C60)</f>
        <v>0</v>
      </c>
      <c r="D54" s="550">
        <f t="shared" ref="D54:AD54" si="52">SUM(D55:D60)</f>
        <v>0</v>
      </c>
      <c r="E54" s="550">
        <f t="shared" si="52"/>
        <v>0</v>
      </c>
      <c r="F54" s="550">
        <f t="shared" si="52"/>
        <v>0</v>
      </c>
      <c r="G54" s="550">
        <f t="shared" si="52"/>
        <v>0</v>
      </c>
      <c r="H54" s="550">
        <f t="shared" si="52"/>
        <v>0</v>
      </c>
      <c r="I54" s="550">
        <f t="shared" si="52"/>
        <v>0</v>
      </c>
      <c r="J54" s="550">
        <f t="shared" si="52"/>
        <v>0</v>
      </c>
      <c r="K54" s="550">
        <f t="shared" si="52"/>
        <v>0</v>
      </c>
      <c r="L54" s="550">
        <f t="shared" si="52"/>
        <v>0</v>
      </c>
      <c r="M54" s="550">
        <f t="shared" si="52"/>
        <v>0</v>
      </c>
      <c r="N54" s="550">
        <f t="shared" si="52"/>
        <v>0</v>
      </c>
      <c r="O54" s="550">
        <f t="shared" si="52"/>
        <v>0</v>
      </c>
      <c r="P54" s="551">
        <f t="shared" si="52"/>
        <v>0</v>
      </c>
      <c r="Q54" s="549">
        <f t="shared" si="52"/>
        <v>0</v>
      </c>
      <c r="R54" s="550">
        <f t="shared" si="52"/>
        <v>0</v>
      </c>
      <c r="S54" s="550">
        <f t="shared" si="52"/>
        <v>0</v>
      </c>
      <c r="T54" s="550">
        <f t="shared" si="52"/>
        <v>0</v>
      </c>
      <c r="U54" s="550">
        <f t="shared" si="52"/>
        <v>0</v>
      </c>
      <c r="V54" s="550">
        <f t="shared" si="52"/>
        <v>0</v>
      </c>
      <c r="W54" s="550">
        <f t="shared" si="52"/>
        <v>0</v>
      </c>
      <c r="X54" s="550">
        <f t="shared" si="52"/>
        <v>0</v>
      </c>
      <c r="Y54" s="550">
        <f t="shared" si="52"/>
        <v>0</v>
      </c>
      <c r="Z54" s="550">
        <f t="shared" si="52"/>
        <v>0</v>
      </c>
      <c r="AA54" s="550">
        <f t="shared" si="52"/>
        <v>0</v>
      </c>
      <c r="AB54" s="550">
        <f t="shared" si="52"/>
        <v>0</v>
      </c>
      <c r="AC54" s="550">
        <f t="shared" si="52"/>
        <v>0</v>
      </c>
      <c r="AD54" s="551">
        <f t="shared" si="52"/>
        <v>0</v>
      </c>
      <c r="AE54" s="549">
        <f t="shared" ref="AE54:AR54" si="53">SUM(AE55:AE60)</f>
        <v>0</v>
      </c>
      <c r="AF54" s="550">
        <f t="shared" si="53"/>
        <v>0</v>
      </c>
      <c r="AG54" s="550">
        <f t="shared" si="53"/>
        <v>0</v>
      </c>
      <c r="AH54" s="550">
        <f t="shared" si="53"/>
        <v>0</v>
      </c>
      <c r="AI54" s="550">
        <f t="shared" si="53"/>
        <v>0</v>
      </c>
      <c r="AJ54" s="550">
        <f t="shared" si="53"/>
        <v>0</v>
      </c>
      <c r="AK54" s="550">
        <f t="shared" si="53"/>
        <v>0</v>
      </c>
      <c r="AL54" s="550">
        <f t="shared" si="53"/>
        <v>0</v>
      </c>
      <c r="AM54" s="550">
        <f t="shared" si="53"/>
        <v>0</v>
      </c>
      <c r="AN54" s="550">
        <f t="shared" si="53"/>
        <v>0</v>
      </c>
      <c r="AO54" s="550">
        <f t="shared" si="53"/>
        <v>0</v>
      </c>
      <c r="AP54" s="550">
        <f t="shared" si="53"/>
        <v>0</v>
      </c>
      <c r="AQ54" s="550">
        <f t="shared" si="53"/>
        <v>0</v>
      </c>
      <c r="AR54" s="551">
        <f t="shared" si="53"/>
        <v>0</v>
      </c>
    </row>
    <row r="55" spans="1:44" hidden="1" x14ac:dyDescent="0.25">
      <c r="A55" s="27" t="s">
        <v>113</v>
      </c>
      <c r="B55" s="539" t="s">
        <v>126</v>
      </c>
      <c r="C55" s="555"/>
      <c r="D55" s="350"/>
      <c r="E55" s="350"/>
      <c r="F55" s="350"/>
      <c r="G55" s="550">
        <f t="shared" ref="G55:G60" si="54">C55+D55-E55+F55</f>
        <v>0</v>
      </c>
      <c r="H55" s="350"/>
      <c r="I55" s="350"/>
      <c r="J55" s="350"/>
      <c r="K55" s="350"/>
      <c r="L55" s="350"/>
      <c r="M55" s="350"/>
      <c r="N55" s="553">
        <f t="shared" ref="N55:N60" si="55">H55+I55-J55+K55-L55+M55</f>
        <v>0</v>
      </c>
      <c r="O55" s="350"/>
      <c r="P55" s="556"/>
      <c r="Q55" s="555"/>
      <c r="R55" s="350"/>
      <c r="S55" s="350"/>
      <c r="T55" s="350"/>
      <c r="U55" s="550">
        <f t="shared" ref="U55:U60" si="56">Q55+R55-S55+T55</f>
        <v>0</v>
      </c>
      <c r="V55" s="350"/>
      <c r="W55" s="350"/>
      <c r="X55" s="350"/>
      <c r="Y55" s="350"/>
      <c r="Z55" s="350"/>
      <c r="AA55" s="350"/>
      <c r="AB55" s="553">
        <f t="shared" ref="AB55:AB60" si="57">V55+W55-X55+Y55-Z55+AA55</f>
        <v>0</v>
      </c>
      <c r="AC55" s="350"/>
      <c r="AD55" s="556"/>
      <c r="AE55" s="555"/>
      <c r="AF55" s="350"/>
      <c r="AG55" s="350"/>
      <c r="AH55" s="350"/>
      <c r="AI55" s="550">
        <f t="shared" ref="AI55:AI60" si="58">AE55+AF55-AG55+AH55</f>
        <v>0</v>
      </c>
      <c r="AJ55" s="350"/>
      <c r="AK55" s="350"/>
      <c r="AL55" s="350"/>
      <c r="AM55" s="350"/>
      <c r="AN55" s="350"/>
      <c r="AO55" s="350"/>
      <c r="AP55" s="553">
        <f t="shared" ref="AP55:AP60" si="59">AJ55+AK55-AL55+AM55-AN55+AO55</f>
        <v>0</v>
      </c>
      <c r="AQ55" s="350"/>
      <c r="AR55" s="556"/>
    </row>
    <row r="56" spans="1:44" hidden="1" x14ac:dyDescent="0.25">
      <c r="A56" s="27" t="s">
        <v>115</v>
      </c>
      <c r="B56" s="539" t="s">
        <v>127</v>
      </c>
      <c r="C56" s="555"/>
      <c r="D56" s="350"/>
      <c r="E56" s="350"/>
      <c r="F56" s="350"/>
      <c r="G56" s="550">
        <f t="shared" si="54"/>
        <v>0</v>
      </c>
      <c r="H56" s="350"/>
      <c r="I56" s="350"/>
      <c r="J56" s="350"/>
      <c r="K56" s="350"/>
      <c r="L56" s="350"/>
      <c r="M56" s="350"/>
      <c r="N56" s="553">
        <f t="shared" si="55"/>
        <v>0</v>
      </c>
      <c r="O56" s="350"/>
      <c r="P56" s="556"/>
      <c r="Q56" s="555"/>
      <c r="R56" s="350"/>
      <c r="S56" s="350"/>
      <c r="T56" s="350"/>
      <c r="U56" s="550">
        <f t="shared" si="56"/>
        <v>0</v>
      </c>
      <c r="V56" s="350"/>
      <c r="W56" s="350"/>
      <c r="X56" s="350"/>
      <c r="Y56" s="350"/>
      <c r="Z56" s="350"/>
      <c r="AA56" s="350"/>
      <c r="AB56" s="553">
        <f t="shared" si="57"/>
        <v>0</v>
      </c>
      <c r="AC56" s="350"/>
      <c r="AD56" s="556"/>
      <c r="AE56" s="555"/>
      <c r="AF56" s="350"/>
      <c r="AG56" s="350"/>
      <c r="AH56" s="350"/>
      <c r="AI56" s="550">
        <f t="shared" si="58"/>
        <v>0</v>
      </c>
      <c r="AJ56" s="350"/>
      <c r="AK56" s="350"/>
      <c r="AL56" s="350"/>
      <c r="AM56" s="350"/>
      <c r="AN56" s="350"/>
      <c r="AO56" s="350"/>
      <c r="AP56" s="553">
        <f t="shared" si="59"/>
        <v>0</v>
      </c>
      <c r="AQ56" s="350"/>
      <c r="AR56" s="556"/>
    </row>
    <row r="57" spans="1:44" hidden="1" x14ac:dyDescent="0.25">
      <c r="A57" s="27" t="s">
        <v>117</v>
      </c>
      <c r="B57" s="539" t="s">
        <v>128</v>
      </c>
      <c r="C57" s="555"/>
      <c r="D57" s="350"/>
      <c r="E57" s="350"/>
      <c r="F57" s="350"/>
      <c r="G57" s="550">
        <f t="shared" si="54"/>
        <v>0</v>
      </c>
      <c r="H57" s="350"/>
      <c r="I57" s="350"/>
      <c r="J57" s="350"/>
      <c r="K57" s="350"/>
      <c r="L57" s="350"/>
      <c r="M57" s="350"/>
      <c r="N57" s="553">
        <f t="shared" si="55"/>
        <v>0</v>
      </c>
      <c r="O57" s="350"/>
      <c r="P57" s="556"/>
      <c r="Q57" s="555"/>
      <c r="R57" s="350"/>
      <c r="S57" s="350"/>
      <c r="T57" s="350"/>
      <c r="U57" s="550">
        <f t="shared" si="56"/>
        <v>0</v>
      </c>
      <c r="V57" s="350"/>
      <c r="W57" s="350"/>
      <c r="X57" s="350"/>
      <c r="Y57" s="350"/>
      <c r="Z57" s="350"/>
      <c r="AA57" s="350"/>
      <c r="AB57" s="553">
        <f t="shared" si="57"/>
        <v>0</v>
      </c>
      <c r="AC57" s="350"/>
      <c r="AD57" s="556"/>
      <c r="AE57" s="555"/>
      <c r="AF57" s="350"/>
      <c r="AG57" s="350"/>
      <c r="AH57" s="350"/>
      <c r="AI57" s="550">
        <f t="shared" si="58"/>
        <v>0</v>
      </c>
      <c r="AJ57" s="350"/>
      <c r="AK57" s="350"/>
      <c r="AL57" s="350"/>
      <c r="AM57" s="350"/>
      <c r="AN57" s="350"/>
      <c r="AO57" s="350"/>
      <c r="AP57" s="553">
        <f t="shared" si="59"/>
        <v>0</v>
      </c>
      <c r="AQ57" s="350"/>
      <c r="AR57" s="556"/>
    </row>
    <row r="58" spans="1:44" ht="30" hidden="1" x14ac:dyDescent="0.25">
      <c r="A58" s="27" t="s">
        <v>123</v>
      </c>
      <c r="B58" s="539" t="s">
        <v>129</v>
      </c>
      <c r="C58" s="555"/>
      <c r="D58" s="350"/>
      <c r="E58" s="350"/>
      <c r="F58" s="350"/>
      <c r="G58" s="550">
        <f t="shared" si="54"/>
        <v>0</v>
      </c>
      <c r="H58" s="350"/>
      <c r="I58" s="350"/>
      <c r="J58" s="350"/>
      <c r="K58" s="350"/>
      <c r="L58" s="350"/>
      <c r="M58" s="350"/>
      <c r="N58" s="553">
        <f t="shared" si="55"/>
        <v>0</v>
      </c>
      <c r="O58" s="350"/>
      <c r="P58" s="556"/>
      <c r="Q58" s="555"/>
      <c r="R58" s="350"/>
      <c r="S58" s="350"/>
      <c r="T58" s="350"/>
      <c r="U58" s="550">
        <f t="shared" si="56"/>
        <v>0</v>
      </c>
      <c r="V58" s="350"/>
      <c r="W58" s="350"/>
      <c r="X58" s="350"/>
      <c r="Y58" s="350"/>
      <c r="Z58" s="350"/>
      <c r="AA58" s="350"/>
      <c r="AB58" s="553">
        <f t="shared" si="57"/>
        <v>0</v>
      </c>
      <c r="AC58" s="350"/>
      <c r="AD58" s="556"/>
      <c r="AE58" s="555"/>
      <c r="AF58" s="350"/>
      <c r="AG58" s="350"/>
      <c r="AH58" s="350"/>
      <c r="AI58" s="550">
        <f t="shared" si="58"/>
        <v>0</v>
      </c>
      <c r="AJ58" s="350"/>
      <c r="AK58" s="350"/>
      <c r="AL58" s="350"/>
      <c r="AM58" s="350"/>
      <c r="AN58" s="350"/>
      <c r="AO58" s="350"/>
      <c r="AP58" s="553">
        <f t="shared" si="59"/>
        <v>0</v>
      </c>
      <c r="AQ58" s="350"/>
      <c r="AR58" s="556"/>
    </row>
    <row r="59" spans="1:44" hidden="1" x14ac:dyDescent="0.25">
      <c r="A59" s="27" t="s">
        <v>130</v>
      </c>
      <c r="B59" s="539" t="s">
        <v>131</v>
      </c>
      <c r="C59" s="555"/>
      <c r="D59" s="350"/>
      <c r="E59" s="350"/>
      <c r="F59" s="350"/>
      <c r="G59" s="550">
        <f t="shared" si="54"/>
        <v>0</v>
      </c>
      <c r="H59" s="350"/>
      <c r="I59" s="350"/>
      <c r="J59" s="350"/>
      <c r="K59" s="350"/>
      <c r="L59" s="350"/>
      <c r="M59" s="350"/>
      <c r="N59" s="553">
        <f t="shared" si="55"/>
        <v>0</v>
      </c>
      <c r="O59" s="350"/>
      <c r="P59" s="556"/>
      <c r="Q59" s="555"/>
      <c r="R59" s="350"/>
      <c r="S59" s="350"/>
      <c r="T59" s="350"/>
      <c r="U59" s="550">
        <f t="shared" si="56"/>
        <v>0</v>
      </c>
      <c r="V59" s="350"/>
      <c r="W59" s="350"/>
      <c r="X59" s="350"/>
      <c r="Y59" s="350"/>
      <c r="Z59" s="350"/>
      <c r="AA59" s="350"/>
      <c r="AB59" s="553">
        <f t="shared" si="57"/>
        <v>0</v>
      </c>
      <c r="AC59" s="350"/>
      <c r="AD59" s="556"/>
      <c r="AE59" s="555"/>
      <c r="AF59" s="350"/>
      <c r="AG59" s="350"/>
      <c r="AH59" s="350"/>
      <c r="AI59" s="550">
        <f t="shared" si="58"/>
        <v>0</v>
      </c>
      <c r="AJ59" s="350"/>
      <c r="AK59" s="350"/>
      <c r="AL59" s="350"/>
      <c r="AM59" s="350"/>
      <c r="AN59" s="350"/>
      <c r="AO59" s="350"/>
      <c r="AP59" s="553">
        <f t="shared" si="59"/>
        <v>0</v>
      </c>
      <c r="AQ59" s="350"/>
      <c r="AR59" s="556"/>
    </row>
    <row r="60" spans="1:44" hidden="1" x14ac:dyDescent="0.25">
      <c r="A60" s="27" t="s">
        <v>132</v>
      </c>
      <c r="B60" s="539" t="s">
        <v>133</v>
      </c>
      <c r="C60" s="555"/>
      <c r="D60" s="350"/>
      <c r="E60" s="350"/>
      <c r="F60" s="350"/>
      <c r="G60" s="550">
        <f t="shared" si="54"/>
        <v>0</v>
      </c>
      <c r="H60" s="350"/>
      <c r="I60" s="350"/>
      <c r="J60" s="350"/>
      <c r="K60" s="350"/>
      <c r="L60" s="350"/>
      <c r="M60" s="350"/>
      <c r="N60" s="553">
        <f t="shared" si="55"/>
        <v>0</v>
      </c>
      <c r="O60" s="350"/>
      <c r="P60" s="556"/>
      <c r="Q60" s="555"/>
      <c r="R60" s="350"/>
      <c r="S60" s="350"/>
      <c r="T60" s="350"/>
      <c r="U60" s="550">
        <f t="shared" si="56"/>
        <v>0</v>
      </c>
      <c r="V60" s="350"/>
      <c r="W60" s="350"/>
      <c r="X60" s="350"/>
      <c r="Y60" s="350"/>
      <c r="Z60" s="350"/>
      <c r="AA60" s="350"/>
      <c r="AB60" s="553">
        <f t="shared" si="57"/>
        <v>0</v>
      </c>
      <c r="AC60" s="350"/>
      <c r="AD60" s="556"/>
      <c r="AE60" s="555"/>
      <c r="AF60" s="350"/>
      <c r="AG60" s="350"/>
      <c r="AH60" s="350"/>
      <c r="AI60" s="550">
        <f t="shared" si="58"/>
        <v>0</v>
      </c>
      <c r="AJ60" s="350"/>
      <c r="AK60" s="350"/>
      <c r="AL60" s="350"/>
      <c r="AM60" s="350"/>
      <c r="AN60" s="350"/>
      <c r="AO60" s="350"/>
      <c r="AP60" s="553">
        <f t="shared" si="59"/>
        <v>0</v>
      </c>
      <c r="AQ60" s="350"/>
      <c r="AR60" s="556"/>
    </row>
    <row r="61" spans="1:44" hidden="1" x14ac:dyDescent="0.25">
      <c r="A61" s="22"/>
      <c r="B61" s="540" t="s">
        <v>134</v>
      </c>
      <c r="C61" s="557"/>
      <c r="D61" s="31"/>
      <c r="E61" s="31"/>
      <c r="F61" s="31"/>
      <c r="G61" s="32"/>
      <c r="H61" s="350"/>
      <c r="I61" s="350"/>
      <c r="J61" s="30"/>
      <c r="K61" s="31"/>
      <c r="L61" s="31"/>
      <c r="M61" s="31"/>
      <c r="N61" s="31"/>
      <c r="O61" s="31"/>
      <c r="P61" s="558"/>
      <c r="Q61" s="557"/>
      <c r="R61" s="31"/>
      <c r="S61" s="31"/>
      <c r="T61" s="31"/>
      <c r="U61" s="32"/>
      <c r="V61" s="350"/>
      <c r="W61" s="351"/>
      <c r="X61" s="30"/>
      <c r="Y61" s="31"/>
      <c r="Z61" s="31"/>
      <c r="AA61" s="31"/>
      <c r="AB61" s="31"/>
      <c r="AC61" s="31"/>
      <c r="AD61" s="558"/>
      <c r="AE61" s="557"/>
      <c r="AF61" s="31"/>
      <c r="AG61" s="31"/>
      <c r="AH61" s="31"/>
      <c r="AI61" s="32"/>
      <c r="AJ61" s="350"/>
      <c r="AK61" s="351"/>
      <c r="AL61" s="30"/>
      <c r="AM61" s="31"/>
      <c r="AN61" s="31"/>
      <c r="AO61" s="31"/>
      <c r="AP61" s="31"/>
      <c r="AQ61" s="31"/>
      <c r="AR61" s="558"/>
    </row>
    <row r="62" spans="1:44" s="80" customFormat="1" ht="18.75" x14ac:dyDescent="0.3">
      <c r="A62" s="175">
        <v>2024</v>
      </c>
      <c r="B62" s="536" t="str">
        <f>CONCATENATE("Anlagenspiegel des Jahres ",A62)</f>
        <v>Anlagenspiegel des Jahres 2024</v>
      </c>
      <c r="C62" s="559"/>
      <c r="D62" s="560"/>
      <c r="E62" s="560"/>
      <c r="F62" s="560"/>
      <c r="G62" s="560"/>
      <c r="H62" s="560"/>
      <c r="I62" s="560"/>
      <c r="J62" s="560"/>
      <c r="K62" s="560"/>
      <c r="L62" s="560"/>
      <c r="M62" s="560"/>
      <c r="N62" s="560"/>
      <c r="O62" s="560"/>
      <c r="P62" s="561"/>
      <c r="Q62" s="559"/>
      <c r="R62" s="560"/>
      <c r="S62" s="560"/>
      <c r="T62" s="570"/>
      <c r="U62" s="570"/>
      <c r="V62" s="570"/>
      <c r="W62" s="570"/>
      <c r="X62" s="570"/>
      <c r="Y62" s="570"/>
      <c r="Z62" s="570"/>
      <c r="AA62" s="570"/>
      <c r="AB62" s="570"/>
      <c r="AC62" s="570"/>
      <c r="AD62" s="571"/>
      <c r="AE62" s="559"/>
      <c r="AF62" s="560"/>
      <c r="AG62" s="560"/>
      <c r="AH62" s="570"/>
      <c r="AI62" s="570"/>
      <c r="AJ62" s="570"/>
      <c r="AK62" s="570"/>
      <c r="AL62" s="570"/>
      <c r="AM62" s="570"/>
      <c r="AN62" s="570"/>
      <c r="AO62" s="570"/>
      <c r="AP62" s="570"/>
      <c r="AQ62" s="570"/>
      <c r="AR62" s="571"/>
    </row>
    <row r="63" spans="1:44" x14ac:dyDescent="0.25">
      <c r="A63" s="23" t="s">
        <v>110</v>
      </c>
      <c r="B63" s="537" t="s">
        <v>111</v>
      </c>
      <c r="C63" s="549">
        <f t="shared" ref="C63:AC63" si="60">SUM(C64+C68+C73)</f>
        <v>0</v>
      </c>
      <c r="D63" s="550">
        <f t="shared" si="60"/>
        <v>0</v>
      </c>
      <c r="E63" s="550">
        <f t="shared" si="60"/>
        <v>0</v>
      </c>
      <c r="F63" s="550">
        <f t="shared" si="60"/>
        <v>0</v>
      </c>
      <c r="G63" s="550">
        <f t="shared" si="60"/>
        <v>0</v>
      </c>
      <c r="H63" s="550">
        <f t="shared" si="60"/>
        <v>0</v>
      </c>
      <c r="I63" s="550">
        <f t="shared" si="60"/>
        <v>0</v>
      </c>
      <c r="J63" s="550">
        <f t="shared" si="60"/>
        <v>0</v>
      </c>
      <c r="K63" s="550">
        <f t="shared" si="60"/>
        <v>0</v>
      </c>
      <c r="L63" s="550">
        <f t="shared" si="60"/>
        <v>0</v>
      </c>
      <c r="M63" s="550">
        <f t="shared" si="60"/>
        <v>0</v>
      </c>
      <c r="N63" s="550">
        <f t="shared" si="60"/>
        <v>0</v>
      </c>
      <c r="O63" s="550">
        <f t="shared" si="60"/>
        <v>0</v>
      </c>
      <c r="P63" s="551">
        <f t="shared" si="60"/>
        <v>0</v>
      </c>
      <c r="Q63" s="549">
        <f t="shared" si="60"/>
        <v>0</v>
      </c>
      <c r="R63" s="550">
        <f t="shared" si="60"/>
        <v>0</v>
      </c>
      <c r="S63" s="550">
        <f t="shared" si="60"/>
        <v>0</v>
      </c>
      <c r="T63" s="550">
        <f t="shared" si="60"/>
        <v>0</v>
      </c>
      <c r="U63" s="550">
        <f t="shared" si="60"/>
        <v>0</v>
      </c>
      <c r="V63" s="550">
        <f t="shared" si="60"/>
        <v>0</v>
      </c>
      <c r="W63" s="550">
        <f t="shared" si="60"/>
        <v>0</v>
      </c>
      <c r="X63" s="550">
        <f t="shared" si="60"/>
        <v>0</v>
      </c>
      <c r="Y63" s="550">
        <f t="shared" si="60"/>
        <v>0</v>
      </c>
      <c r="Z63" s="550">
        <f t="shared" si="60"/>
        <v>0</v>
      </c>
      <c r="AA63" s="550">
        <f t="shared" si="60"/>
        <v>0</v>
      </c>
      <c r="AB63" s="550">
        <f t="shared" si="60"/>
        <v>0</v>
      </c>
      <c r="AC63" s="550">
        <f t="shared" si="60"/>
        <v>0</v>
      </c>
      <c r="AD63" s="551">
        <f>SUM(AD64+AD68+AD73)</f>
        <v>0</v>
      </c>
      <c r="AE63" s="549">
        <f t="shared" ref="AE63:AQ63" si="61">SUM(AE64+AE68+AE73)</f>
        <v>0</v>
      </c>
      <c r="AF63" s="550">
        <f t="shared" si="61"/>
        <v>0</v>
      </c>
      <c r="AG63" s="550">
        <f t="shared" si="61"/>
        <v>0</v>
      </c>
      <c r="AH63" s="550">
        <f t="shared" si="61"/>
        <v>0</v>
      </c>
      <c r="AI63" s="550">
        <f t="shared" si="61"/>
        <v>0</v>
      </c>
      <c r="AJ63" s="550">
        <f t="shared" si="61"/>
        <v>0</v>
      </c>
      <c r="AK63" s="550">
        <f t="shared" si="61"/>
        <v>0</v>
      </c>
      <c r="AL63" s="550">
        <f t="shared" si="61"/>
        <v>0</v>
      </c>
      <c r="AM63" s="550">
        <f t="shared" si="61"/>
        <v>0</v>
      </c>
      <c r="AN63" s="550">
        <f t="shared" si="61"/>
        <v>0</v>
      </c>
      <c r="AO63" s="550">
        <f t="shared" si="61"/>
        <v>0</v>
      </c>
      <c r="AP63" s="550">
        <f t="shared" si="61"/>
        <v>0</v>
      </c>
      <c r="AQ63" s="550">
        <f t="shared" si="61"/>
        <v>0</v>
      </c>
      <c r="AR63" s="551">
        <f>SUM(AR64+AR68+AR73)</f>
        <v>0</v>
      </c>
    </row>
    <row r="64" spans="1:44" x14ac:dyDescent="0.25">
      <c r="A64" s="23" t="s">
        <v>79</v>
      </c>
      <c r="B64" s="537" t="s">
        <v>112</v>
      </c>
      <c r="C64" s="549">
        <f t="shared" ref="C64:AC64" si="62">SUM(C65:C67)</f>
        <v>0</v>
      </c>
      <c r="D64" s="550">
        <f t="shared" si="62"/>
        <v>0</v>
      </c>
      <c r="E64" s="550">
        <f t="shared" si="62"/>
        <v>0</v>
      </c>
      <c r="F64" s="550">
        <f t="shared" si="62"/>
        <v>0</v>
      </c>
      <c r="G64" s="550">
        <f t="shared" si="62"/>
        <v>0</v>
      </c>
      <c r="H64" s="550">
        <f t="shared" si="62"/>
        <v>0</v>
      </c>
      <c r="I64" s="550">
        <f t="shared" si="62"/>
        <v>0</v>
      </c>
      <c r="J64" s="550">
        <f t="shared" si="62"/>
        <v>0</v>
      </c>
      <c r="K64" s="550">
        <f t="shared" si="62"/>
        <v>0</v>
      </c>
      <c r="L64" s="550">
        <f t="shared" si="62"/>
        <v>0</v>
      </c>
      <c r="M64" s="550">
        <f t="shared" si="62"/>
        <v>0</v>
      </c>
      <c r="N64" s="550">
        <f t="shared" si="62"/>
        <v>0</v>
      </c>
      <c r="O64" s="550">
        <f t="shared" si="62"/>
        <v>0</v>
      </c>
      <c r="P64" s="551">
        <f t="shared" si="62"/>
        <v>0</v>
      </c>
      <c r="Q64" s="549">
        <f t="shared" si="62"/>
        <v>0</v>
      </c>
      <c r="R64" s="550">
        <f t="shared" si="62"/>
        <v>0</v>
      </c>
      <c r="S64" s="550">
        <f t="shared" si="62"/>
        <v>0</v>
      </c>
      <c r="T64" s="550">
        <f t="shared" si="62"/>
        <v>0</v>
      </c>
      <c r="U64" s="550">
        <f t="shared" si="62"/>
        <v>0</v>
      </c>
      <c r="V64" s="550">
        <f t="shared" si="62"/>
        <v>0</v>
      </c>
      <c r="W64" s="550">
        <f t="shared" si="62"/>
        <v>0</v>
      </c>
      <c r="X64" s="550">
        <f t="shared" si="62"/>
        <v>0</v>
      </c>
      <c r="Y64" s="550">
        <f t="shared" si="62"/>
        <v>0</v>
      </c>
      <c r="Z64" s="550">
        <f t="shared" si="62"/>
        <v>0</v>
      </c>
      <c r="AA64" s="550">
        <f t="shared" si="62"/>
        <v>0</v>
      </c>
      <c r="AB64" s="550">
        <f t="shared" si="62"/>
        <v>0</v>
      </c>
      <c r="AC64" s="550">
        <f t="shared" si="62"/>
        <v>0</v>
      </c>
      <c r="AD64" s="551">
        <f>SUM(AD65:AD67)</f>
        <v>0</v>
      </c>
      <c r="AE64" s="549">
        <f t="shared" ref="AE64:AQ64" si="63">SUM(AE65:AE67)</f>
        <v>0</v>
      </c>
      <c r="AF64" s="550">
        <f t="shared" si="63"/>
        <v>0</v>
      </c>
      <c r="AG64" s="550">
        <f t="shared" si="63"/>
        <v>0</v>
      </c>
      <c r="AH64" s="550">
        <f t="shared" si="63"/>
        <v>0</v>
      </c>
      <c r="AI64" s="550">
        <f t="shared" si="63"/>
        <v>0</v>
      </c>
      <c r="AJ64" s="550">
        <f t="shared" si="63"/>
        <v>0</v>
      </c>
      <c r="AK64" s="550">
        <f t="shared" si="63"/>
        <v>0</v>
      </c>
      <c r="AL64" s="550">
        <f t="shared" si="63"/>
        <v>0</v>
      </c>
      <c r="AM64" s="550">
        <f t="shared" si="63"/>
        <v>0</v>
      </c>
      <c r="AN64" s="550">
        <f t="shared" si="63"/>
        <v>0</v>
      </c>
      <c r="AO64" s="550">
        <f t="shared" si="63"/>
        <v>0</v>
      </c>
      <c r="AP64" s="550">
        <f t="shared" si="63"/>
        <v>0</v>
      </c>
      <c r="AQ64" s="550">
        <f t="shared" si="63"/>
        <v>0</v>
      </c>
      <c r="AR64" s="551">
        <f>SUM(AR65:AR67)</f>
        <v>0</v>
      </c>
    </row>
    <row r="65" spans="1:44" ht="30" x14ac:dyDescent="0.25">
      <c r="A65" s="78" t="s">
        <v>113</v>
      </c>
      <c r="B65" s="538" t="s">
        <v>114</v>
      </c>
      <c r="C65" s="552"/>
      <c r="D65" s="348"/>
      <c r="E65" s="348"/>
      <c r="F65" s="348"/>
      <c r="G65" s="553">
        <f t="shared" ref="G65:G67" si="64">C65+D65-E65+F65</f>
        <v>0</v>
      </c>
      <c r="H65" s="348"/>
      <c r="I65" s="348"/>
      <c r="J65" s="348"/>
      <c r="K65" s="348"/>
      <c r="L65" s="348"/>
      <c r="M65" s="348"/>
      <c r="N65" s="553">
        <f>H65+I65-J65+K65-L65+M65</f>
        <v>0</v>
      </c>
      <c r="O65" s="348"/>
      <c r="P65" s="554"/>
      <c r="Q65" s="552"/>
      <c r="R65" s="348"/>
      <c r="S65" s="348"/>
      <c r="T65" s="348"/>
      <c r="U65" s="553">
        <f t="shared" ref="U65:U67" si="65">Q65+R65-S65+T65</f>
        <v>0</v>
      </c>
      <c r="V65" s="348"/>
      <c r="W65" s="348"/>
      <c r="X65" s="348"/>
      <c r="Y65" s="348"/>
      <c r="Z65" s="348"/>
      <c r="AA65" s="348"/>
      <c r="AB65" s="553">
        <f>V65+W65-X65+Y65-Z65+AA65</f>
        <v>0</v>
      </c>
      <c r="AC65" s="348"/>
      <c r="AD65" s="554"/>
      <c r="AE65" s="552"/>
      <c r="AF65" s="348"/>
      <c r="AG65" s="348"/>
      <c r="AH65" s="348"/>
      <c r="AI65" s="553">
        <f t="shared" ref="AI65:AI67" si="66">AE65+AF65-AG65+AH65</f>
        <v>0</v>
      </c>
      <c r="AJ65" s="348"/>
      <c r="AK65" s="348"/>
      <c r="AL65" s="348"/>
      <c r="AM65" s="348"/>
      <c r="AN65" s="348"/>
      <c r="AO65" s="348"/>
      <c r="AP65" s="553">
        <f>AJ65+AK65-AL65+AM65-AN65+AO65</f>
        <v>0</v>
      </c>
      <c r="AQ65" s="348"/>
      <c r="AR65" s="554"/>
    </row>
    <row r="66" spans="1:44" x14ac:dyDescent="0.25">
      <c r="A66" s="27" t="s">
        <v>115</v>
      </c>
      <c r="B66" s="539" t="s">
        <v>116</v>
      </c>
      <c r="C66" s="555"/>
      <c r="D66" s="350"/>
      <c r="E66" s="350"/>
      <c r="F66" s="350"/>
      <c r="G66" s="550">
        <f t="shared" si="64"/>
        <v>0</v>
      </c>
      <c r="H66" s="350"/>
      <c r="I66" s="350"/>
      <c r="J66" s="350"/>
      <c r="K66" s="350"/>
      <c r="L66" s="350"/>
      <c r="M66" s="350"/>
      <c r="N66" s="553">
        <f>H66+I66-J66+K66-L66+M66</f>
        <v>0</v>
      </c>
      <c r="O66" s="350"/>
      <c r="P66" s="556"/>
      <c r="Q66" s="555"/>
      <c r="R66" s="350"/>
      <c r="S66" s="350"/>
      <c r="T66" s="350"/>
      <c r="U66" s="550">
        <f t="shared" si="65"/>
        <v>0</v>
      </c>
      <c r="V66" s="350"/>
      <c r="W66" s="350"/>
      <c r="X66" s="350"/>
      <c r="Y66" s="350"/>
      <c r="Z66" s="350"/>
      <c r="AA66" s="350"/>
      <c r="AB66" s="553">
        <f>V66+W66-X66+Y66-Z66+AA66</f>
        <v>0</v>
      </c>
      <c r="AC66" s="350"/>
      <c r="AD66" s="556"/>
      <c r="AE66" s="555"/>
      <c r="AF66" s="350"/>
      <c r="AG66" s="350"/>
      <c r="AH66" s="350"/>
      <c r="AI66" s="550">
        <f t="shared" si="66"/>
        <v>0</v>
      </c>
      <c r="AJ66" s="350"/>
      <c r="AK66" s="350"/>
      <c r="AL66" s="350"/>
      <c r="AM66" s="350"/>
      <c r="AN66" s="350"/>
      <c r="AO66" s="350"/>
      <c r="AP66" s="553">
        <f>AJ66+AK66-AL66+AM66-AN66+AO66</f>
        <v>0</v>
      </c>
      <c r="AQ66" s="350"/>
      <c r="AR66" s="556"/>
    </row>
    <row r="67" spans="1:44" x14ac:dyDescent="0.25">
      <c r="A67" s="27" t="s">
        <v>117</v>
      </c>
      <c r="B67" s="539" t="s">
        <v>118</v>
      </c>
      <c r="C67" s="555"/>
      <c r="D67" s="350"/>
      <c r="E67" s="350"/>
      <c r="F67" s="350"/>
      <c r="G67" s="550">
        <f t="shared" si="64"/>
        <v>0</v>
      </c>
      <c r="H67" s="350"/>
      <c r="I67" s="350"/>
      <c r="J67" s="350"/>
      <c r="K67" s="350"/>
      <c r="L67" s="350"/>
      <c r="M67" s="350"/>
      <c r="N67" s="553">
        <f>H67+I67-J67+K67-L67+M67</f>
        <v>0</v>
      </c>
      <c r="O67" s="350"/>
      <c r="P67" s="556"/>
      <c r="Q67" s="555"/>
      <c r="R67" s="350"/>
      <c r="S67" s="350"/>
      <c r="T67" s="350"/>
      <c r="U67" s="550">
        <f t="shared" si="65"/>
        <v>0</v>
      </c>
      <c r="V67" s="350"/>
      <c r="W67" s="350"/>
      <c r="X67" s="350"/>
      <c r="Y67" s="350"/>
      <c r="Z67" s="350"/>
      <c r="AA67" s="350"/>
      <c r="AB67" s="553">
        <f>V67+W67-X67+Y67-Z67+AA67</f>
        <v>0</v>
      </c>
      <c r="AC67" s="350"/>
      <c r="AD67" s="556"/>
      <c r="AE67" s="555"/>
      <c r="AF67" s="350"/>
      <c r="AG67" s="350"/>
      <c r="AH67" s="350"/>
      <c r="AI67" s="550">
        <f t="shared" si="66"/>
        <v>0</v>
      </c>
      <c r="AJ67" s="350"/>
      <c r="AK67" s="350"/>
      <c r="AL67" s="350"/>
      <c r="AM67" s="350"/>
      <c r="AN67" s="350"/>
      <c r="AO67" s="350"/>
      <c r="AP67" s="553">
        <f>AJ67+AK67-AL67+AM67-AN67+AO67</f>
        <v>0</v>
      </c>
      <c r="AQ67" s="350"/>
      <c r="AR67" s="556"/>
    </row>
    <row r="68" spans="1:44" x14ac:dyDescent="0.25">
      <c r="A68" s="23" t="s">
        <v>82</v>
      </c>
      <c r="B68" s="537" t="s">
        <v>119</v>
      </c>
      <c r="C68" s="549">
        <f>SUM(C69:C72)</f>
        <v>0</v>
      </c>
      <c r="D68" s="550">
        <f t="shared" ref="D68:AD68" si="67">SUM(D69:D72)</f>
        <v>0</v>
      </c>
      <c r="E68" s="550">
        <f t="shared" si="67"/>
        <v>0</v>
      </c>
      <c r="F68" s="550">
        <f t="shared" si="67"/>
        <v>0</v>
      </c>
      <c r="G68" s="550">
        <f t="shared" si="67"/>
        <v>0</v>
      </c>
      <c r="H68" s="550">
        <f t="shared" si="67"/>
        <v>0</v>
      </c>
      <c r="I68" s="550">
        <f t="shared" si="67"/>
        <v>0</v>
      </c>
      <c r="J68" s="550">
        <f t="shared" si="67"/>
        <v>0</v>
      </c>
      <c r="K68" s="550">
        <f t="shared" si="67"/>
        <v>0</v>
      </c>
      <c r="L68" s="550">
        <f t="shared" si="67"/>
        <v>0</v>
      </c>
      <c r="M68" s="550">
        <f t="shared" si="67"/>
        <v>0</v>
      </c>
      <c r="N68" s="550">
        <f t="shared" si="67"/>
        <v>0</v>
      </c>
      <c r="O68" s="550">
        <f t="shared" si="67"/>
        <v>0</v>
      </c>
      <c r="P68" s="551">
        <f t="shared" si="67"/>
        <v>0</v>
      </c>
      <c r="Q68" s="549">
        <f t="shared" si="67"/>
        <v>0</v>
      </c>
      <c r="R68" s="550">
        <f t="shared" si="67"/>
        <v>0</v>
      </c>
      <c r="S68" s="550">
        <f t="shared" si="67"/>
        <v>0</v>
      </c>
      <c r="T68" s="550">
        <f t="shared" si="67"/>
        <v>0</v>
      </c>
      <c r="U68" s="550">
        <f t="shared" si="67"/>
        <v>0</v>
      </c>
      <c r="V68" s="550">
        <f t="shared" si="67"/>
        <v>0</v>
      </c>
      <c r="W68" s="550">
        <f t="shared" si="67"/>
        <v>0</v>
      </c>
      <c r="X68" s="550">
        <f t="shared" si="67"/>
        <v>0</v>
      </c>
      <c r="Y68" s="550">
        <f t="shared" si="67"/>
        <v>0</v>
      </c>
      <c r="Z68" s="550">
        <f t="shared" si="67"/>
        <v>0</v>
      </c>
      <c r="AA68" s="550">
        <f t="shared" si="67"/>
        <v>0</v>
      </c>
      <c r="AB68" s="550">
        <f t="shared" si="67"/>
        <v>0</v>
      </c>
      <c r="AC68" s="550">
        <f t="shared" si="67"/>
        <v>0</v>
      </c>
      <c r="AD68" s="551">
        <f t="shared" si="67"/>
        <v>0</v>
      </c>
      <c r="AE68" s="549">
        <f t="shared" ref="AE68:AR68" si="68">SUM(AE69:AE72)</f>
        <v>0</v>
      </c>
      <c r="AF68" s="550">
        <f t="shared" si="68"/>
        <v>0</v>
      </c>
      <c r="AG68" s="550">
        <f t="shared" si="68"/>
        <v>0</v>
      </c>
      <c r="AH68" s="550">
        <f t="shared" si="68"/>
        <v>0</v>
      </c>
      <c r="AI68" s="550">
        <f t="shared" si="68"/>
        <v>0</v>
      </c>
      <c r="AJ68" s="550">
        <f t="shared" si="68"/>
        <v>0</v>
      </c>
      <c r="AK68" s="550">
        <f t="shared" si="68"/>
        <v>0</v>
      </c>
      <c r="AL68" s="550">
        <f t="shared" si="68"/>
        <v>0</v>
      </c>
      <c r="AM68" s="550">
        <f t="shared" si="68"/>
        <v>0</v>
      </c>
      <c r="AN68" s="550">
        <f t="shared" si="68"/>
        <v>0</v>
      </c>
      <c r="AO68" s="550">
        <f t="shared" si="68"/>
        <v>0</v>
      </c>
      <c r="AP68" s="550">
        <f t="shared" si="68"/>
        <v>0</v>
      </c>
      <c r="AQ68" s="550">
        <f t="shared" si="68"/>
        <v>0</v>
      </c>
      <c r="AR68" s="551">
        <f t="shared" si="68"/>
        <v>0</v>
      </c>
    </row>
    <row r="69" spans="1:44" ht="30" x14ac:dyDescent="0.25">
      <c r="A69" s="27" t="s">
        <v>113</v>
      </c>
      <c r="B69" s="539" t="s">
        <v>120</v>
      </c>
      <c r="C69" s="555"/>
      <c r="D69" s="350"/>
      <c r="E69" s="350"/>
      <c r="F69" s="350"/>
      <c r="G69" s="550">
        <f t="shared" ref="G69:G72" si="69">C69+D69-E69+F69</f>
        <v>0</v>
      </c>
      <c r="H69" s="350"/>
      <c r="I69" s="350"/>
      <c r="J69" s="350"/>
      <c r="K69" s="350"/>
      <c r="L69" s="350"/>
      <c r="M69" s="350"/>
      <c r="N69" s="553">
        <f>H69+I69-J69+K69-L69+M69</f>
        <v>0</v>
      </c>
      <c r="O69" s="350"/>
      <c r="P69" s="556"/>
      <c r="Q69" s="555"/>
      <c r="R69" s="350"/>
      <c r="S69" s="350"/>
      <c r="T69" s="350"/>
      <c r="U69" s="550">
        <f t="shared" ref="U69:U72" si="70">Q69+R69-S69+T69</f>
        <v>0</v>
      </c>
      <c r="V69" s="350"/>
      <c r="W69" s="350"/>
      <c r="X69" s="350"/>
      <c r="Y69" s="350"/>
      <c r="Z69" s="350"/>
      <c r="AA69" s="350"/>
      <c r="AB69" s="553">
        <f>V69+W69-X69+Y69-Z69+AA69</f>
        <v>0</v>
      </c>
      <c r="AC69" s="350"/>
      <c r="AD69" s="556"/>
      <c r="AE69" s="555"/>
      <c r="AF69" s="350"/>
      <c r="AG69" s="350"/>
      <c r="AH69" s="350"/>
      <c r="AI69" s="550">
        <f t="shared" ref="AI69:AI72" si="71">AE69+AF69-AG69+AH69</f>
        <v>0</v>
      </c>
      <c r="AJ69" s="350"/>
      <c r="AK69" s="350"/>
      <c r="AL69" s="350"/>
      <c r="AM69" s="350"/>
      <c r="AN69" s="350"/>
      <c r="AO69" s="350"/>
      <c r="AP69" s="553">
        <f>AJ69+AK69-AL69+AM69-AN69+AO69</f>
        <v>0</v>
      </c>
      <c r="AQ69" s="350"/>
      <c r="AR69" s="556"/>
    </row>
    <row r="70" spans="1:44" x14ac:dyDescent="0.25">
      <c r="A70" s="27" t="s">
        <v>115</v>
      </c>
      <c r="B70" s="539" t="s">
        <v>121</v>
      </c>
      <c r="C70" s="555"/>
      <c r="D70" s="350"/>
      <c r="E70" s="350"/>
      <c r="F70" s="350"/>
      <c r="G70" s="550">
        <f t="shared" si="69"/>
        <v>0</v>
      </c>
      <c r="H70" s="350"/>
      <c r="I70" s="350"/>
      <c r="J70" s="350"/>
      <c r="K70" s="350"/>
      <c r="L70" s="350"/>
      <c r="M70" s="350"/>
      <c r="N70" s="553">
        <f>H70+I70-J70+K70-L70+M70</f>
        <v>0</v>
      </c>
      <c r="O70" s="350"/>
      <c r="P70" s="556"/>
      <c r="Q70" s="555"/>
      <c r="R70" s="350"/>
      <c r="S70" s="350"/>
      <c r="T70" s="350"/>
      <c r="U70" s="550">
        <f t="shared" si="70"/>
        <v>0</v>
      </c>
      <c r="V70" s="350"/>
      <c r="W70" s="350"/>
      <c r="X70" s="350"/>
      <c r="Y70" s="350"/>
      <c r="Z70" s="350"/>
      <c r="AA70" s="350"/>
      <c r="AB70" s="553">
        <f>V70+W70-X70+Y70-Z70+AA70</f>
        <v>0</v>
      </c>
      <c r="AC70" s="350"/>
      <c r="AD70" s="556"/>
      <c r="AE70" s="555"/>
      <c r="AF70" s="350"/>
      <c r="AG70" s="350"/>
      <c r="AH70" s="350"/>
      <c r="AI70" s="550">
        <f t="shared" si="71"/>
        <v>0</v>
      </c>
      <c r="AJ70" s="350"/>
      <c r="AK70" s="350"/>
      <c r="AL70" s="350"/>
      <c r="AM70" s="350"/>
      <c r="AN70" s="350"/>
      <c r="AO70" s="350"/>
      <c r="AP70" s="553">
        <f>AJ70+AK70-AL70+AM70-AN70+AO70</f>
        <v>0</v>
      </c>
      <c r="AQ70" s="350"/>
      <c r="AR70" s="556"/>
    </row>
    <row r="71" spans="1:44" x14ac:dyDescent="0.25">
      <c r="A71" s="27" t="s">
        <v>117</v>
      </c>
      <c r="B71" s="539" t="s">
        <v>122</v>
      </c>
      <c r="C71" s="555"/>
      <c r="D71" s="350"/>
      <c r="E71" s="350"/>
      <c r="F71" s="350"/>
      <c r="G71" s="550">
        <f t="shared" si="69"/>
        <v>0</v>
      </c>
      <c r="H71" s="350"/>
      <c r="I71" s="350"/>
      <c r="J71" s="350"/>
      <c r="K71" s="350"/>
      <c r="L71" s="350"/>
      <c r="M71" s="350"/>
      <c r="N71" s="553">
        <f>H71+I71-J71+K71-L71+M71</f>
        <v>0</v>
      </c>
      <c r="O71" s="350"/>
      <c r="P71" s="556"/>
      <c r="Q71" s="555"/>
      <c r="R71" s="350"/>
      <c r="S71" s="350"/>
      <c r="T71" s="350"/>
      <c r="U71" s="550">
        <f t="shared" si="70"/>
        <v>0</v>
      </c>
      <c r="V71" s="350"/>
      <c r="W71" s="350"/>
      <c r="X71" s="350"/>
      <c r="Y71" s="350"/>
      <c r="Z71" s="350"/>
      <c r="AA71" s="350"/>
      <c r="AB71" s="553">
        <f>V71+W71-X71+Y71-Z71+AA71</f>
        <v>0</v>
      </c>
      <c r="AC71" s="350"/>
      <c r="AD71" s="556"/>
      <c r="AE71" s="555"/>
      <c r="AF71" s="350"/>
      <c r="AG71" s="350"/>
      <c r="AH71" s="350"/>
      <c r="AI71" s="550">
        <f t="shared" si="71"/>
        <v>0</v>
      </c>
      <c r="AJ71" s="350"/>
      <c r="AK71" s="350"/>
      <c r="AL71" s="350"/>
      <c r="AM71" s="350"/>
      <c r="AN71" s="350"/>
      <c r="AO71" s="350"/>
      <c r="AP71" s="553">
        <f>AJ71+AK71-AL71+AM71-AN71+AO71</f>
        <v>0</v>
      </c>
      <c r="AQ71" s="350"/>
      <c r="AR71" s="556"/>
    </row>
    <row r="72" spans="1:44" x14ac:dyDescent="0.25">
      <c r="A72" s="27" t="s">
        <v>123</v>
      </c>
      <c r="B72" s="539" t="s">
        <v>124</v>
      </c>
      <c r="C72" s="555"/>
      <c r="D72" s="350"/>
      <c r="E72" s="350"/>
      <c r="F72" s="350"/>
      <c r="G72" s="550">
        <f t="shared" si="69"/>
        <v>0</v>
      </c>
      <c r="H72" s="350"/>
      <c r="I72" s="350"/>
      <c r="J72" s="350"/>
      <c r="K72" s="350"/>
      <c r="L72" s="350"/>
      <c r="M72" s="350"/>
      <c r="N72" s="553">
        <f>H72+I72-J72+K72-L72+M72</f>
        <v>0</v>
      </c>
      <c r="O72" s="350"/>
      <c r="P72" s="556"/>
      <c r="Q72" s="555"/>
      <c r="R72" s="350"/>
      <c r="S72" s="350"/>
      <c r="T72" s="350"/>
      <c r="U72" s="550">
        <f t="shared" si="70"/>
        <v>0</v>
      </c>
      <c r="V72" s="350"/>
      <c r="W72" s="350"/>
      <c r="X72" s="350"/>
      <c r="Y72" s="350"/>
      <c r="Z72" s="350"/>
      <c r="AA72" s="350"/>
      <c r="AB72" s="553">
        <f>V72+W72-X72+Y72-Z72+AA72</f>
        <v>0</v>
      </c>
      <c r="AC72" s="350"/>
      <c r="AD72" s="556"/>
      <c r="AE72" s="555"/>
      <c r="AF72" s="350"/>
      <c r="AG72" s="350"/>
      <c r="AH72" s="350"/>
      <c r="AI72" s="550">
        <f t="shared" si="71"/>
        <v>0</v>
      </c>
      <c r="AJ72" s="350"/>
      <c r="AK72" s="350"/>
      <c r="AL72" s="350"/>
      <c r="AM72" s="350"/>
      <c r="AN72" s="350"/>
      <c r="AO72" s="350"/>
      <c r="AP72" s="553">
        <f>AJ72+AK72-AL72+AM72-AN72+AO72</f>
        <v>0</v>
      </c>
      <c r="AQ72" s="350"/>
      <c r="AR72" s="556"/>
    </row>
    <row r="73" spans="1:44" hidden="1" x14ac:dyDescent="0.25">
      <c r="A73" s="23" t="s">
        <v>84</v>
      </c>
      <c r="B73" s="537" t="s">
        <v>125</v>
      </c>
      <c r="C73" s="549">
        <f t="shared" ref="C73:AC73" si="72">SUM(C74:C79)</f>
        <v>0</v>
      </c>
      <c r="D73" s="550">
        <f t="shared" si="72"/>
        <v>0</v>
      </c>
      <c r="E73" s="550">
        <f t="shared" si="72"/>
        <v>0</v>
      </c>
      <c r="F73" s="550">
        <f t="shared" si="72"/>
        <v>0</v>
      </c>
      <c r="G73" s="550">
        <f t="shared" si="72"/>
        <v>0</v>
      </c>
      <c r="H73" s="550">
        <f t="shared" si="72"/>
        <v>0</v>
      </c>
      <c r="I73" s="550">
        <f t="shared" si="72"/>
        <v>0</v>
      </c>
      <c r="J73" s="550">
        <f t="shared" si="72"/>
        <v>0</v>
      </c>
      <c r="K73" s="550">
        <f t="shared" si="72"/>
        <v>0</v>
      </c>
      <c r="L73" s="550">
        <f t="shared" si="72"/>
        <v>0</v>
      </c>
      <c r="M73" s="550">
        <f t="shared" si="72"/>
        <v>0</v>
      </c>
      <c r="N73" s="550">
        <f t="shared" si="72"/>
        <v>0</v>
      </c>
      <c r="O73" s="550">
        <f t="shared" si="72"/>
        <v>0</v>
      </c>
      <c r="P73" s="551">
        <f t="shared" si="72"/>
        <v>0</v>
      </c>
      <c r="Q73" s="549">
        <f t="shared" si="72"/>
        <v>0</v>
      </c>
      <c r="R73" s="550">
        <f t="shared" si="72"/>
        <v>0</v>
      </c>
      <c r="S73" s="550">
        <f t="shared" si="72"/>
        <v>0</v>
      </c>
      <c r="T73" s="550">
        <f t="shared" si="72"/>
        <v>0</v>
      </c>
      <c r="U73" s="550">
        <f t="shared" si="72"/>
        <v>0</v>
      </c>
      <c r="V73" s="550">
        <f t="shared" si="72"/>
        <v>0</v>
      </c>
      <c r="W73" s="550">
        <f t="shared" si="72"/>
        <v>0</v>
      </c>
      <c r="X73" s="550">
        <f t="shared" si="72"/>
        <v>0</v>
      </c>
      <c r="Y73" s="550">
        <f t="shared" si="72"/>
        <v>0</v>
      </c>
      <c r="Z73" s="550">
        <f t="shared" si="72"/>
        <v>0</v>
      </c>
      <c r="AA73" s="550">
        <f t="shared" si="72"/>
        <v>0</v>
      </c>
      <c r="AB73" s="550">
        <f t="shared" si="72"/>
        <v>0</v>
      </c>
      <c r="AC73" s="550">
        <f t="shared" si="72"/>
        <v>0</v>
      </c>
      <c r="AD73" s="551">
        <f>SUM(AD74:AD79)</f>
        <v>0</v>
      </c>
      <c r="AE73" s="549">
        <f t="shared" ref="AE73:AQ73" si="73">SUM(AE74:AE79)</f>
        <v>0</v>
      </c>
      <c r="AF73" s="550">
        <f t="shared" si="73"/>
        <v>0</v>
      </c>
      <c r="AG73" s="550">
        <f t="shared" si="73"/>
        <v>0</v>
      </c>
      <c r="AH73" s="550">
        <f t="shared" si="73"/>
        <v>0</v>
      </c>
      <c r="AI73" s="550">
        <f t="shared" si="73"/>
        <v>0</v>
      </c>
      <c r="AJ73" s="550">
        <f t="shared" si="73"/>
        <v>0</v>
      </c>
      <c r="AK73" s="550">
        <f t="shared" si="73"/>
        <v>0</v>
      </c>
      <c r="AL73" s="550">
        <f t="shared" si="73"/>
        <v>0</v>
      </c>
      <c r="AM73" s="550">
        <f t="shared" si="73"/>
        <v>0</v>
      </c>
      <c r="AN73" s="550">
        <f t="shared" si="73"/>
        <v>0</v>
      </c>
      <c r="AO73" s="550">
        <f t="shared" si="73"/>
        <v>0</v>
      </c>
      <c r="AP73" s="550">
        <f t="shared" si="73"/>
        <v>0</v>
      </c>
      <c r="AQ73" s="550">
        <f t="shared" si="73"/>
        <v>0</v>
      </c>
      <c r="AR73" s="551">
        <f>SUM(AR74:AR79)</f>
        <v>0</v>
      </c>
    </row>
    <row r="74" spans="1:44" hidden="1" x14ac:dyDescent="0.25">
      <c r="A74" s="27" t="s">
        <v>113</v>
      </c>
      <c r="B74" s="539" t="s">
        <v>126</v>
      </c>
      <c r="C74" s="555"/>
      <c r="D74" s="350"/>
      <c r="E74" s="350"/>
      <c r="F74" s="350"/>
      <c r="G74" s="550">
        <f t="shared" ref="G74:G79" si="74">C74+D74-E74+F74</f>
        <v>0</v>
      </c>
      <c r="H74" s="350"/>
      <c r="I74" s="350"/>
      <c r="J74" s="350"/>
      <c r="K74" s="350"/>
      <c r="L74" s="350"/>
      <c r="M74" s="350"/>
      <c r="N74" s="553">
        <f t="shared" ref="N74:N79" si="75">H74+I74-J74+K74-L74+M74</f>
        <v>0</v>
      </c>
      <c r="O74" s="350"/>
      <c r="P74" s="556"/>
      <c r="Q74" s="555"/>
      <c r="R74" s="350"/>
      <c r="S74" s="350"/>
      <c r="T74" s="350"/>
      <c r="U74" s="550">
        <f t="shared" ref="U74:U79" si="76">Q74+R74-S74+T74</f>
        <v>0</v>
      </c>
      <c r="V74" s="350"/>
      <c r="W74" s="350"/>
      <c r="X74" s="350"/>
      <c r="Y74" s="350"/>
      <c r="Z74" s="350"/>
      <c r="AA74" s="350"/>
      <c r="AB74" s="553">
        <f t="shared" ref="AB74:AB79" si="77">V74+W74-X74+Y74-Z74+AA74</f>
        <v>0</v>
      </c>
      <c r="AC74" s="350"/>
      <c r="AD74" s="556"/>
      <c r="AE74" s="555"/>
      <c r="AF74" s="350"/>
      <c r="AG74" s="350"/>
      <c r="AH74" s="350"/>
      <c r="AI74" s="550">
        <f t="shared" ref="AI74:AI79" si="78">AE74+AF74-AG74+AH74</f>
        <v>0</v>
      </c>
      <c r="AJ74" s="350"/>
      <c r="AK74" s="350"/>
      <c r="AL74" s="350"/>
      <c r="AM74" s="350"/>
      <c r="AN74" s="350"/>
      <c r="AO74" s="350"/>
      <c r="AP74" s="553">
        <f t="shared" ref="AP74:AP79" si="79">AJ74+AK74-AL74+AM74-AN74+AO74</f>
        <v>0</v>
      </c>
      <c r="AQ74" s="350"/>
      <c r="AR74" s="556"/>
    </row>
    <row r="75" spans="1:44" hidden="1" x14ac:dyDescent="0.25">
      <c r="A75" s="27" t="s">
        <v>115</v>
      </c>
      <c r="B75" s="539" t="s">
        <v>127</v>
      </c>
      <c r="C75" s="555"/>
      <c r="D75" s="350"/>
      <c r="E75" s="350"/>
      <c r="F75" s="350"/>
      <c r="G75" s="550">
        <f t="shared" si="74"/>
        <v>0</v>
      </c>
      <c r="H75" s="350"/>
      <c r="I75" s="350"/>
      <c r="J75" s="350"/>
      <c r="K75" s="350"/>
      <c r="L75" s="350"/>
      <c r="M75" s="350"/>
      <c r="N75" s="553">
        <f t="shared" si="75"/>
        <v>0</v>
      </c>
      <c r="O75" s="350"/>
      <c r="P75" s="556"/>
      <c r="Q75" s="555"/>
      <c r="R75" s="350"/>
      <c r="S75" s="350"/>
      <c r="T75" s="350"/>
      <c r="U75" s="550">
        <f t="shared" si="76"/>
        <v>0</v>
      </c>
      <c r="V75" s="350"/>
      <c r="W75" s="350"/>
      <c r="X75" s="350"/>
      <c r="Y75" s="350"/>
      <c r="Z75" s="350"/>
      <c r="AA75" s="350"/>
      <c r="AB75" s="553">
        <f t="shared" si="77"/>
        <v>0</v>
      </c>
      <c r="AC75" s="350"/>
      <c r="AD75" s="556"/>
      <c r="AE75" s="555"/>
      <c r="AF75" s="350"/>
      <c r="AG75" s="350"/>
      <c r="AH75" s="350"/>
      <c r="AI75" s="550">
        <f t="shared" si="78"/>
        <v>0</v>
      </c>
      <c r="AJ75" s="350"/>
      <c r="AK75" s="350"/>
      <c r="AL75" s="350"/>
      <c r="AM75" s="350"/>
      <c r="AN75" s="350"/>
      <c r="AO75" s="350"/>
      <c r="AP75" s="553">
        <f t="shared" si="79"/>
        <v>0</v>
      </c>
      <c r="AQ75" s="350"/>
      <c r="AR75" s="556"/>
    </row>
    <row r="76" spans="1:44" hidden="1" x14ac:dyDescent="0.25">
      <c r="A76" s="27" t="s">
        <v>117</v>
      </c>
      <c r="B76" s="539" t="s">
        <v>128</v>
      </c>
      <c r="C76" s="555"/>
      <c r="D76" s="350"/>
      <c r="E76" s="350"/>
      <c r="F76" s="350"/>
      <c r="G76" s="550">
        <f t="shared" si="74"/>
        <v>0</v>
      </c>
      <c r="H76" s="350"/>
      <c r="I76" s="350"/>
      <c r="J76" s="350"/>
      <c r="K76" s="350"/>
      <c r="L76" s="350"/>
      <c r="M76" s="350"/>
      <c r="N76" s="553">
        <f t="shared" si="75"/>
        <v>0</v>
      </c>
      <c r="O76" s="350"/>
      <c r="P76" s="556"/>
      <c r="Q76" s="555"/>
      <c r="R76" s="350"/>
      <c r="S76" s="350"/>
      <c r="T76" s="350"/>
      <c r="U76" s="550">
        <f t="shared" si="76"/>
        <v>0</v>
      </c>
      <c r="V76" s="350"/>
      <c r="W76" s="350"/>
      <c r="X76" s="350"/>
      <c r="Y76" s="350"/>
      <c r="Z76" s="350"/>
      <c r="AA76" s="350"/>
      <c r="AB76" s="553">
        <f t="shared" si="77"/>
        <v>0</v>
      </c>
      <c r="AC76" s="350"/>
      <c r="AD76" s="556"/>
      <c r="AE76" s="555"/>
      <c r="AF76" s="350"/>
      <c r="AG76" s="350"/>
      <c r="AH76" s="350"/>
      <c r="AI76" s="550">
        <f t="shared" si="78"/>
        <v>0</v>
      </c>
      <c r="AJ76" s="350"/>
      <c r="AK76" s="350"/>
      <c r="AL76" s="350"/>
      <c r="AM76" s="350"/>
      <c r="AN76" s="350"/>
      <c r="AO76" s="350"/>
      <c r="AP76" s="553">
        <f t="shared" si="79"/>
        <v>0</v>
      </c>
      <c r="AQ76" s="350"/>
      <c r="AR76" s="556"/>
    </row>
    <row r="77" spans="1:44" ht="30" hidden="1" x14ac:dyDescent="0.25">
      <c r="A77" s="27" t="s">
        <v>123</v>
      </c>
      <c r="B77" s="539" t="s">
        <v>129</v>
      </c>
      <c r="C77" s="555"/>
      <c r="D77" s="350"/>
      <c r="E77" s="350"/>
      <c r="F77" s="350"/>
      <c r="G77" s="550">
        <f t="shared" si="74"/>
        <v>0</v>
      </c>
      <c r="H77" s="350"/>
      <c r="I77" s="350"/>
      <c r="J77" s="350"/>
      <c r="K77" s="350"/>
      <c r="L77" s="350"/>
      <c r="M77" s="350"/>
      <c r="N77" s="553">
        <f t="shared" si="75"/>
        <v>0</v>
      </c>
      <c r="O77" s="350"/>
      <c r="P77" s="556"/>
      <c r="Q77" s="555"/>
      <c r="R77" s="350"/>
      <c r="S77" s="350"/>
      <c r="T77" s="350"/>
      <c r="U77" s="550">
        <f t="shared" si="76"/>
        <v>0</v>
      </c>
      <c r="V77" s="350"/>
      <c r="W77" s="350"/>
      <c r="X77" s="350"/>
      <c r="Y77" s="350"/>
      <c r="Z77" s="350"/>
      <c r="AA77" s="350"/>
      <c r="AB77" s="553">
        <f t="shared" si="77"/>
        <v>0</v>
      </c>
      <c r="AC77" s="350"/>
      <c r="AD77" s="556"/>
      <c r="AE77" s="555"/>
      <c r="AF77" s="350"/>
      <c r="AG77" s="350"/>
      <c r="AH77" s="350"/>
      <c r="AI77" s="550">
        <f t="shared" si="78"/>
        <v>0</v>
      </c>
      <c r="AJ77" s="350"/>
      <c r="AK77" s="350"/>
      <c r="AL77" s="350"/>
      <c r="AM77" s="350"/>
      <c r="AN77" s="350"/>
      <c r="AO77" s="350"/>
      <c r="AP77" s="553">
        <f t="shared" si="79"/>
        <v>0</v>
      </c>
      <c r="AQ77" s="350"/>
      <c r="AR77" s="556"/>
    </row>
    <row r="78" spans="1:44" hidden="1" x14ac:dyDescent="0.25">
      <c r="A78" s="27" t="s">
        <v>130</v>
      </c>
      <c r="B78" s="539" t="s">
        <v>131</v>
      </c>
      <c r="C78" s="555"/>
      <c r="D78" s="350"/>
      <c r="E78" s="350"/>
      <c r="F78" s="350"/>
      <c r="G78" s="550">
        <f t="shared" si="74"/>
        <v>0</v>
      </c>
      <c r="H78" s="350"/>
      <c r="I78" s="350"/>
      <c r="J78" s="350"/>
      <c r="K78" s="350"/>
      <c r="L78" s="350"/>
      <c r="M78" s="350"/>
      <c r="N78" s="553">
        <f t="shared" si="75"/>
        <v>0</v>
      </c>
      <c r="O78" s="350"/>
      <c r="P78" s="556"/>
      <c r="Q78" s="555"/>
      <c r="R78" s="350"/>
      <c r="S78" s="350"/>
      <c r="T78" s="350"/>
      <c r="U78" s="550">
        <f t="shared" si="76"/>
        <v>0</v>
      </c>
      <c r="V78" s="350"/>
      <c r="W78" s="350"/>
      <c r="X78" s="350"/>
      <c r="Y78" s="350"/>
      <c r="Z78" s="350"/>
      <c r="AA78" s="350"/>
      <c r="AB78" s="553">
        <f t="shared" si="77"/>
        <v>0</v>
      </c>
      <c r="AC78" s="350"/>
      <c r="AD78" s="556"/>
      <c r="AE78" s="555"/>
      <c r="AF78" s="350"/>
      <c r="AG78" s="350"/>
      <c r="AH78" s="350"/>
      <c r="AI78" s="550">
        <f t="shared" si="78"/>
        <v>0</v>
      </c>
      <c r="AJ78" s="350"/>
      <c r="AK78" s="350"/>
      <c r="AL78" s="350"/>
      <c r="AM78" s="350"/>
      <c r="AN78" s="350"/>
      <c r="AO78" s="350"/>
      <c r="AP78" s="553">
        <f t="shared" si="79"/>
        <v>0</v>
      </c>
      <c r="AQ78" s="350"/>
      <c r="AR78" s="556"/>
    </row>
    <row r="79" spans="1:44" hidden="1" x14ac:dyDescent="0.25">
      <c r="A79" s="27" t="s">
        <v>132</v>
      </c>
      <c r="B79" s="539" t="s">
        <v>133</v>
      </c>
      <c r="C79" s="555"/>
      <c r="D79" s="350"/>
      <c r="E79" s="350"/>
      <c r="F79" s="350"/>
      <c r="G79" s="550">
        <f t="shared" si="74"/>
        <v>0</v>
      </c>
      <c r="H79" s="350"/>
      <c r="I79" s="350"/>
      <c r="J79" s="350"/>
      <c r="K79" s="350"/>
      <c r="L79" s="350"/>
      <c r="M79" s="350"/>
      <c r="N79" s="553">
        <f t="shared" si="75"/>
        <v>0</v>
      </c>
      <c r="O79" s="350"/>
      <c r="P79" s="556"/>
      <c r="Q79" s="555"/>
      <c r="R79" s="350"/>
      <c r="S79" s="350"/>
      <c r="T79" s="350"/>
      <c r="U79" s="550">
        <f t="shared" si="76"/>
        <v>0</v>
      </c>
      <c r="V79" s="350"/>
      <c r="W79" s="350"/>
      <c r="X79" s="350"/>
      <c r="Y79" s="350"/>
      <c r="Z79" s="350"/>
      <c r="AA79" s="350"/>
      <c r="AB79" s="553">
        <f t="shared" si="77"/>
        <v>0</v>
      </c>
      <c r="AC79" s="350"/>
      <c r="AD79" s="556"/>
      <c r="AE79" s="555"/>
      <c r="AF79" s="350"/>
      <c r="AG79" s="350"/>
      <c r="AH79" s="350"/>
      <c r="AI79" s="550">
        <f t="shared" si="78"/>
        <v>0</v>
      </c>
      <c r="AJ79" s="350"/>
      <c r="AK79" s="350"/>
      <c r="AL79" s="350"/>
      <c r="AM79" s="350"/>
      <c r="AN79" s="350"/>
      <c r="AO79" s="350"/>
      <c r="AP79" s="553">
        <f t="shared" si="79"/>
        <v>0</v>
      </c>
      <c r="AQ79" s="350"/>
      <c r="AR79" s="556"/>
    </row>
    <row r="80" spans="1:44" ht="15.75" hidden="1" thickBot="1" x14ac:dyDescent="0.3">
      <c r="A80" s="22"/>
      <c r="B80" s="540" t="s">
        <v>134</v>
      </c>
      <c r="C80" s="562"/>
      <c r="D80" s="563"/>
      <c r="E80" s="563"/>
      <c r="F80" s="563"/>
      <c r="G80" s="564"/>
      <c r="H80" s="565"/>
      <c r="I80" s="565"/>
      <c r="J80" s="566"/>
      <c r="K80" s="563"/>
      <c r="L80" s="563"/>
      <c r="M80" s="563"/>
      <c r="N80" s="563"/>
      <c r="O80" s="563"/>
      <c r="P80" s="567"/>
      <c r="Q80" s="562"/>
      <c r="R80" s="563"/>
      <c r="S80" s="563"/>
      <c r="T80" s="563"/>
      <c r="U80" s="564"/>
      <c r="V80" s="565"/>
      <c r="W80" s="573"/>
      <c r="X80" s="566"/>
      <c r="Y80" s="563"/>
      <c r="Z80" s="563"/>
      <c r="AA80" s="563"/>
      <c r="AB80" s="563"/>
      <c r="AC80" s="563"/>
      <c r="AD80" s="567"/>
      <c r="AE80" s="562"/>
      <c r="AF80" s="563"/>
      <c r="AG80" s="563"/>
      <c r="AH80" s="563"/>
      <c r="AI80" s="564"/>
      <c r="AJ80" s="565"/>
      <c r="AK80" s="573"/>
      <c r="AL80" s="566"/>
      <c r="AM80" s="563"/>
      <c r="AN80" s="563"/>
      <c r="AO80" s="563"/>
      <c r="AP80" s="563"/>
      <c r="AQ80" s="563"/>
      <c r="AR80" s="567"/>
    </row>
    <row r="81" spans="1:44" s="80" customFormat="1" ht="18.75" hidden="1" x14ac:dyDescent="0.3">
      <c r="A81" s="175">
        <v>2025</v>
      </c>
      <c r="B81" s="346" t="str">
        <f>CONCATENATE("Anlagenspiegel des Jahres ",A81)</f>
        <v>Anlagenspiegel des Jahres 2025</v>
      </c>
      <c r="C81" s="65"/>
      <c r="D81" s="65"/>
      <c r="E81" s="65"/>
      <c r="F81" s="65"/>
      <c r="G81" s="65"/>
      <c r="H81" s="65"/>
      <c r="I81" s="65"/>
      <c r="J81" s="65"/>
      <c r="K81" s="65"/>
      <c r="L81" s="65"/>
      <c r="M81" s="65"/>
      <c r="N81" s="65"/>
      <c r="O81" s="65"/>
      <c r="P81" s="65"/>
      <c r="Q81" s="65"/>
      <c r="R81" s="65"/>
      <c r="S81" s="65"/>
      <c r="T81" s="33"/>
      <c r="U81" s="33"/>
      <c r="V81" s="33"/>
      <c r="W81" s="33"/>
      <c r="X81" s="33"/>
      <c r="Y81" s="33"/>
      <c r="Z81" s="33"/>
      <c r="AA81" s="33"/>
      <c r="AB81" s="33"/>
      <c r="AC81" s="33"/>
      <c r="AD81" s="33"/>
      <c r="AE81" s="65"/>
      <c r="AF81" s="65"/>
      <c r="AG81" s="65"/>
      <c r="AH81" s="33"/>
      <c r="AI81" s="33"/>
      <c r="AJ81" s="33"/>
      <c r="AK81" s="33"/>
      <c r="AL81" s="33"/>
      <c r="AM81" s="33"/>
      <c r="AN81" s="33"/>
      <c r="AO81" s="33"/>
      <c r="AP81" s="33"/>
      <c r="AQ81" s="33"/>
      <c r="AR81" s="33"/>
    </row>
    <row r="82" spans="1:44" hidden="1" x14ac:dyDescent="0.25">
      <c r="A82" s="23" t="s">
        <v>110</v>
      </c>
      <c r="B82" s="24" t="s">
        <v>111</v>
      </c>
      <c r="C82" s="101">
        <f>SUM(C83+C87+C92)</f>
        <v>0</v>
      </c>
      <c r="D82" s="101">
        <f t="shared" ref="D82:AD82" si="80">SUM(D83+D87+D92)</f>
        <v>0</v>
      </c>
      <c r="E82" s="101">
        <f t="shared" si="80"/>
        <v>0</v>
      </c>
      <c r="F82" s="101">
        <f t="shared" si="80"/>
        <v>0</v>
      </c>
      <c r="G82" s="101">
        <f t="shared" si="80"/>
        <v>0</v>
      </c>
      <c r="H82" s="101">
        <f t="shared" si="80"/>
        <v>0</v>
      </c>
      <c r="I82" s="101">
        <f t="shared" si="80"/>
        <v>0</v>
      </c>
      <c r="J82" s="101">
        <f t="shared" si="80"/>
        <v>0</v>
      </c>
      <c r="K82" s="101">
        <f t="shared" si="80"/>
        <v>0</v>
      </c>
      <c r="L82" s="101">
        <f t="shared" si="80"/>
        <v>0</v>
      </c>
      <c r="M82" s="101">
        <f t="shared" si="80"/>
        <v>0</v>
      </c>
      <c r="N82" s="101">
        <f t="shared" si="80"/>
        <v>0</v>
      </c>
      <c r="O82" s="101">
        <f t="shared" si="80"/>
        <v>0</v>
      </c>
      <c r="P82" s="101">
        <f t="shared" si="80"/>
        <v>0</v>
      </c>
      <c r="Q82" s="101">
        <f t="shared" si="80"/>
        <v>0</v>
      </c>
      <c r="R82" s="101">
        <f t="shared" si="80"/>
        <v>0</v>
      </c>
      <c r="S82" s="101">
        <f t="shared" si="80"/>
        <v>0</v>
      </c>
      <c r="T82" s="101">
        <f t="shared" si="80"/>
        <v>0</v>
      </c>
      <c r="U82" s="101">
        <f t="shared" si="80"/>
        <v>0</v>
      </c>
      <c r="V82" s="101">
        <f t="shared" si="80"/>
        <v>0</v>
      </c>
      <c r="W82" s="101">
        <f t="shared" si="80"/>
        <v>0</v>
      </c>
      <c r="X82" s="101">
        <f t="shared" si="80"/>
        <v>0</v>
      </c>
      <c r="Y82" s="101">
        <f t="shared" si="80"/>
        <v>0</v>
      </c>
      <c r="Z82" s="101">
        <f t="shared" si="80"/>
        <v>0</v>
      </c>
      <c r="AA82" s="101">
        <f t="shared" si="80"/>
        <v>0</v>
      </c>
      <c r="AB82" s="101">
        <f t="shared" si="80"/>
        <v>0</v>
      </c>
      <c r="AC82" s="101">
        <f t="shared" si="80"/>
        <v>0</v>
      </c>
      <c r="AD82" s="101">
        <f t="shared" si="80"/>
        <v>0</v>
      </c>
      <c r="AE82" s="101">
        <f t="shared" ref="AE82:AR82" si="81">SUM(AE83+AE87+AE92)</f>
        <v>0</v>
      </c>
      <c r="AF82" s="101">
        <f t="shared" si="81"/>
        <v>0</v>
      </c>
      <c r="AG82" s="101">
        <f t="shared" si="81"/>
        <v>0</v>
      </c>
      <c r="AH82" s="101">
        <f t="shared" si="81"/>
        <v>0</v>
      </c>
      <c r="AI82" s="101">
        <f t="shared" si="81"/>
        <v>0</v>
      </c>
      <c r="AJ82" s="101">
        <f t="shared" si="81"/>
        <v>0</v>
      </c>
      <c r="AK82" s="101">
        <f t="shared" si="81"/>
        <v>0</v>
      </c>
      <c r="AL82" s="101">
        <f t="shared" si="81"/>
        <v>0</v>
      </c>
      <c r="AM82" s="101">
        <f t="shared" si="81"/>
        <v>0</v>
      </c>
      <c r="AN82" s="101">
        <f t="shared" si="81"/>
        <v>0</v>
      </c>
      <c r="AO82" s="101">
        <f t="shared" si="81"/>
        <v>0</v>
      </c>
      <c r="AP82" s="101">
        <f t="shared" si="81"/>
        <v>0</v>
      </c>
      <c r="AQ82" s="101">
        <f t="shared" si="81"/>
        <v>0</v>
      </c>
      <c r="AR82" s="101">
        <f t="shared" si="81"/>
        <v>0</v>
      </c>
    </row>
    <row r="83" spans="1:44" hidden="1" x14ac:dyDescent="0.25">
      <c r="A83" s="23" t="s">
        <v>79</v>
      </c>
      <c r="B83" s="24" t="s">
        <v>112</v>
      </c>
      <c r="C83" s="101">
        <f>SUM(C84:C86)</f>
        <v>0</v>
      </c>
      <c r="D83" s="101">
        <f t="shared" ref="D83:AD83" si="82">SUM(D84:D86)</f>
        <v>0</v>
      </c>
      <c r="E83" s="101">
        <f t="shared" si="82"/>
        <v>0</v>
      </c>
      <c r="F83" s="101">
        <f t="shared" si="82"/>
        <v>0</v>
      </c>
      <c r="G83" s="101">
        <f t="shared" si="82"/>
        <v>0</v>
      </c>
      <c r="H83" s="101">
        <f t="shared" si="82"/>
        <v>0</v>
      </c>
      <c r="I83" s="101">
        <f t="shared" si="82"/>
        <v>0</v>
      </c>
      <c r="J83" s="101">
        <f t="shared" si="82"/>
        <v>0</v>
      </c>
      <c r="K83" s="101">
        <f t="shared" si="82"/>
        <v>0</v>
      </c>
      <c r="L83" s="101">
        <f t="shared" si="82"/>
        <v>0</v>
      </c>
      <c r="M83" s="101">
        <f t="shared" si="82"/>
        <v>0</v>
      </c>
      <c r="N83" s="101">
        <f t="shared" si="82"/>
        <v>0</v>
      </c>
      <c r="O83" s="101">
        <f t="shared" si="82"/>
        <v>0</v>
      </c>
      <c r="P83" s="101">
        <f t="shared" si="82"/>
        <v>0</v>
      </c>
      <c r="Q83" s="101">
        <f t="shared" si="82"/>
        <v>0</v>
      </c>
      <c r="R83" s="101">
        <f t="shared" si="82"/>
        <v>0</v>
      </c>
      <c r="S83" s="101">
        <f t="shared" si="82"/>
        <v>0</v>
      </c>
      <c r="T83" s="101">
        <f t="shared" si="82"/>
        <v>0</v>
      </c>
      <c r="U83" s="101">
        <f t="shared" si="82"/>
        <v>0</v>
      </c>
      <c r="V83" s="101">
        <f t="shared" si="82"/>
        <v>0</v>
      </c>
      <c r="W83" s="101">
        <f t="shared" si="82"/>
        <v>0</v>
      </c>
      <c r="X83" s="101">
        <f t="shared" si="82"/>
        <v>0</v>
      </c>
      <c r="Y83" s="101">
        <f t="shared" si="82"/>
        <v>0</v>
      </c>
      <c r="Z83" s="101">
        <f t="shared" si="82"/>
        <v>0</v>
      </c>
      <c r="AA83" s="101">
        <f t="shared" si="82"/>
        <v>0</v>
      </c>
      <c r="AB83" s="101">
        <f t="shared" si="82"/>
        <v>0</v>
      </c>
      <c r="AC83" s="101">
        <f t="shared" si="82"/>
        <v>0</v>
      </c>
      <c r="AD83" s="101">
        <f t="shared" si="82"/>
        <v>0</v>
      </c>
      <c r="AE83" s="101">
        <f t="shared" ref="AE83:AR83" si="83">SUM(AE84:AE86)</f>
        <v>0</v>
      </c>
      <c r="AF83" s="101">
        <f t="shared" si="83"/>
        <v>0</v>
      </c>
      <c r="AG83" s="101">
        <f t="shared" si="83"/>
        <v>0</v>
      </c>
      <c r="AH83" s="101">
        <f t="shared" si="83"/>
        <v>0</v>
      </c>
      <c r="AI83" s="101">
        <f t="shared" si="83"/>
        <v>0</v>
      </c>
      <c r="AJ83" s="101">
        <f t="shared" si="83"/>
        <v>0</v>
      </c>
      <c r="AK83" s="101">
        <f t="shared" si="83"/>
        <v>0</v>
      </c>
      <c r="AL83" s="101">
        <f t="shared" si="83"/>
        <v>0</v>
      </c>
      <c r="AM83" s="101">
        <f t="shared" si="83"/>
        <v>0</v>
      </c>
      <c r="AN83" s="101">
        <f t="shared" si="83"/>
        <v>0</v>
      </c>
      <c r="AO83" s="101">
        <f t="shared" si="83"/>
        <v>0</v>
      </c>
      <c r="AP83" s="101">
        <f t="shared" si="83"/>
        <v>0</v>
      </c>
      <c r="AQ83" s="101">
        <f t="shared" si="83"/>
        <v>0</v>
      </c>
      <c r="AR83" s="101">
        <f t="shared" si="83"/>
        <v>0</v>
      </c>
    </row>
    <row r="84" spans="1:44" ht="30" hidden="1" x14ac:dyDescent="0.25">
      <c r="A84" s="78" t="s">
        <v>113</v>
      </c>
      <c r="B84" s="79" t="s">
        <v>114</v>
      </c>
      <c r="C84" s="347"/>
      <c r="D84" s="348"/>
      <c r="E84" s="348"/>
      <c r="F84" s="348"/>
      <c r="G84" s="102">
        <f t="shared" ref="G84:G86" si="84">C84+D84-E84+F84</f>
        <v>0</v>
      </c>
      <c r="H84" s="348"/>
      <c r="I84" s="348"/>
      <c r="J84" s="348"/>
      <c r="K84" s="348"/>
      <c r="L84" s="348"/>
      <c r="M84" s="348"/>
      <c r="N84" s="102">
        <f>H84+I84-J84+K84-L84+M84</f>
        <v>0</v>
      </c>
      <c r="O84" s="348"/>
      <c r="P84" s="348"/>
      <c r="Q84" s="348"/>
      <c r="R84" s="348"/>
      <c r="S84" s="348"/>
      <c r="T84" s="348"/>
      <c r="U84" s="102">
        <f t="shared" ref="U84:U86" si="85">Q84+R84-S84+T84</f>
        <v>0</v>
      </c>
      <c r="V84" s="348"/>
      <c r="W84" s="348"/>
      <c r="X84" s="348"/>
      <c r="Y84" s="348"/>
      <c r="Z84" s="348"/>
      <c r="AA84" s="348"/>
      <c r="AB84" s="102">
        <f>V84+W84-X84+Y84-Z84+AA84</f>
        <v>0</v>
      </c>
      <c r="AC84" s="348"/>
      <c r="AD84" s="348"/>
      <c r="AE84" s="348"/>
      <c r="AF84" s="348"/>
      <c r="AG84" s="348"/>
      <c r="AH84" s="348"/>
      <c r="AI84" s="102">
        <f t="shared" ref="AI84:AI86" si="86">AE84+AF84-AG84+AH84</f>
        <v>0</v>
      </c>
      <c r="AJ84" s="348"/>
      <c r="AK84" s="348"/>
      <c r="AL84" s="348"/>
      <c r="AM84" s="348"/>
      <c r="AN84" s="348"/>
      <c r="AO84" s="348"/>
      <c r="AP84" s="102">
        <f>AJ84+AK84-AL84+AM84-AN84+AO84</f>
        <v>0</v>
      </c>
      <c r="AQ84" s="348"/>
      <c r="AR84" s="348"/>
    </row>
    <row r="85" spans="1:44" hidden="1" x14ac:dyDescent="0.25">
      <c r="A85" s="27" t="s">
        <v>115</v>
      </c>
      <c r="B85" s="28" t="s">
        <v>116</v>
      </c>
      <c r="C85" s="349"/>
      <c r="D85" s="350"/>
      <c r="E85" s="350"/>
      <c r="F85" s="350"/>
      <c r="G85" s="101">
        <f t="shared" si="84"/>
        <v>0</v>
      </c>
      <c r="H85" s="350"/>
      <c r="I85" s="350"/>
      <c r="J85" s="350"/>
      <c r="K85" s="350"/>
      <c r="L85" s="350"/>
      <c r="M85" s="350"/>
      <c r="N85" s="102">
        <f t="shared" ref="N85:N86" si="87">H85+I85-J85+K85-L85+M85</f>
        <v>0</v>
      </c>
      <c r="O85" s="350"/>
      <c r="P85" s="350"/>
      <c r="Q85" s="350"/>
      <c r="R85" s="350"/>
      <c r="S85" s="350"/>
      <c r="T85" s="350"/>
      <c r="U85" s="101">
        <f t="shared" si="85"/>
        <v>0</v>
      </c>
      <c r="V85" s="350"/>
      <c r="W85" s="350"/>
      <c r="X85" s="350"/>
      <c r="Y85" s="350"/>
      <c r="Z85" s="350"/>
      <c r="AA85" s="350"/>
      <c r="AB85" s="102">
        <f t="shared" ref="AB85:AB86" si="88">V85+W85-X85+Y85-Z85+AA85</f>
        <v>0</v>
      </c>
      <c r="AC85" s="350"/>
      <c r="AD85" s="350"/>
      <c r="AE85" s="350"/>
      <c r="AF85" s="350"/>
      <c r="AG85" s="350"/>
      <c r="AH85" s="350"/>
      <c r="AI85" s="101">
        <f t="shared" si="86"/>
        <v>0</v>
      </c>
      <c r="AJ85" s="350"/>
      <c r="AK85" s="350"/>
      <c r="AL85" s="350"/>
      <c r="AM85" s="350"/>
      <c r="AN85" s="350"/>
      <c r="AO85" s="350"/>
      <c r="AP85" s="102">
        <f t="shared" ref="AP85:AP86" si="89">AJ85+AK85-AL85+AM85-AN85+AO85</f>
        <v>0</v>
      </c>
      <c r="AQ85" s="350"/>
      <c r="AR85" s="350"/>
    </row>
    <row r="86" spans="1:44" hidden="1" x14ac:dyDescent="0.25">
      <c r="A86" s="27" t="s">
        <v>117</v>
      </c>
      <c r="B86" s="28" t="s">
        <v>118</v>
      </c>
      <c r="C86" s="349"/>
      <c r="D86" s="350"/>
      <c r="E86" s="350"/>
      <c r="F86" s="350"/>
      <c r="G86" s="101">
        <f t="shared" si="84"/>
        <v>0</v>
      </c>
      <c r="H86" s="350"/>
      <c r="I86" s="350"/>
      <c r="J86" s="350"/>
      <c r="K86" s="350"/>
      <c r="L86" s="350"/>
      <c r="M86" s="350"/>
      <c r="N86" s="102">
        <f t="shared" si="87"/>
        <v>0</v>
      </c>
      <c r="O86" s="350"/>
      <c r="P86" s="350"/>
      <c r="Q86" s="350"/>
      <c r="R86" s="350"/>
      <c r="S86" s="350"/>
      <c r="T86" s="350"/>
      <c r="U86" s="101">
        <f t="shared" si="85"/>
        <v>0</v>
      </c>
      <c r="V86" s="350"/>
      <c r="W86" s="350"/>
      <c r="X86" s="350"/>
      <c r="Y86" s="350"/>
      <c r="Z86" s="350"/>
      <c r="AA86" s="350"/>
      <c r="AB86" s="102">
        <f t="shared" si="88"/>
        <v>0</v>
      </c>
      <c r="AC86" s="350"/>
      <c r="AD86" s="350"/>
      <c r="AE86" s="350"/>
      <c r="AF86" s="350"/>
      <c r="AG86" s="350"/>
      <c r="AH86" s="350"/>
      <c r="AI86" s="101">
        <f t="shared" si="86"/>
        <v>0</v>
      </c>
      <c r="AJ86" s="350"/>
      <c r="AK86" s="350"/>
      <c r="AL86" s="350"/>
      <c r="AM86" s="350"/>
      <c r="AN86" s="350"/>
      <c r="AO86" s="350"/>
      <c r="AP86" s="102">
        <f t="shared" si="89"/>
        <v>0</v>
      </c>
      <c r="AQ86" s="350"/>
      <c r="AR86" s="350"/>
    </row>
    <row r="87" spans="1:44" hidden="1" x14ac:dyDescent="0.25">
      <c r="A87" s="23" t="s">
        <v>82</v>
      </c>
      <c r="B87" s="24" t="s">
        <v>119</v>
      </c>
      <c r="C87" s="101">
        <f t="shared" ref="C87:AC87" si="90">SUM(C88:C91)</f>
        <v>0</v>
      </c>
      <c r="D87" s="101">
        <f t="shared" si="90"/>
        <v>0</v>
      </c>
      <c r="E87" s="101">
        <f t="shared" si="90"/>
        <v>0</v>
      </c>
      <c r="F87" s="101">
        <f t="shared" si="90"/>
        <v>0</v>
      </c>
      <c r="G87" s="101">
        <f t="shared" si="90"/>
        <v>0</v>
      </c>
      <c r="H87" s="101">
        <f t="shared" si="90"/>
        <v>0</v>
      </c>
      <c r="I87" s="101">
        <f t="shared" si="90"/>
        <v>0</v>
      </c>
      <c r="J87" s="101">
        <f t="shared" si="90"/>
        <v>0</v>
      </c>
      <c r="K87" s="101">
        <f t="shared" si="90"/>
        <v>0</v>
      </c>
      <c r="L87" s="101">
        <f t="shared" si="90"/>
        <v>0</v>
      </c>
      <c r="M87" s="101">
        <f t="shared" si="90"/>
        <v>0</v>
      </c>
      <c r="N87" s="101">
        <f t="shared" si="90"/>
        <v>0</v>
      </c>
      <c r="O87" s="101">
        <f t="shared" si="90"/>
        <v>0</v>
      </c>
      <c r="P87" s="101">
        <f t="shared" si="90"/>
        <v>0</v>
      </c>
      <c r="Q87" s="101">
        <f t="shared" si="90"/>
        <v>0</v>
      </c>
      <c r="R87" s="101">
        <f t="shared" si="90"/>
        <v>0</v>
      </c>
      <c r="S87" s="101">
        <f t="shared" si="90"/>
        <v>0</v>
      </c>
      <c r="T87" s="101">
        <f t="shared" si="90"/>
        <v>0</v>
      </c>
      <c r="U87" s="101">
        <f t="shared" si="90"/>
        <v>0</v>
      </c>
      <c r="V87" s="101">
        <f t="shared" si="90"/>
        <v>0</v>
      </c>
      <c r="W87" s="101">
        <f t="shared" si="90"/>
        <v>0</v>
      </c>
      <c r="X87" s="101">
        <f t="shared" si="90"/>
        <v>0</v>
      </c>
      <c r="Y87" s="101">
        <f t="shared" si="90"/>
        <v>0</v>
      </c>
      <c r="Z87" s="101">
        <f t="shared" si="90"/>
        <v>0</v>
      </c>
      <c r="AA87" s="101">
        <f t="shared" si="90"/>
        <v>0</v>
      </c>
      <c r="AB87" s="101">
        <f t="shared" si="90"/>
        <v>0</v>
      </c>
      <c r="AC87" s="101">
        <f t="shared" si="90"/>
        <v>0</v>
      </c>
      <c r="AD87" s="101">
        <f>SUM(AD88:AD91)</f>
        <v>0</v>
      </c>
      <c r="AE87" s="101">
        <f t="shared" ref="AE87:AQ87" si="91">SUM(AE88:AE91)</f>
        <v>0</v>
      </c>
      <c r="AF87" s="101">
        <f t="shared" si="91"/>
        <v>0</v>
      </c>
      <c r="AG87" s="101">
        <f t="shared" si="91"/>
        <v>0</v>
      </c>
      <c r="AH87" s="101">
        <f t="shared" si="91"/>
        <v>0</v>
      </c>
      <c r="AI87" s="101">
        <f t="shared" si="91"/>
        <v>0</v>
      </c>
      <c r="AJ87" s="101">
        <f t="shared" si="91"/>
        <v>0</v>
      </c>
      <c r="AK87" s="101">
        <f t="shared" si="91"/>
        <v>0</v>
      </c>
      <c r="AL87" s="101">
        <f t="shared" si="91"/>
        <v>0</v>
      </c>
      <c r="AM87" s="101">
        <f t="shared" si="91"/>
        <v>0</v>
      </c>
      <c r="AN87" s="101">
        <f t="shared" si="91"/>
        <v>0</v>
      </c>
      <c r="AO87" s="101">
        <f t="shared" si="91"/>
        <v>0</v>
      </c>
      <c r="AP87" s="101">
        <f t="shared" si="91"/>
        <v>0</v>
      </c>
      <c r="AQ87" s="101">
        <f t="shared" si="91"/>
        <v>0</v>
      </c>
      <c r="AR87" s="101">
        <f>SUM(AR88:AR91)</f>
        <v>0</v>
      </c>
    </row>
    <row r="88" spans="1:44" ht="30" hidden="1" x14ac:dyDescent="0.25">
      <c r="A88" s="27" t="s">
        <v>113</v>
      </c>
      <c r="B88" s="28" t="s">
        <v>120</v>
      </c>
      <c r="C88" s="349"/>
      <c r="D88" s="350"/>
      <c r="E88" s="350"/>
      <c r="F88" s="350"/>
      <c r="G88" s="101">
        <f t="shared" ref="G88:G91" si="92">C88+D88-E88+F88</f>
        <v>0</v>
      </c>
      <c r="H88" s="350"/>
      <c r="I88" s="350"/>
      <c r="J88" s="350"/>
      <c r="K88" s="350"/>
      <c r="L88" s="350"/>
      <c r="M88" s="350"/>
      <c r="N88" s="102">
        <f t="shared" ref="N88:N91" si="93">H88+I88-J88+K88-L88+M88</f>
        <v>0</v>
      </c>
      <c r="O88" s="350"/>
      <c r="P88" s="350"/>
      <c r="Q88" s="350"/>
      <c r="R88" s="350"/>
      <c r="S88" s="350"/>
      <c r="T88" s="350"/>
      <c r="U88" s="101">
        <f t="shared" ref="U88:U91" si="94">Q88+R88-S88+T88</f>
        <v>0</v>
      </c>
      <c r="V88" s="350"/>
      <c r="W88" s="350"/>
      <c r="X88" s="350"/>
      <c r="Y88" s="350"/>
      <c r="Z88" s="350"/>
      <c r="AA88" s="350"/>
      <c r="AB88" s="102">
        <f t="shared" ref="AB88:AB91" si="95">V88+W88-X88+Y88-Z88+AA88</f>
        <v>0</v>
      </c>
      <c r="AC88" s="350"/>
      <c r="AD88" s="350"/>
      <c r="AE88" s="350"/>
      <c r="AF88" s="350"/>
      <c r="AG88" s="350"/>
      <c r="AH88" s="350"/>
      <c r="AI88" s="101">
        <f t="shared" ref="AI88:AI91" si="96">AE88+AF88-AG88+AH88</f>
        <v>0</v>
      </c>
      <c r="AJ88" s="350"/>
      <c r="AK88" s="350"/>
      <c r="AL88" s="350"/>
      <c r="AM88" s="350"/>
      <c r="AN88" s="350"/>
      <c r="AO88" s="350"/>
      <c r="AP88" s="102">
        <f t="shared" ref="AP88:AP91" si="97">AJ88+AK88-AL88+AM88-AN88+AO88</f>
        <v>0</v>
      </c>
      <c r="AQ88" s="350"/>
      <c r="AR88" s="350"/>
    </row>
    <row r="89" spans="1:44" hidden="1" x14ac:dyDescent="0.25">
      <c r="A89" s="27" t="s">
        <v>115</v>
      </c>
      <c r="B89" s="28" t="s">
        <v>121</v>
      </c>
      <c r="C89" s="349"/>
      <c r="D89" s="350"/>
      <c r="E89" s="350"/>
      <c r="F89" s="350"/>
      <c r="G89" s="101">
        <f t="shared" si="92"/>
        <v>0</v>
      </c>
      <c r="H89" s="350"/>
      <c r="I89" s="350"/>
      <c r="J89" s="350"/>
      <c r="K89" s="350"/>
      <c r="L89" s="350"/>
      <c r="M89" s="350"/>
      <c r="N89" s="102">
        <f t="shared" si="93"/>
        <v>0</v>
      </c>
      <c r="O89" s="350"/>
      <c r="P89" s="350"/>
      <c r="Q89" s="350"/>
      <c r="R89" s="350"/>
      <c r="S89" s="350"/>
      <c r="T89" s="350"/>
      <c r="U89" s="101">
        <f t="shared" si="94"/>
        <v>0</v>
      </c>
      <c r="V89" s="350"/>
      <c r="W89" s="350"/>
      <c r="X89" s="350"/>
      <c r="Y89" s="350"/>
      <c r="Z89" s="350"/>
      <c r="AA89" s="350"/>
      <c r="AB89" s="102">
        <f t="shared" si="95"/>
        <v>0</v>
      </c>
      <c r="AC89" s="350"/>
      <c r="AD89" s="350"/>
      <c r="AE89" s="350"/>
      <c r="AF89" s="350"/>
      <c r="AG89" s="350"/>
      <c r="AH89" s="350"/>
      <c r="AI89" s="101">
        <f t="shared" si="96"/>
        <v>0</v>
      </c>
      <c r="AJ89" s="350"/>
      <c r="AK89" s="350"/>
      <c r="AL89" s="350"/>
      <c r="AM89" s="350"/>
      <c r="AN89" s="350"/>
      <c r="AO89" s="350"/>
      <c r="AP89" s="102">
        <f t="shared" si="97"/>
        <v>0</v>
      </c>
      <c r="AQ89" s="350"/>
      <c r="AR89" s="350"/>
    </row>
    <row r="90" spans="1:44" hidden="1" x14ac:dyDescent="0.25">
      <c r="A90" s="27" t="s">
        <v>117</v>
      </c>
      <c r="B90" s="28" t="s">
        <v>122</v>
      </c>
      <c r="C90" s="349"/>
      <c r="D90" s="350"/>
      <c r="E90" s="350"/>
      <c r="F90" s="350"/>
      <c r="G90" s="101">
        <f t="shared" si="92"/>
        <v>0</v>
      </c>
      <c r="H90" s="350"/>
      <c r="I90" s="350"/>
      <c r="J90" s="350"/>
      <c r="K90" s="350"/>
      <c r="L90" s="350"/>
      <c r="M90" s="350"/>
      <c r="N90" s="102">
        <f t="shared" si="93"/>
        <v>0</v>
      </c>
      <c r="O90" s="350"/>
      <c r="P90" s="350"/>
      <c r="Q90" s="350"/>
      <c r="R90" s="350"/>
      <c r="S90" s="350"/>
      <c r="T90" s="350"/>
      <c r="U90" s="101">
        <f t="shared" si="94"/>
        <v>0</v>
      </c>
      <c r="V90" s="350"/>
      <c r="W90" s="350"/>
      <c r="X90" s="350"/>
      <c r="Y90" s="350"/>
      <c r="Z90" s="350"/>
      <c r="AA90" s="350"/>
      <c r="AB90" s="102">
        <f t="shared" si="95"/>
        <v>0</v>
      </c>
      <c r="AC90" s="350"/>
      <c r="AD90" s="350"/>
      <c r="AE90" s="350"/>
      <c r="AF90" s="350"/>
      <c r="AG90" s="350"/>
      <c r="AH90" s="350"/>
      <c r="AI90" s="101">
        <f t="shared" si="96"/>
        <v>0</v>
      </c>
      <c r="AJ90" s="350"/>
      <c r="AK90" s="350"/>
      <c r="AL90" s="350"/>
      <c r="AM90" s="350"/>
      <c r="AN90" s="350"/>
      <c r="AO90" s="350"/>
      <c r="AP90" s="102">
        <f t="shared" si="97"/>
        <v>0</v>
      </c>
      <c r="AQ90" s="350"/>
      <c r="AR90" s="350"/>
    </row>
    <row r="91" spans="1:44" hidden="1" x14ac:dyDescent="0.25">
      <c r="A91" s="27" t="s">
        <v>123</v>
      </c>
      <c r="B91" s="28" t="s">
        <v>124</v>
      </c>
      <c r="C91" s="349"/>
      <c r="D91" s="350"/>
      <c r="E91" s="350"/>
      <c r="F91" s="350"/>
      <c r="G91" s="101">
        <f t="shared" si="92"/>
        <v>0</v>
      </c>
      <c r="H91" s="350"/>
      <c r="I91" s="350"/>
      <c r="J91" s="350"/>
      <c r="K91" s="350"/>
      <c r="L91" s="350"/>
      <c r="M91" s="350"/>
      <c r="N91" s="102">
        <f t="shared" si="93"/>
        <v>0</v>
      </c>
      <c r="O91" s="350"/>
      <c r="P91" s="350"/>
      <c r="Q91" s="350"/>
      <c r="R91" s="350"/>
      <c r="S91" s="350"/>
      <c r="T91" s="350"/>
      <c r="U91" s="101">
        <f t="shared" si="94"/>
        <v>0</v>
      </c>
      <c r="V91" s="350"/>
      <c r="W91" s="350"/>
      <c r="X91" s="350"/>
      <c r="Y91" s="350"/>
      <c r="Z91" s="350"/>
      <c r="AA91" s="350"/>
      <c r="AB91" s="102">
        <f t="shared" si="95"/>
        <v>0</v>
      </c>
      <c r="AC91" s="350"/>
      <c r="AD91" s="350"/>
      <c r="AE91" s="350"/>
      <c r="AF91" s="350"/>
      <c r="AG91" s="350"/>
      <c r="AH91" s="350"/>
      <c r="AI91" s="101">
        <f t="shared" si="96"/>
        <v>0</v>
      </c>
      <c r="AJ91" s="350"/>
      <c r="AK91" s="350"/>
      <c r="AL91" s="350"/>
      <c r="AM91" s="350"/>
      <c r="AN91" s="350"/>
      <c r="AO91" s="350"/>
      <c r="AP91" s="102">
        <f t="shared" si="97"/>
        <v>0</v>
      </c>
      <c r="AQ91" s="350"/>
      <c r="AR91" s="350"/>
    </row>
    <row r="92" spans="1:44" hidden="1" x14ac:dyDescent="0.25">
      <c r="A92" s="23" t="s">
        <v>84</v>
      </c>
      <c r="B92" s="24" t="s">
        <v>125</v>
      </c>
      <c r="C92" s="101">
        <f>SUM(C93:C98)</f>
        <v>0</v>
      </c>
      <c r="D92" s="101">
        <f t="shared" ref="D92:AD92" si="98">SUM(D93:D98)</f>
        <v>0</v>
      </c>
      <c r="E92" s="101">
        <f t="shared" si="98"/>
        <v>0</v>
      </c>
      <c r="F92" s="101">
        <f t="shared" si="98"/>
        <v>0</v>
      </c>
      <c r="G92" s="101">
        <f t="shared" si="98"/>
        <v>0</v>
      </c>
      <c r="H92" s="101">
        <f t="shared" si="98"/>
        <v>0</v>
      </c>
      <c r="I92" s="101">
        <f t="shared" si="98"/>
        <v>0</v>
      </c>
      <c r="J92" s="101">
        <f t="shared" si="98"/>
        <v>0</v>
      </c>
      <c r="K92" s="101">
        <f t="shared" si="98"/>
        <v>0</v>
      </c>
      <c r="L92" s="101">
        <f t="shared" si="98"/>
        <v>0</v>
      </c>
      <c r="M92" s="101">
        <f t="shared" si="98"/>
        <v>0</v>
      </c>
      <c r="N92" s="101">
        <f t="shared" si="98"/>
        <v>0</v>
      </c>
      <c r="O92" s="101">
        <f t="shared" si="98"/>
        <v>0</v>
      </c>
      <c r="P92" s="101">
        <f t="shared" si="98"/>
        <v>0</v>
      </c>
      <c r="Q92" s="101">
        <f t="shared" si="98"/>
        <v>0</v>
      </c>
      <c r="R92" s="101">
        <f t="shared" si="98"/>
        <v>0</v>
      </c>
      <c r="S92" s="101">
        <f t="shared" si="98"/>
        <v>0</v>
      </c>
      <c r="T92" s="101">
        <f t="shared" si="98"/>
        <v>0</v>
      </c>
      <c r="U92" s="101">
        <f t="shared" si="98"/>
        <v>0</v>
      </c>
      <c r="V92" s="101">
        <f t="shared" si="98"/>
        <v>0</v>
      </c>
      <c r="W92" s="101">
        <f t="shared" si="98"/>
        <v>0</v>
      </c>
      <c r="X92" s="101">
        <f t="shared" si="98"/>
        <v>0</v>
      </c>
      <c r="Y92" s="101">
        <f t="shared" si="98"/>
        <v>0</v>
      </c>
      <c r="Z92" s="101">
        <f t="shared" si="98"/>
        <v>0</v>
      </c>
      <c r="AA92" s="101">
        <f t="shared" si="98"/>
        <v>0</v>
      </c>
      <c r="AB92" s="101">
        <f t="shared" si="98"/>
        <v>0</v>
      </c>
      <c r="AC92" s="101">
        <f t="shared" si="98"/>
        <v>0</v>
      </c>
      <c r="AD92" s="101">
        <f t="shared" si="98"/>
        <v>0</v>
      </c>
      <c r="AE92" s="101">
        <f t="shared" ref="AE92:AR92" si="99">SUM(AE93:AE98)</f>
        <v>0</v>
      </c>
      <c r="AF92" s="101">
        <f t="shared" si="99"/>
        <v>0</v>
      </c>
      <c r="AG92" s="101">
        <f t="shared" si="99"/>
        <v>0</v>
      </c>
      <c r="AH92" s="101">
        <f t="shared" si="99"/>
        <v>0</v>
      </c>
      <c r="AI92" s="101">
        <f t="shared" si="99"/>
        <v>0</v>
      </c>
      <c r="AJ92" s="101">
        <f t="shared" si="99"/>
        <v>0</v>
      </c>
      <c r="AK92" s="101">
        <f t="shared" si="99"/>
        <v>0</v>
      </c>
      <c r="AL92" s="101">
        <f t="shared" si="99"/>
        <v>0</v>
      </c>
      <c r="AM92" s="101">
        <f t="shared" si="99"/>
        <v>0</v>
      </c>
      <c r="AN92" s="101">
        <f t="shared" si="99"/>
        <v>0</v>
      </c>
      <c r="AO92" s="101">
        <f t="shared" si="99"/>
        <v>0</v>
      </c>
      <c r="AP92" s="101">
        <f t="shared" si="99"/>
        <v>0</v>
      </c>
      <c r="AQ92" s="101">
        <f t="shared" si="99"/>
        <v>0</v>
      </c>
      <c r="AR92" s="101">
        <f t="shared" si="99"/>
        <v>0</v>
      </c>
    </row>
    <row r="93" spans="1:44" hidden="1" x14ac:dyDescent="0.25">
      <c r="A93" s="27" t="s">
        <v>113</v>
      </c>
      <c r="B93" s="28" t="s">
        <v>126</v>
      </c>
      <c r="C93" s="349"/>
      <c r="D93" s="350"/>
      <c r="E93" s="350"/>
      <c r="F93" s="350"/>
      <c r="G93" s="101">
        <f t="shared" ref="G93:G98" si="100">C93+D93-E93+F93</f>
        <v>0</v>
      </c>
      <c r="H93" s="350"/>
      <c r="I93" s="350"/>
      <c r="J93" s="350"/>
      <c r="K93" s="350"/>
      <c r="L93" s="350"/>
      <c r="M93" s="350"/>
      <c r="N93" s="102">
        <f t="shared" ref="N93:N98" si="101">H93+I93-J93+K93-L93+M93</f>
        <v>0</v>
      </c>
      <c r="O93" s="350"/>
      <c r="P93" s="350"/>
      <c r="Q93" s="350"/>
      <c r="R93" s="350"/>
      <c r="S93" s="350"/>
      <c r="T93" s="350"/>
      <c r="U93" s="101">
        <f t="shared" ref="U93:U98" si="102">Q93+R93-S93+T93</f>
        <v>0</v>
      </c>
      <c r="V93" s="350"/>
      <c r="W93" s="350"/>
      <c r="X93" s="350"/>
      <c r="Y93" s="350"/>
      <c r="Z93" s="350"/>
      <c r="AA93" s="350"/>
      <c r="AB93" s="102">
        <f t="shared" ref="AB93:AB98" si="103">V93+W93-X93+Y93-Z93+AA93</f>
        <v>0</v>
      </c>
      <c r="AC93" s="350"/>
      <c r="AD93" s="350"/>
      <c r="AE93" s="350"/>
      <c r="AF93" s="350"/>
      <c r="AG93" s="350"/>
      <c r="AH93" s="350"/>
      <c r="AI93" s="101">
        <f t="shared" ref="AI93:AI98" si="104">AE93+AF93-AG93+AH93</f>
        <v>0</v>
      </c>
      <c r="AJ93" s="350"/>
      <c r="AK93" s="350"/>
      <c r="AL93" s="350"/>
      <c r="AM93" s="350"/>
      <c r="AN93" s="350"/>
      <c r="AO93" s="350"/>
      <c r="AP93" s="102">
        <f t="shared" ref="AP93:AP98" si="105">AJ93+AK93-AL93+AM93-AN93+AO93</f>
        <v>0</v>
      </c>
      <c r="AQ93" s="350"/>
      <c r="AR93" s="350"/>
    </row>
    <row r="94" spans="1:44" hidden="1" x14ac:dyDescent="0.25">
      <c r="A94" s="27" t="s">
        <v>115</v>
      </c>
      <c r="B94" s="28" t="s">
        <v>127</v>
      </c>
      <c r="C94" s="349"/>
      <c r="D94" s="350"/>
      <c r="E94" s="350"/>
      <c r="F94" s="350"/>
      <c r="G94" s="101">
        <f t="shared" si="100"/>
        <v>0</v>
      </c>
      <c r="H94" s="350"/>
      <c r="I94" s="350"/>
      <c r="J94" s="350"/>
      <c r="K94" s="350"/>
      <c r="L94" s="350"/>
      <c r="M94" s="350"/>
      <c r="N94" s="102">
        <f t="shared" si="101"/>
        <v>0</v>
      </c>
      <c r="O94" s="350"/>
      <c r="P94" s="350"/>
      <c r="Q94" s="350"/>
      <c r="R94" s="350"/>
      <c r="S94" s="350"/>
      <c r="T94" s="350"/>
      <c r="U94" s="101">
        <f t="shared" si="102"/>
        <v>0</v>
      </c>
      <c r="V94" s="350"/>
      <c r="W94" s="350"/>
      <c r="X94" s="350"/>
      <c r="Y94" s="350"/>
      <c r="Z94" s="350"/>
      <c r="AA94" s="350"/>
      <c r="AB94" s="102">
        <f t="shared" si="103"/>
        <v>0</v>
      </c>
      <c r="AC94" s="350"/>
      <c r="AD94" s="350"/>
      <c r="AE94" s="350"/>
      <c r="AF94" s="350"/>
      <c r="AG94" s="350"/>
      <c r="AH94" s="350"/>
      <c r="AI94" s="101">
        <f t="shared" si="104"/>
        <v>0</v>
      </c>
      <c r="AJ94" s="350"/>
      <c r="AK94" s="350"/>
      <c r="AL94" s="350"/>
      <c r="AM94" s="350"/>
      <c r="AN94" s="350"/>
      <c r="AO94" s="350"/>
      <c r="AP94" s="102">
        <f t="shared" si="105"/>
        <v>0</v>
      </c>
      <c r="AQ94" s="350"/>
      <c r="AR94" s="350"/>
    </row>
    <row r="95" spans="1:44" hidden="1" x14ac:dyDescent="0.25">
      <c r="A95" s="27" t="s">
        <v>117</v>
      </c>
      <c r="B95" s="28" t="s">
        <v>128</v>
      </c>
      <c r="C95" s="349"/>
      <c r="D95" s="350"/>
      <c r="E95" s="350"/>
      <c r="F95" s="350"/>
      <c r="G95" s="101">
        <f t="shared" si="100"/>
        <v>0</v>
      </c>
      <c r="H95" s="350"/>
      <c r="I95" s="350"/>
      <c r="J95" s="350"/>
      <c r="K95" s="350"/>
      <c r="L95" s="350"/>
      <c r="M95" s="350"/>
      <c r="N95" s="102">
        <f t="shared" si="101"/>
        <v>0</v>
      </c>
      <c r="O95" s="350"/>
      <c r="P95" s="350"/>
      <c r="Q95" s="350"/>
      <c r="R95" s="350"/>
      <c r="S95" s="350"/>
      <c r="T95" s="350"/>
      <c r="U95" s="101">
        <f t="shared" si="102"/>
        <v>0</v>
      </c>
      <c r="V95" s="350"/>
      <c r="W95" s="350"/>
      <c r="X95" s="350"/>
      <c r="Y95" s="350"/>
      <c r="Z95" s="350"/>
      <c r="AA95" s="350"/>
      <c r="AB95" s="102">
        <f t="shared" si="103"/>
        <v>0</v>
      </c>
      <c r="AC95" s="350"/>
      <c r="AD95" s="350"/>
      <c r="AE95" s="350"/>
      <c r="AF95" s="350"/>
      <c r="AG95" s="350"/>
      <c r="AH95" s="350"/>
      <c r="AI95" s="101">
        <f t="shared" si="104"/>
        <v>0</v>
      </c>
      <c r="AJ95" s="350"/>
      <c r="AK95" s="350"/>
      <c r="AL95" s="350"/>
      <c r="AM95" s="350"/>
      <c r="AN95" s="350"/>
      <c r="AO95" s="350"/>
      <c r="AP95" s="102">
        <f t="shared" si="105"/>
        <v>0</v>
      </c>
      <c r="AQ95" s="350"/>
      <c r="AR95" s="350"/>
    </row>
    <row r="96" spans="1:44" ht="30" hidden="1" x14ac:dyDescent="0.25">
      <c r="A96" s="27" t="s">
        <v>123</v>
      </c>
      <c r="B96" s="28" t="s">
        <v>129</v>
      </c>
      <c r="C96" s="349"/>
      <c r="D96" s="350"/>
      <c r="E96" s="350"/>
      <c r="F96" s="350"/>
      <c r="G96" s="101">
        <f t="shared" si="100"/>
        <v>0</v>
      </c>
      <c r="H96" s="350"/>
      <c r="I96" s="350"/>
      <c r="J96" s="350"/>
      <c r="K96" s="350"/>
      <c r="L96" s="350"/>
      <c r="M96" s="350"/>
      <c r="N96" s="102">
        <f t="shared" si="101"/>
        <v>0</v>
      </c>
      <c r="O96" s="350"/>
      <c r="P96" s="350"/>
      <c r="Q96" s="350"/>
      <c r="R96" s="350"/>
      <c r="S96" s="350"/>
      <c r="T96" s="350"/>
      <c r="U96" s="101">
        <f t="shared" si="102"/>
        <v>0</v>
      </c>
      <c r="V96" s="350"/>
      <c r="W96" s="350"/>
      <c r="X96" s="350"/>
      <c r="Y96" s="350"/>
      <c r="Z96" s="350"/>
      <c r="AA96" s="350"/>
      <c r="AB96" s="102">
        <f t="shared" si="103"/>
        <v>0</v>
      </c>
      <c r="AC96" s="350"/>
      <c r="AD96" s="350"/>
      <c r="AE96" s="350"/>
      <c r="AF96" s="350"/>
      <c r="AG96" s="350"/>
      <c r="AH96" s="350"/>
      <c r="AI96" s="101">
        <f t="shared" si="104"/>
        <v>0</v>
      </c>
      <c r="AJ96" s="350"/>
      <c r="AK96" s="350"/>
      <c r="AL96" s="350"/>
      <c r="AM96" s="350"/>
      <c r="AN96" s="350"/>
      <c r="AO96" s="350"/>
      <c r="AP96" s="102">
        <f t="shared" si="105"/>
        <v>0</v>
      </c>
      <c r="AQ96" s="350"/>
      <c r="AR96" s="350"/>
    </row>
    <row r="97" spans="1:44" hidden="1" x14ac:dyDescent="0.25">
      <c r="A97" s="27" t="s">
        <v>130</v>
      </c>
      <c r="B97" s="28" t="s">
        <v>131</v>
      </c>
      <c r="C97" s="349"/>
      <c r="D97" s="350"/>
      <c r="E97" s="350"/>
      <c r="F97" s="350"/>
      <c r="G97" s="101">
        <f t="shared" si="100"/>
        <v>0</v>
      </c>
      <c r="H97" s="350"/>
      <c r="I97" s="350"/>
      <c r="J97" s="350"/>
      <c r="K97" s="350"/>
      <c r="L97" s="350"/>
      <c r="M97" s="350"/>
      <c r="N97" s="102">
        <f t="shared" si="101"/>
        <v>0</v>
      </c>
      <c r="O97" s="350"/>
      <c r="P97" s="350"/>
      <c r="Q97" s="350"/>
      <c r="R97" s="350"/>
      <c r="S97" s="350"/>
      <c r="T97" s="350"/>
      <c r="U97" s="101">
        <f t="shared" si="102"/>
        <v>0</v>
      </c>
      <c r="V97" s="350"/>
      <c r="W97" s="350"/>
      <c r="X97" s="350"/>
      <c r="Y97" s="350"/>
      <c r="Z97" s="350"/>
      <c r="AA97" s="350"/>
      <c r="AB97" s="102">
        <f t="shared" si="103"/>
        <v>0</v>
      </c>
      <c r="AC97" s="350"/>
      <c r="AD97" s="350"/>
      <c r="AE97" s="350"/>
      <c r="AF97" s="350"/>
      <c r="AG97" s="350"/>
      <c r="AH97" s="350"/>
      <c r="AI97" s="101">
        <f t="shared" si="104"/>
        <v>0</v>
      </c>
      <c r="AJ97" s="350"/>
      <c r="AK97" s="350"/>
      <c r="AL97" s="350"/>
      <c r="AM97" s="350"/>
      <c r="AN97" s="350"/>
      <c r="AO97" s="350"/>
      <c r="AP97" s="102">
        <f t="shared" si="105"/>
        <v>0</v>
      </c>
      <c r="AQ97" s="350"/>
      <c r="AR97" s="350"/>
    </row>
    <row r="98" spans="1:44" hidden="1" x14ac:dyDescent="0.25">
      <c r="A98" s="27" t="s">
        <v>132</v>
      </c>
      <c r="B98" s="28" t="s">
        <v>133</v>
      </c>
      <c r="C98" s="349"/>
      <c r="D98" s="350"/>
      <c r="E98" s="350"/>
      <c r="F98" s="350"/>
      <c r="G98" s="101">
        <f t="shared" si="100"/>
        <v>0</v>
      </c>
      <c r="H98" s="350"/>
      <c r="I98" s="350"/>
      <c r="J98" s="350"/>
      <c r="K98" s="350"/>
      <c r="L98" s="350"/>
      <c r="M98" s="350"/>
      <c r="N98" s="102">
        <f t="shared" si="101"/>
        <v>0</v>
      </c>
      <c r="O98" s="350"/>
      <c r="P98" s="350"/>
      <c r="Q98" s="350"/>
      <c r="R98" s="350"/>
      <c r="S98" s="350"/>
      <c r="T98" s="350"/>
      <c r="U98" s="101">
        <f t="shared" si="102"/>
        <v>0</v>
      </c>
      <c r="V98" s="350"/>
      <c r="W98" s="350"/>
      <c r="X98" s="350"/>
      <c r="Y98" s="350"/>
      <c r="Z98" s="350"/>
      <c r="AA98" s="350"/>
      <c r="AB98" s="102">
        <f t="shared" si="103"/>
        <v>0</v>
      </c>
      <c r="AC98" s="350"/>
      <c r="AD98" s="350"/>
      <c r="AE98" s="350"/>
      <c r="AF98" s="350"/>
      <c r="AG98" s="350"/>
      <c r="AH98" s="350"/>
      <c r="AI98" s="101">
        <f t="shared" si="104"/>
        <v>0</v>
      </c>
      <c r="AJ98" s="350"/>
      <c r="AK98" s="350"/>
      <c r="AL98" s="350"/>
      <c r="AM98" s="350"/>
      <c r="AN98" s="350"/>
      <c r="AO98" s="350"/>
      <c r="AP98" s="102">
        <f t="shared" si="105"/>
        <v>0</v>
      </c>
      <c r="AQ98" s="350"/>
      <c r="AR98" s="350"/>
    </row>
    <row r="99" spans="1:44" hidden="1" x14ac:dyDescent="0.25">
      <c r="A99" s="22"/>
      <c r="B99" s="29" t="s">
        <v>134</v>
      </c>
      <c r="C99" s="31"/>
      <c r="D99" s="31"/>
      <c r="E99" s="31"/>
      <c r="F99" s="31"/>
      <c r="G99" s="32"/>
      <c r="H99" s="350"/>
      <c r="I99" s="350"/>
      <c r="J99" s="30"/>
      <c r="K99" s="31"/>
      <c r="L99" s="31"/>
      <c r="M99" s="31"/>
      <c r="N99" s="31"/>
      <c r="O99" s="31"/>
      <c r="P99" s="31"/>
      <c r="Q99" s="31"/>
      <c r="R99" s="31"/>
      <c r="S99" s="31"/>
      <c r="T99" s="31"/>
      <c r="U99" s="32"/>
      <c r="V99" s="350"/>
      <c r="W99" s="351"/>
      <c r="X99" s="30"/>
      <c r="Y99" s="31"/>
      <c r="Z99" s="31"/>
      <c r="AA99" s="31"/>
      <c r="AB99" s="31"/>
      <c r="AC99" s="31"/>
      <c r="AD99" s="32"/>
      <c r="AE99" s="31"/>
      <c r="AF99" s="31"/>
      <c r="AG99" s="31"/>
      <c r="AH99" s="31"/>
      <c r="AI99" s="32"/>
      <c r="AJ99" s="350"/>
      <c r="AK99" s="351"/>
      <c r="AL99" s="30"/>
      <c r="AM99" s="31"/>
      <c r="AN99" s="31"/>
      <c r="AO99" s="31"/>
      <c r="AP99" s="31"/>
      <c r="AQ99" s="31"/>
      <c r="AR99" s="32"/>
    </row>
    <row r="100" spans="1:44" s="80" customFormat="1" ht="18.75" hidden="1" x14ac:dyDescent="0.3">
      <c r="A100" s="175">
        <v>2026</v>
      </c>
      <c r="B100" s="346" t="str">
        <f>CONCATENATE("Anlagenspiegel des Jahres ",A100)</f>
        <v>Anlagenspiegel des Jahres 2026</v>
      </c>
      <c r="C100" s="81"/>
      <c r="D100" s="81"/>
      <c r="E100" s="81"/>
      <c r="F100" s="81"/>
      <c r="G100" s="81"/>
      <c r="H100" s="81"/>
      <c r="I100" s="81"/>
      <c r="J100" s="81"/>
      <c r="K100" s="81"/>
      <c r="L100" s="81"/>
      <c r="M100" s="81"/>
      <c r="N100" s="81"/>
      <c r="O100" s="81"/>
      <c r="P100" s="81"/>
      <c r="Q100" s="81"/>
      <c r="R100" s="81"/>
      <c r="S100" s="81"/>
      <c r="T100" s="176"/>
      <c r="U100" s="176"/>
      <c r="V100" s="176"/>
      <c r="W100" s="176"/>
      <c r="X100" s="176"/>
      <c r="Y100" s="176"/>
      <c r="Z100" s="176"/>
      <c r="AA100" s="176"/>
      <c r="AB100" s="176"/>
      <c r="AC100" s="176"/>
      <c r="AD100" s="176"/>
      <c r="AE100" s="81"/>
      <c r="AF100" s="81"/>
      <c r="AG100" s="81"/>
      <c r="AH100" s="176"/>
      <c r="AI100" s="176"/>
      <c r="AJ100" s="176"/>
      <c r="AK100" s="176"/>
      <c r="AL100" s="176"/>
      <c r="AM100" s="176"/>
      <c r="AN100" s="176"/>
      <c r="AO100" s="176"/>
      <c r="AP100" s="176"/>
      <c r="AQ100" s="176"/>
      <c r="AR100" s="176"/>
    </row>
    <row r="101" spans="1:44" hidden="1" x14ac:dyDescent="0.25">
      <c r="A101" s="23" t="s">
        <v>110</v>
      </c>
      <c r="B101" s="24" t="s">
        <v>111</v>
      </c>
      <c r="C101" s="101">
        <f t="shared" ref="C101:AC101" si="106">SUM(C102+C106+C111)</f>
        <v>0</v>
      </c>
      <c r="D101" s="101">
        <f t="shared" si="106"/>
        <v>0</v>
      </c>
      <c r="E101" s="101">
        <f t="shared" si="106"/>
        <v>0</v>
      </c>
      <c r="F101" s="101">
        <f t="shared" si="106"/>
        <v>0</v>
      </c>
      <c r="G101" s="101">
        <f t="shared" si="106"/>
        <v>0</v>
      </c>
      <c r="H101" s="101">
        <f t="shared" si="106"/>
        <v>0</v>
      </c>
      <c r="I101" s="101">
        <f t="shared" si="106"/>
        <v>0</v>
      </c>
      <c r="J101" s="101">
        <f t="shared" si="106"/>
        <v>0</v>
      </c>
      <c r="K101" s="101">
        <f t="shared" si="106"/>
        <v>0</v>
      </c>
      <c r="L101" s="101">
        <f t="shared" si="106"/>
        <v>0</v>
      </c>
      <c r="M101" s="101">
        <f t="shared" si="106"/>
        <v>0</v>
      </c>
      <c r="N101" s="101">
        <f t="shared" si="106"/>
        <v>0</v>
      </c>
      <c r="O101" s="101">
        <f t="shared" si="106"/>
        <v>0</v>
      </c>
      <c r="P101" s="101">
        <f t="shared" si="106"/>
        <v>0</v>
      </c>
      <c r="Q101" s="101">
        <f t="shared" si="106"/>
        <v>0</v>
      </c>
      <c r="R101" s="101">
        <f t="shared" si="106"/>
        <v>0</v>
      </c>
      <c r="S101" s="101">
        <f t="shared" si="106"/>
        <v>0</v>
      </c>
      <c r="T101" s="101">
        <f t="shared" si="106"/>
        <v>0</v>
      </c>
      <c r="U101" s="101">
        <f t="shared" si="106"/>
        <v>0</v>
      </c>
      <c r="V101" s="101">
        <f t="shared" si="106"/>
        <v>0</v>
      </c>
      <c r="W101" s="101">
        <f t="shared" si="106"/>
        <v>0</v>
      </c>
      <c r="X101" s="101">
        <f t="shared" si="106"/>
        <v>0</v>
      </c>
      <c r="Y101" s="101">
        <f t="shared" si="106"/>
        <v>0</v>
      </c>
      <c r="Z101" s="101">
        <f t="shared" si="106"/>
        <v>0</v>
      </c>
      <c r="AA101" s="101">
        <f t="shared" si="106"/>
        <v>0</v>
      </c>
      <c r="AB101" s="101">
        <f t="shared" si="106"/>
        <v>0</v>
      </c>
      <c r="AC101" s="101">
        <f t="shared" si="106"/>
        <v>0</v>
      </c>
      <c r="AD101" s="101">
        <f>SUM(AD102+AD106+AD111)</f>
        <v>0</v>
      </c>
      <c r="AE101" s="101">
        <f t="shared" ref="AE101:AQ101" si="107">SUM(AE102+AE106+AE111)</f>
        <v>0</v>
      </c>
      <c r="AF101" s="101">
        <f t="shared" si="107"/>
        <v>0</v>
      </c>
      <c r="AG101" s="101">
        <f t="shared" si="107"/>
        <v>0</v>
      </c>
      <c r="AH101" s="101">
        <f t="shared" si="107"/>
        <v>0</v>
      </c>
      <c r="AI101" s="101">
        <f t="shared" si="107"/>
        <v>0</v>
      </c>
      <c r="AJ101" s="101">
        <f t="shared" si="107"/>
        <v>0</v>
      </c>
      <c r="AK101" s="101">
        <f t="shared" si="107"/>
        <v>0</v>
      </c>
      <c r="AL101" s="101">
        <f t="shared" si="107"/>
        <v>0</v>
      </c>
      <c r="AM101" s="101">
        <f t="shared" si="107"/>
        <v>0</v>
      </c>
      <c r="AN101" s="101">
        <f t="shared" si="107"/>
        <v>0</v>
      </c>
      <c r="AO101" s="101">
        <f t="shared" si="107"/>
        <v>0</v>
      </c>
      <c r="AP101" s="101">
        <f t="shared" si="107"/>
        <v>0</v>
      </c>
      <c r="AQ101" s="101">
        <f t="shared" si="107"/>
        <v>0</v>
      </c>
      <c r="AR101" s="101">
        <f>SUM(AR102+AR106+AR111)</f>
        <v>0</v>
      </c>
    </row>
    <row r="102" spans="1:44" hidden="1" x14ac:dyDescent="0.25">
      <c r="A102" s="23" t="s">
        <v>79</v>
      </c>
      <c r="B102" s="24" t="s">
        <v>112</v>
      </c>
      <c r="C102" s="101">
        <f t="shared" ref="C102:AC102" si="108">SUM(C103:C105)</f>
        <v>0</v>
      </c>
      <c r="D102" s="101">
        <f t="shared" si="108"/>
        <v>0</v>
      </c>
      <c r="E102" s="101">
        <f t="shared" si="108"/>
        <v>0</v>
      </c>
      <c r="F102" s="101">
        <f t="shared" si="108"/>
        <v>0</v>
      </c>
      <c r="G102" s="101">
        <f t="shared" si="108"/>
        <v>0</v>
      </c>
      <c r="H102" s="101">
        <f t="shared" si="108"/>
        <v>0</v>
      </c>
      <c r="I102" s="101">
        <f t="shared" si="108"/>
        <v>0</v>
      </c>
      <c r="J102" s="101">
        <f t="shared" si="108"/>
        <v>0</v>
      </c>
      <c r="K102" s="101">
        <f t="shared" si="108"/>
        <v>0</v>
      </c>
      <c r="L102" s="101">
        <f t="shared" si="108"/>
        <v>0</v>
      </c>
      <c r="M102" s="101">
        <f t="shared" si="108"/>
        <v>0</v>
      </c>
      <c r="N102" s="101">
        <f t="shared" si="108"/>
        <v>0</v>
      </c>
      <c r="O102" s="101">
        <f t="shared" si="108"/>
        <v>0</v>
      </c>
      <c r="P102" s="101">
        <f t="shared" si="108"/>
        <v>0</v>
      </c>
      <c r="Q102" s="101">
        <f t="shared" si="108"/>
        <v>0</v>
      </c>
      <c r="R102" s="101">
        <f t="shared" si="108"/>
        <v>0</v>
      </c>
      <c r="S102" s="101">
        <f t="shared" si="108"/>
        <v>0</v>
      </c>
      <c r="T102" s="101">
        <f t="shared" si="108"/>
        <v>0</v>
      </c>
      <c r="U102" s="101">
        <f t="shared" si="108"/>
        <v>0</v>
      </c>
      <c r="V102" s="101">
        <f t="shared" si="108"/>
        <v>0</v>
      </c>
      <c r="W102" s="101">
        <f t="shared" si="108"/>
        <v>0</v>
      </c>
      <c r="X102" s="101">
        <f t="shared" si="108"/>
        <v>0</v>
      </c>
      <c r="Y102" s="101">
        <f t="shared" si="108"/>
        <v>0</v>
      </c>
      <c r="Z102" s="101">
        <f t="shared" si="108"/>
        <v>0</v>
      </c>
      <c r="AA102" s="101">
        <f t="shared" si="108"/>
        <v>0</v>
      </c>
      <c r="AB102" s="101">
        <f t="shared" si="108"/>
        <v>0</v>
      </c>
      <c r="AC102" s="101">
        <f t="shared" si="108"/>
        <v>0</v>
      </c>
      <c r="AD102" s="101">
        <f>SUM(AD103:AD105)</f>
        <v>0</v>
      </c>
      <c r="AE102" s="101">
        <f t="shared" ref="AE102:AQ102" si="109">SUM(AE103:AE105)</f>
        <v>0</v>
      </c>
      <c r="AF102" s="101">
        <f t="shared" si="109"/>
        <v>0</v>
      </c>
      <c r="AG102" s="101">
        <f t="shared" si="109"/>
        <v>0</v>
      </c>
      <c r="AH102" s="101">
        <f t="shared" si="109"/>
        <v>0</v>
      </c>
      <c r="AI102" s="101">
        <f t="shared" si="109"/>
        <v>0</v>
      </c>
      <c r="AJ102" s="101">
        <f t="shared" si="109"/>
        <v>0</v>
      </c>
      <c r="AK102" s="101">
        <f t="shared" si="109"/>
        <v>0</v>
      </c>
      <c r="AL102" s="101">
        <f t="shared" si="109"/>
        <v>0</v>
      </c>
      <c r="AM102" s="101">
        <f t="shared" si="109"/>
        <v>0</v>
      </c>
      <c r="AN102" s="101">
        <f t="shared" si="109"/>
        <v>0</v>
      </c>
      <c r="AO102" s="101">
        <f t="shared" si="109"/>
        <v>0</v>
      </c>
      <c r="AP102" s="101">
        <f t="shared" si="109"/>
        <v>0</v>
      </c>
      <c r="AQ102" s="101">
        <f t="shared" si="109"/>
        <v>0</v>
      </c>
      <c r="AR102" s="101">
        <f>SUM(AR103:AR105)</f>
        <v>0</v>
      </c>
    </row>
    <row r="103" spans="1:44" ht="30" hidden="1" x14ac:dyDescent="0.25">
      <c r="A103" s="78" t="s">
        <v>113</v>
      </c>
      <c r="B103" s="79" t="s">
        <v>114</v>
      </c>
      <c r="C103" s="347"/>
      <c r="D103" s="348"/>
      <c r="E103" s="348"/>
      <c r="F103" s="348"/>
      <c r="G103" s="102">
        <f t="shared" ref="G103:G105" si="110">C103+D103-E103+F103</f>
        <v>0</v>
      </c>
      <c r="H103" s="348"/>
      <c r="I103" s="348"/>
      <c r="J103" s="348"/>
      <c r="K103" s="348"/>
      <c r="L103" s="348"/>
      <c r="M103" s="348"/>
      <c r="N103" s="102">
        <f>H103+I103-J103+K103-L103+M103</f>
        <v>0</v>
      </c>
      <c r="O103" s="348"/>
      <c r="P103" s="348"/>
      <c r="Q103" s="348"/>
      <c r="R103" s="348"/>
      <c r="S103" s="348"/>
      <c r="T103" s="348"/>
      <c r="U103" s="102">
        <f t="shared" ref="U103:U105" si="111">Q103+R103-S103+T103</f>
        <v>0</v>
      </c>
      <c r="V103" s="348"/>
      <c r="W103" s="348"/>
      <c r="X103" s="348"/>
      <c r="Y103" s="348"/>
      <c r="Z103" s="348"/>
      <c r="AA103" s="348"/>
      <c r="AB103" s="102">
        <f>V103+W103-X103+Y103-Z103+AA103</f>
        <v>0</v>
      </c>
      <c r="AC103" s="348"/>
      <c r="AD103" s="348"/>
      <c r="AE103" s="348"/>
      <c r="AF103" s="348"/>
      <c r="AG103" s="348"/>
      <c r="AH103" s="348"/>
      <c r="AI103" s="102">
        <f t="shared" ref="AI103:AI105" si="112">AE103+AF103-AG103+AH103</f>
        <v>0</v>
      </c>
      <c r="AJ103" s="348"/>
      <c r="AK103" s="348"/>
      <c r="AL103" s="348"/>
      <c r="AM103" s="348"/>
      <c r="AN103" s="348"/>
      <c r="AO103" s="348"/>
      <c r="AP103" s="102">
        <f>AJ103+AK103-AL103+AM103-AN103+AO103</f>
        <v>0</v>
      </c>
      <c r="AQ103" s="348"/>
      <c r="AR103" s="348"/>
    </row>
    <row r="104" spans="1:44" hidden="1" x14ac:dyDescent="0.25">
      <c r="A104" s="27" t="s">
        <v>115</v>
      </c>
      <c r="B104" s="28" t="s">
        <v>116</v>
      </c>
      <c r="C104" s="349"/>
      <c r="D104" s="350"/>
      <c r="E104" s="350"/>
      <c r="F104" s="350"/>
      <c r="G104" s="101">
        <f t="shared" si="110"/>
        <v>0</v>
      </c>
      <c r="H104" s="350"/>
      <c r="I104" s="350"/>
      <c r="J104" s="350"/>
      <c r="K104" s="350"/>
      <c r="L104" s="350"/>
      <c r="M104" s="350"/>
      <c r="N104" s="102">
        <f>H104+I104-J104+K104-L104+M104</f>
        <v>0</v>
      </c>
      <c r="O104" s="350"/>
      <c r="P104" s="350"/>
      <c r="Q104" s="350"/>
      <c r="R104" s="350"/>
      <c r="S104" s="350"/>
      <c r="T104" s="350"/>
      <c r="U104" s="101">
        <f t="shared" si="111"/>
        <v>0</v>
      </c>
      <c r="V104" s="350"/>
      <c r="W104" s="350"/>
      <c r="X104" s="350"/>
      <c r="Y104" s="350"/>
      <c r="Z104" s="350"/>
      <c r="AA104" s="350"/>
      <c r="AB104" s="102">
        <f>V104+W104-X104+Y104-Z104+AA104</f>
        <v>0</v>
      </c>
      <c r="AC104" s="350"/>
      <c r="AD104" s="350"/>
      <c r="AE104" s="350"/>
      <c r="AF104" s="350"/>
      <c r="AG104" s="350"/>
      <c r="AH104" s="350"/>
      <c r="AI104" s="101">
        <f t="shared" si="112"/>
        <v>0</v>
      </c>
      <c r="AJ104" s="350"/>
      <c r="AK104" s="350"/>
      <c r="AL104" s="350"/>
      <c r="AM104" s="350"/>
      <c r="AN104" s="350"/>
      <c r="AO104" s="350"/>
      <c r="AP104" s="102">
        <f>AJ104+AK104-AL104+AM104-AN104+AO104</f>
        <v>0</v>
      </c>
      <c r="AQ104" s="350"/>
      <c r="AR104" s="350"/>
    </row>
    <row r="105" spans="1:44" hidden="1" x14ac:dyDescent="0.25">
      <c r="A105" s="27" t="s">
        <v>117</v>
      </c>
      <c r="B105" s="28" t="s">
        <v>118</v>
      </c>
      <c r="C105" s="349"/>
      <c r="D105" s="350"/>
      <c r="E105" s="350"/>
      <c r="F105" s="350"/>
      <c r="G105" s="101">
        <f t="shared" si="110"/>
        <v>0</v>
      </c>
      <c r="H105" s="350"/>
      <c r="I105" s="350"/>
      <c r="J105" s="350"/>
      <c r="K105" s="350"/>
      <c r="L105" s="350"/>
      <c r="M105" s="350"/>
      <c r="N105" s="102">
        <f>H105+I105-J105+K105-L105+M105</f>
        <v>0</v>
      </c>
      <c r="O105" s="350"/>
      <c r="P105" s="350"/>
      <c r="Q105" s="350"/>
      <c r="R105" s="350"/>
      <c r="S105" s="350"/>
      <c r="T105" s="350"/>
      <c r="U105" s="101">
        <f t="shared" si="111"/>
        <v>0</v>
      </c>
      <c r="V105" s="350"/>
      <c r="W105" s="350"/>
      <c r="X105" s="350"/>
      <c r="Y105" s="350"/>
      <c r="Z105" s="350"/>
      <c r="AA105" s="350"/>
      <c r="AB105" s="102">
        <f>V105+W105-X105+Y105-Z105+AA105</f>
        <v>0</v>
      </c>
      <c r="AC105" s="350"/>
      <c r="AD105" s="350"/>
      <c r="AE105" s="350"/>
      <c r="AF105" s="350"/>
      <c r="AG105" s="350"/>
      <c r="AH105" s="350"/>
      <c r="AI105" s="101">
        <f t="shared" si="112"/>
        <v>0</v>
      </c>
      <c r="AJ105" s="350"/>
      <c r="AK105" s="350"/>
      <c r="AL105" s="350"/>
      <c r="AM105" s="350"/>
      <c r="AN105" s="350"/>
      <c r="AO105" s="350"/>
      <c r="AP105" s="102">
        <f>AJ105+AK105-AL105+AM105-AN105+AO105</f>
        <v>0</v>
      </c>
      <c r="AQ105" s="350"/>
      <c r="AR105" s="350"/>
    </row>
    <row r="106" spans="1:44" hidden="1" x14ac:dyDescent="0.25">
      <c r="A106" s="23" t="s">
        <v>82</v>
      </c>
      <c r="B106" s="24" t="s">
        <v>119</v>
      </c>
      <c r="C106" s="101">
        <f>SUM(C107:C110)</f>
        <v>0</v>
      </c>
      <c r="D106" s="101">
        <f t="shared" ref="D106:AD106" si="113">SUM(D107:D110)</f>
        <v>0</v>
      </c>
      <c r="E106" s="101">
        <f t="shared" si="113"/>
        <v>0</v>
      </c>
      <c r="F106" s="101">
        <f t="shared" si="113"/>
        <v>0</v>
      </c>
      <c r="G106" s="101">
        <f t="shared" si="113"/>
        <v>0</v>
      </c>
      <c r="H106" s="101">
        <f t="shared" si="113"/>
        <v>0</v>
      </c>
      <c r="I106" s="101">
        <f t="shared" si="113"/>
        <v>0</v>
      </c>
      <c r="J106" s="101">
        <f t="shared" si="113"/>
        <v>0</v>
      </c>
      <c r="K106" s="101">
        <f t="shared" si="113"/>
        <v>0</v>
      </c>
      <c r="L106" s="101">
        <f t="shared" si="113"/>
        <v>0</v>
      </c>
      <c r="M106" s="101">
        <f t="shared" si="113"/>
        <v>0</v>
      </c>
      <c r="N106" s="101">
        <f t="shared" si="113"/>
        <v>0</v>
      </c>
      <c r="O106" s="101">
        <f t="shared" si="113"/>
        <v>0</v>
      </c>
      <c r="P106" s="101">
        <f t="shared" si="113"/>
        <v>0</v>
      </c>
      <c r="Q106" s="101">
        <f t="shared" si="113"/>
        <v>0</v>
      </c>
      <c r="R106" s="101">
        <f t="shared" si="113"/>
        <v>0</v>
      </c>
      <c r="S106" s="101">
        <f t="shared" si="113"/>
        <v>0</v>
      </c>
      <c r="T106" s="101">
        <f t="shared" si="113"/>
        <v>0</v>
      </c>
      <c r="U106" s="101">
        <f t="shared" si="113"/>
        <v>0</v>
      </c>
      <c r="V106" s="101">
        <f t="shared" si="113"/>
        <v>0</v>
      </c>
      <c r="W106" s="101">
        <f t="shared" si="113"/>
        <v>0</v>
      </c>
      <c r="X106" s="101">
        <f t="shared" si="113"/>
        <v>0</v>
      </c>
      <c r="Y106" s="101">
        <f t="shared" si="113"/>
        <v>0</v>
      </c>
      <c r="Z106" s="101">
        <f t="shared" si="113"/>
        <v>0</v>
      </c>
      <c r="AA106" s="101">
        <f t="shared" si="113"/>
        <v>0</v>
      </c>
      <c r="AB106" s="101">
        <f t="shared" si="113"/>
        <v>0</v>
      </c>
      <c r="AC106" s="101">
        <f t="shared" si="113"/>
        <v>0</v>
      </c>
      <c r="AD106" s="101">
        <f t="shared" si="113"/>
        <v>0</v>
      </c>
      <c r="AE106" s="101">
        <f t="shared" ref="AE106:AR106" si="114">SUM(AE107:AE110)</f>
        <v>0</v>
      </c>
      <c r="AF106" s="101">
        <f t="shared" si="114"/>
        <v>0</v>
      </c>
      <c r="AG106" s="101">
        <f t="shared" si="114"/>
        <v>0</v>
      </c>
      <c r="AH106" s="101">
        <f t="shared" si="114"/>
        <v>0</v>
      </c>
      <c r="AI106" s="101">
        <f t="shared" si="114"/>
        <v>0</v>
      </c>
      <c r="AJ106" s="101">
        <f t="shared" si="114"/>
        <v>0</v>
      </c>
      <c r="AK106" s="101">
        <f t="shared" si="114"/>
        <v>0</v>
      </c>
      <c r="AL106" s="101">
        <f t="shared" si="114"/>
        <v>0</v>
      </c>
      <c r="AM106" s="101">
        <f t="shared" si="114"/>
        <v>0</v>
      </c>
      <c r="AN106" s="101">
        <f t="shared" si="114"/>
        <v>0</v>
      </c>
      <c r="AO106" s="101">
        <f t="shared" si="114"/>
        <v>0</v>
      </c>
      <c r="AP106" s="101">
        <f t="shared" si="114"/>
        <v>0</v>
      </c>
      <c r="AQ106" s="101">
        <f t="shared" si="114"/>
        <v>0</v>
      </c>
      <c r="AR106" s="101">
        <f t="shared" si="114"/>
        <v>0</v>
      </c>
    </row>
    <row r="107" spans="1:44" ht="30" hidden="1" x14ac:dyDescent="0.25">
      <c r="A107" s="27" t="s">
        <v>113</v>
      </c>
      <c r="B107" s="28" t="s">
        <v>120</v>
      </c>
      <c r="C107" s="349"/>
      <c r="D107" s="350"/>
      <c r="E107" s="350"/>
      <c r="F107" s="350"/>
      <c r="G107" s="101">
        <f t="shared" ref="G107:G110" si="115">C107+D107-E107+F107</f>
        <v>0</v>
      </c>
      <c r="H107" s="350"/>
      <c r="I107" s="350"/>
      <c r="J107" s="350"/>
      <c r="K107" s="350"/>
      <c r="L107" s="350"/>
      <c r="M107" s="350"/>
      <c r="N107" s="102">
        <f>H107+I107-J107+K107-L107+M107</f>
        <v>0</v>
      </c>
      <c r="O107" s="350"/>
      <c r="P107" s="350"/>
      <c r="Q107" s="350"/>
      <c r="R107" s="350"/>
      <c r="S107" s="350"/>
      <c r="T107" s="350"/>
      <c r="U107" s="101">
        <f t="shared" ref="U107:U110" si="116">Q107+R107-S107+T107</f>
        <v>0</v>
      </c>
      <c r="V107" s="350"/>
      <c r="W107" s="350"/>
      <c r="X107" s="350"/>
      <c r="Y107" s="350"/>
      <c r="Z107" s="350"/>
      <c r="AA107" s="350"/>
      <c r="AB107" s="102">
        <f>V107+W107-X107+Y107-Z107+AA107</f>
        <v>0</v>
      </c>
      <c r="AC107" s="350"/>
      <c r="AD107" s="350"/>
      <c r="AE107" s="350"/>
      <c r="AF107" s="350"/>
      <c r="AG107" s="350"/>
      <c r="AH107" s="350"/>
      <c r="AI107" s="101">
        <f t="shared" ref="AI107:AI110" si="117">AE107+AF107-AG107+AH107</f>
        <v>0</v>
      </c>
      <c r="AJ107" s="350"/>
      <c r="AK107" s="350"/>
      <c r="AL107" s="350"/>
      <c r="AM107" s="350"/>
      <c r="AN107" s="350"/>
      <c r="AO107" s="350"/>
      <c r="AP107" s="102">
        <f>AJ107+AK107-AL107+AM107-AN107+AO107</f>
        <v>0</v>
      </c>
      <c r="AQ107" s="350"/>
      <c r="AR107" s="350"/>
    </row>
    <row r="108" spans="1:44" hidden="1" x14ac:dyDescent="0.25">
      <c r="A108" s="27" t="s">
        <v>115</v>
      </c>
      <c r="B108" s="28" t="s">
        <v>121</v>
      </c>
      <c r="C108" s="349"/>
      <c r="D108" s="350"/>
      <c r="E108" s="350"/>
      <c r="F108" s="350"/>
      <c r="G108" s="101">
        <f t="shared" si="115"/>
        <v>0</v>
      </c>
      <c r="H108" s="350"/>
      <c r="I108" s="350"/>
      <c r="J108" s="350"/>
      <c r="K108" s="350"/>
      <c r="L108" s="350"/>
      <c r="M108" s="350"/>
      <c r="N108" s="102">
        <f>H108+I108-J108+K108-L108+M108</f>
        <v>0</v>
      </c>
      <c r="O108" s="350"/>
      <c r="P108" s="350"/>
      <c r="Q108" s="350"/>
      <c r="R108" s="350"/>
      <c r="S108" s="350"/>
      <c r="T108" s="350"/>
      <c r="U108" s="101">
        <f t="shared" si="116"/>
        <v>0</v>
      </c>
      <c r="V108" s="350"/>
      <c r="W108" s="350"/>
      <c r="X108" s="350"/>
      <c r="Y108" s="350"/>
      <c r="Z108" s="350"/>
      <c r="AA108" s="350"/>
      <c r="AB108" s="102">
        <f>V108+W108-X108+Y108-Z108+AA108</f>
        <v>0</v>
      </c>
      <c r="AC108" s="350"/>
      <c r="AD108" s="350"/>
      <c r="AE108" s="350"/>
      <c r="AF108" s="350"/>
      <c r="AG108" s="350"/>
      <c r="AH108" s="350"/>
      <c r="AI108" s="101">
        <f t="shared" si="117"/>
        <v>0</v>
      </c>
      <c r="AJ108" s="350"/>
      <c r="AK108" s="350"/>
      <c r="AL108" s="350"/>
      <c r="AM108" s="350"/>
      <c r="AN108" s="350"/>
      <c r="AO108" s="350"/>
      <c r="AP108" s="102">
        <f>AJ108+AK108-AL108+AM108-AN108+AO108</f>
        <v>0</v>
      </c>
      <c r="AQ108" s="350"/>
      <c r="AR108" s="350"/>
    </row>
    <row r="109" spans="1:44" hidden="1" x14ac:dyDescent="0.25">
      <c r="A109" s="27" t="s">
        <v>117</v>
      </c>
      <c r="B109" s="28" t="s">
        <v>122</v>
      </c>
      <c r="C109" s="349"/>
      <c r="D109" s="350"/>
      <c r="E109" s="350"/>
      <c r="F109" s="350"/>
      <c r="G109" s="101">
        <f t="shared" si="115"/>
        <v>0</v>
      </c>
      <c r="H109" s="350"/>
      <c r="I109" s="350"/>
      <c r="J109" s="350"/>
      <c r="K109" s="350"/>
      <c r="L109" s="350"/>
      <c r="M109" s="350"/>
      <c r="N109" s="102">
        <f>H109+I109-J109+K109-L109+M109</f>
        <v>0</v>
      </c>
      <c r="O109" s="350"/>
      <c r="P109" s="350"/>
      <c r="Q109" s="350"/>
      <c r="R109" s="350"/>
      <c r="S109" s="350"/>
      <c r="T109" s="350"/>
      <c r="U109" s="101">
        <f t="shared" si="116"/>
        <v>0</v>
      </c>
      <c r="V109" s="350"/>
      <c r="W109" s="350"/>
      <c r="X109" s="350"/>
      <c r="Y109" s="350"/>
      <c r="Z109" s="350"/>
      <c r="AA109" s="350"/>
      <c r="AB109" s="102">
        <f>V109+W109-X109+Y109-Z109+AA109</f>
        <v>0</v>
      </c>
      <c r="AC109" s="350"/>
      <c r="AD109" s="350"/>
      <c r="AE109" s="350"/>
      <c r="AF109" s="350"/>
      <c r="AG109" s="350"/>
      <c r="AH109" s="350"/>
      <c r="AI109" s="101">
        <f t="shared" si="117"/>
        <v>0</v>
      </c>
      <c r="AJ109" s="350"/>
      <c r="AK109" s="350"/>
      <c r="AL109" s="350"/>
      <c r="AM109" s="350"/>
      <c r="AN109" s="350"/>
      <c r="AO109" s="350"/>
      <c r="AP109" s="102">
        <f>AJ109+AK109-AL109+AM109-AN109+AO109</f>
        <v>0</v>
      </c>
      <c r="AQ109" s="350"/>
      <c r="AR109" s="350"/>
    </row>
    <row r="110" spans="1:44" hidden="1" x14ac:dyDescent="0.25">
      <c r="A110" s="27" t="s">
        <v>123</v>
      </c>
      <c r="B110" s="28" t="s">
        <v>124</v>
      </c>
      <c r="C110" s="349"/>
      <c r="D110" s="350"/>
      <c r="E110" s="350"/>
      <c r="F110" s="350"/>
      <c r="G110" s="101">
        <f t="shared" si="115"/>
        <v>0</v>
      </c>
      <c r="H110" s="350"/>
      <c r="I110" s="350"/>
      <c r="J110" s="350"/>
      <c r="K110" s="350"/>
      <c r="L110" s="350"/>
      <c r="M110" s="350"/>
      <c r="N110" s="102">
        <f>H110+I110-J110+K110-L110+M110</f>
        <v>0</v>
      </c>
      <c r="O110" s="350"/>
      <c r="P110" s="350"/>
      <c r="Q110" s="350"/>
      <c r="R110" s="350"/>
      <c r="S110" s="350"/>
      <c r="T110" s="350"/>
      <c r="U110" s="101">
        <f t="shared" si="116"/>
        <v>0</v>
      </c>
      <c r="V110" s="350"/>
      <c r="W110" s="350"/>
      <c r="X110" s="350"/>
      <c r="Y110" s="350"/>
      <c r="Z110" s="350"/>
      <c r="AA110" s="350"/>
      <c r="AB110" s="102">
        <f>V110+W110-X110+Y110-Z110+AA110</f>
        <v>0</v>
      </c>
      <c r="AC110" s="350"/>
      <c r="AD110" s="350"/>
      <c r="AE110" s="350"/>
      <c r="AF110" s="350"/>
      <c r="AG110" s="350"/>
      <c r="AH110" s="350"/>
      <c r="AI110" s="101">
        <f t="shared" si="117"/>
        <v>0</v>
      </c>
      <c r="AJ110" s="350"/>
      <c r="AK110" s="350"/>
      <c r="AL110" s="350"/>
      <c r="AM110" s="350"/>
      <c r="AN110" s="350"/>
      <c r="AO110" s="350"/>
      <c r="AP110" s="102">
        <f>AJ110+AK110-AL110+AM110-AN110+AO110</f>
        <v>0</v>
      </c>
      <c r="AQ110" s="350"/>
      <c r="AR110" s="350"/>
    </row>
    <row r="111" spans="1:44" hidden="1" x14ac:dyDescent="0.25">
      <c r="A111" s="23" t="s">
        <v>84</v>
      </c>
      <c r="B111" s="24" t="s">
        <v>125</v>
      </c>
      <c r="C111" s="101">
        <f t="shared" ref="C111:AC111" si="118">SUM(C112:C117)</f>
        <v>0</v>
      </c>
      <c r="D111" s="101">
        <f t="shared" si="118"/>
        <v>0</v>
      </c>
      <c r="E111" s="101">
        <f t="shared" si="118"/>
        <v>0</v>
      </c>
      <c r="F111" s="101">
        <f t="shared" si="118"/>
        <v>0</v>
      </c>
      <c r="G111" s="101">
        <f t="shared" si="118"/>
        <v>0</v>
      </c>
      <c r="H111" s="101">
        <f t="shared" si="118"/>
        <v>0</v>
      </c>
      <c r="I111" s="101">
        <f t="shared" si="118"/>
        <v>0</v>
      </c>
      <c r="J111" s="101">
        <f t="shared" si="118"/>
        <v>0</v>
      </c>
      <c r="K111" s="101">
        <f t="shared" si="118"/>
        <v>0</v>
      </c>
      <c r="L111" s="101">
        <f t="shared" si="118"/>
        <v>0</v>
      </c>
      <c r="M111" s="101">
        <f t="shared" si="118"/>
        <v>0</v>
      </c>
      <c r="N111" s="101">
        <f t="shared" si="118"/>
        <v>0</v>
      </c>
      <c r="O111" s="101">
        <f t="shared" si="118"/>
        <v>0</v>
      </c>
      <c r="P111" s="101">
        <f t="shared" si="118"/>
        <v>0</v>
      </c>
      <c r="Q111" s="101">
        <f t="shared" si="118"/>
        <v>0</v>
      </c>
      <c r="R111" s="101">
        <f t="shared" si="118"/>
        <v>0</v>
      </c>
      <c r="S111" s="101">
        <f t="shared" si="118"/>
        <v>0</v>
      </c>
      <c r="T111" s="101">
        <f t="shared" si="118"/>
        <v>0</v>
      </c>
      <c r="U111" s="101">
        <f t="shared" si="118"/>
        <v>0</v>
      </c>
      <c r="V111" s="101">
        <f t="shared" si="118"/>
        <v>0</v>
      </c>
      <c r="W111" s="101">
        <f t="shared" si="118"/>
        <v>0</v>
      </c>
      <c r="X111" s="101">
        <f t="shared" si="118"/>
        <v>0</v>
      </c>
      <c r="Y111" s="101">
        <f t="shared" si="118"/>
        <v>0</v>
      </c>
      <c r="Z111" s="101">
        <f t="shared" si="118"/>
        <v>0</v>
      </c>
      <c r="AA111" s="101">
        <f t="shared" si="118"/>
        <v>0</v>
      </c>
      <c r="AB111" s="101">
        <f t="shared" si="118"/>
        <v>0</v>
      </c>
      <c r="AC111" s="101">
        <f t="shared" si="118"/>
        <v>0</v>
      </c>
      <c r="AD111" s="101">
        <f>SUM(AD112:AD117)</f>
        <v>0</v>
      </c>
      <c r="AE111" s="101">
        <f t="shared" ref="AE111:AQ111" si="119">SUM(AE112:AE117)</f>
        <v>0</v>
      </c>
      <c r="AF111" s="101">
        <f t="shared" si="119"/>
        <v>0</v>
      </c>
      <c r="AG111" s="101">
        <f t="shared" si="119"/>
        <v>0</v>
      </c>
      <c r="AH111" s="101">
        <f t="shared" si="119"/>
        <v>0</v>
      </c>
      <c r="AI111" s="101">
        <f t="shared" si="119"/>
        <v>0</v>
      </c>
      <c r="AJ111" s="101">
        <f t="shared" si="119"/>
        <v>0</v>
      </c>
      <c r="AK111" s="101">
        <f t="shared" si="119"/>
        <v>0</v>
      </c>
      <c r="AL111" s="101">
        <f t="shared" si="119"/>
        <v>0</v>
      </c>
      <c r="AM111" s="101">
        <f t="shared" si="119"/>
        <v>0</v>
      </c>
      <c r="AN111" s="101">
        <f t="shared" si="119"/>
        <v>0</v>
      </c>
      <c r="AO111" s="101">
        <f t="shared" si="119"/>
        <v>0</v>
      </c>
      <c r="AP111" s="101">
        <f t="shared" si="119"/>
        <v>0</v>
      </c>
      <c r="AQ111" s="101">
        <f t="shared" si="119"/>
        <v>0</v>
      </c>
      <c r="AR111" s="101">
        <f>SUM(AR112:AR117)</f>
        <v>0</v>
      </c>
    </row>
    <row r="112" spans="1:44" hidden="1" x14ac:dyDescent="0.25">
      <c r="A112" s="27" t="s">
        <v>113</v>
      </c>
      <c r="B112" s="28" t="s">
        <v>126</v>
      </c>
      <c r="C112" s="349"/>
      <c r="D112" s="350"/>
      <c r="E112" s="350"/>
      <c r="F112" s="350"/>
      <c r="G112" s="101">
        <f t="shared" ref="G112:G117" si="120">C112+D112-E112+F112</f>
        <v>0</v>
      </c>
      <c r="H112" s="350"/>
      <c r="I112" s="350"/>
      <c r="J112" s="350"/>
      <c r="K112" s="350"/>
      <c r="L112" s="350"/>
      <c r="M112" s="350"/>
      <c r="N112" s="102">
        <f t="shared" ref="N112:N117" si="121">H112+I112-J112+K112-L112+M112</f>
        <v>0</v>
      </c>
      <c r="O112" s="350"/>
      <c r="P112" s="350"/>
      <c r="Q112" s="350"/>
      <c r="R112" s="350"/>
      <c r="S112" s="350"/>
      <c r="T112" s="350"/>
      <c r="U112" s="101">
        <f t="shared" ref="U112:U117" si="122">Q112+R112-S112+T112</f>
        <v>0</v>
      </c>
      <c r="V112" s="350"/>
      <c r="W112" s="350"/>
      <c r="X112" s="350"/>
      <c r="Y112" s="350"/>
      <c r="Z112" s="350"/>
      <c r="AA112" s="350"/>
      <c r="AB112" s="102">
        <f t="shared" ref="AB112:AB117" si="123">V112+W112-X112+Y112-Z112+AA112</f>
        <v>0</v>
      </c>
      <c r="AC112" s="350"/>
      <c r="AD112" s="350"/>
      <c r="AE112" s="350"/>
      <c r="AF112" s="350"/>
      <c r="AG112" s="350"/>
      <c r="AH112" s="350"/>
      <c r="AI112" s="101">
        <f t="shared" ref="AI112:AI117" si="124">AE112+AF112-AG112+AH112</f>
        <v>0</v>
      </c>
      <c r="AJ112" s="350"/>
      <c r="AK112" s="350"/>
      <c r="AL112" s="350"/>
      <c r="AM112" s="350"/>
      <c r="AN112" s="350"/>
      <c r="AO112" s="350"/>
      <c r="AP112" s="102">
        <f t="shared" ref="AP112:AP117" si="125">AJ112+AK112-AL112+AM112-AN112+AO112</f>
        <v>0</v>
      </c>
      <c r="AQ112" s="350"/>
      <c r="AR112" s="350"/>
    </row>
    <row r="113" spans="1:44" hidden="1" x14ac:dyDescent="0.25">
      <c r="A113" s="27" t="s">
        <v>115</v>
      </c>
      <c r="B113" s="28" t="s">
        <v>127</v>
      </c>
      <c r="C113" s="349"/>
      <c r="D113" s="350"/>
      <c r="E113" s="350"/>
      <c r="F113" s="350"/>
      <c r="G113" s="101">
        <f t="shared" si="120"/>
        <v>0</v>
      </c>
      <c r="H113" s="350"/>
      <c r="I113" s="350"/>
      <c r="J113" s="350"/>
      <c r="K113" s="350"/>
      <c r="L113" s="350"/>
      <c r="M113" s="350"/>
      <c r="N113" s="102">
        <f t="shared" si="121"/>
        <v>0</v>
      </c>
      <c r="O113" s="350"/>
      <c r="P113" s="350"/>
      <c r="Q113" s="350"/>
      <c r="R113" s="350"/>
      <c r="S113" s="350"/>
      <c r="T113" s="350"/>
      <c r="U113" s="101">
        <f t="shared" si="122"/>
        <v>0</v>
      </c>
      <c r="V113" s="350"/>
      <c r="W113" s="350"/>
      <c r="X113" s="350"/>
      <c r="Y113" s="350"/>
      <c r="Z113" s="350"/>
      <c r="AA113" s="350"/>
      <c r="AB113" s="102">
        <f t="shared" si="123"/>
        <v>0</v>
      </c>
      <c r="AC113" s="350"/>
      <c r="AD113" s="350"/>
      <c r="AE113" s="350"/>
      <c r="AF113" s="350"/>
      <c r="AG113" s="350"/>
      <c r="AH113" s="350"/>
      <c r="AI113" s="101">
        <f t="shared" si="124"/>
        <v>0</v>
      </c>
      <c r="AJ113" s="350"/>
      <c r="AK113" s="350"/>
      <c r="AL113" s="350"/>
      <c r="AM113" s="350"/>
      <c r="AN113" s="350"/>
      <c r="AO113" s="350"/>
      <c r="AP113" s="102">
        <f t="shared" si="125"/>
        <v>0</v>
      </c>
      <c r="AQ113" s="350"/>
      <c r="AR113" s="350"/>
    </row>
    <row r="114" spans="1:44" hidden="1" x14ac:dyDescent="0.25">
      <c r="A114" s="27" t="s">
        <v>117</v>
      </c>
      <c r="B114" s="28" t="s">
        <v>128</v>
      </c>
      <c r="C114" s="349"/>
      <c r="D114" s="350"/>
      <c r="E114" s="350"/>
      <c r="F114" s="350"/>
      <c r="G114" s="101">
        <f t="shared" si="120"/>
        <v>0</v>
      </c>
      <c r="H114" s="350"/>
      <c r="I114" s="350"/>
      <c r="J114" s="350"/>
      <c r="K114" s="350"/>
      <c r="L114" s="350"/>
      <c r="M114" s="350"/>
      <c r="N114" s="102">
        <f t="shared" si="121"/>
        <v>0</v>
      </c>
      <c r="O114" s="350"/>
      <c r="P114" s="350"/>
      <c r="Q114" s="350"/>
      <c r="R114" s="350"/>
      <c r="S114" s="350"/>
      <c r="T114" s="350"/>
      <c r="U114" s="101">
        <f t="shared" si="122"/>
        <v>0</v>
      </c>
      <c r="V114" s="350"/>
      <c r="W114" s="350"/>
      <c r="X114" s="350"/>
      <c r="Y114" s="350"/>
      <c r="Z114" s="350"/>
      <c r="AA114" s="350"/>
      <c r="AB114" s="102">
        <f t="shared" si="123"/>
        <v>0</v>
      </c>
      <c r="AC114" s="350"/>
      <c r="AD114" s="350"/>
      <c r="AE114" s="350"/>
      <c r="AF114" s="350"/>
      <c r="AG114" s="350"/>
      <c r="AH114" s="350"/>
      <c r="AI114" s="101">
        <f t="shared" si="124"/>
        <v>0</v>
      </c>
      <c r="AJ114" s="350"/>
      <c r="AK114" s="350"/>
      <c r="AL114" s="350"/>
      <c r="AM114" s="350"/>
      <c r="AN114" s="350"/>
      <c r="AO114" s="350"/>
      <c r="AP114" s="102">
        <f t="shared" si="125"/>
        <v>0</v>
      </c>
      <c r="AQ114" s="350"/>
      <c r="AR114" s="350"/>
    </row>
    <row r="115" spans="1:44" ht="30" hidden="1" x14ac:dyDescent="0.25">
      <c r="A115" s="27" t="s">
        <v>123</v>
      </c>
      <c r="B115" s="28" t="s">
        <v>129</v>
      </c>
      <c r="C115" s="349"/>
      <c r="D115" s="350"/>
      <c r="E115" s="350"/>
      <c r="F115" s="350"/>
      <c r="G115" s="101">
        <f t="shared" si="120"/>
        <v>0</v>
      </c>
      <c r="H115" s="350"/>
      <c r="I115" s="350"/>
      <c r="J115" s="350"/>
      <c r="K115" s="350"/>
      <c r="L115" s="350"/>
      <c r="M115" s="350"/>
      <c r="N115" s="102">
        <f t="shared" si="121"/>
        <v>0</v>
      </c>
      <c r="O115" s="350"/>
      <c r="P115" s="350"/>
      <c r="Q115" s="350"/>
      <c r="R115" s="350"/>
      <c r="S115" s="350"/>
      <c r="T115" s="350"/>
      <c r="U115" s="101">
        <f t="shared" si="122"/>
        <v>0</v>
      </c>
      <c r="V115" s="350"/>
      <c r="W115" s="350"/>
      <c r="X115" s="350"/>
      <c r="Y115" s="350"/>
      <c r="Z115" s="350"/>
      <c r="AA115" s="350"/>
      <c r="AB115" s="102">
        <f t="shared" si="123"/>
        <v>0</v>
      </c>
      <c r="AC115" s="350"/>
      <c r="AD115" s="350"/>
      <c r="AE115" s="350"/>
      <c r="AF115" s="350"/>
      <c r="AG115" s="350"/>
      <c r="AH115" s="350"/>
      <c r="AI115" s="101">
        <f t="shared" si="124"/>
        <v>0</v>
      </c>
      <c r="AJ115" s="350"/>
      <c r="AK115" s="350"/>
      <c r="AL115" s="350"/>
      <c r="AM115" s="350"/>
      <c r="AN115" s="350"/>
      <c r="AO115" s="350"/>
      <c r="AP115" s="102">
        <f t="shared" si="125"/>
        <v>0</v>
      </c>
      <c r="AQ115" s="350"/>
      <c r="AR115" s="350"/>
    </row>
    <row r="116" spans="1:44" hidden="1" x14ac:dyDescent="0.25">
      <c r="A116" s="27" t="s">
        <v>130</v>
      </c>
      <c r="B116" s="28" t="s">
        <v>131</v>
      </c>
      <c r="C116" s="349"/>
      <c r="D116" s="350"/>
      <c r="E116" s="350"/>
      <c r="F116" s="350"/>
      <c r="G116" s="101">
        <f t="shared" si="120"/>
        <v>0</v>
      </c>
      <c r="H116" s="350"/>
      <c r="I116" s="350"/>
      <c r="J116" s="350"/>
      <c r="K116" s="350"/>
      <c r="L116" s="350"/>
      <c r="M116" s="350"/>
      <c r="N116" s="102">
        <f t="shared" si="121"/>
        <v>0</v>
      </c>
      <c r="O116" s="350"/>
      <c r="P116" s="350"/>
      <c r="Q116" s="350"/>
      <c r="R116" s="350"/>
      <c r="S116" s="350"/>
      <c r="T116" s="350"/>
      <c r="U116" s="101">
        <f t="shared" si="122"/>
        <v>0</v>
      </c>
      <c r="V116" s="350"/>
      <c r="W116" s="350"/>
      <c r="X116" s="350"/>
      <c r="Y116" s="350"/>
      <c r="Z116" s="350"/>
      <c r="AA116" s="350"/>
      <c r="AB116" s="102">
        <f t="shared" si="123"/>
        <v>0</v>
      </c>
      <c r="AC116" s="350"/>
      <c r="AD116" s="350"/>
      <c r="AE116" s="350"/>
      <c r="AF116" s="350"/>
      <c r="AG116" s="350"/>
      <c r="AH116" s="350"/>
      <c r="AI116" s="101">
        <f t="shared" si="124"/>
        <v>0</v>
      </c>
      <c r="AJ116" s="350"/>
      <c r="AK116" s="350"/>
      <c r="AL116" s="350"/>
      <c r="AM116" s="350"/>
      <c r="AN116" s="350"/>
      <c r="AO116" s="350"/>
      <c r="AP116" s="102">
        <f t="shared" si="125"/>
        <v>0</v>
      </c>
      <c r="AQ116" s="350"/>
      <c r="AR116" s="350"/>
    </row>
    <row r="117" spans="1:44" hidden="1" x14ac:dyDescent="0.25">
      <c r="A117" s="27" t="s">
        <v>132</v>
      </c>
      <c r="B117" s="28" t="s">
        <v>133</v>
      </c>
      <c r="C117" s="349"/>
      <c r="D117" s="350"/>
      <c r="E117" s="350"/>
      <c r="F117" s="350"/>
      <c r="G117" s="101">
        <f t="shared" si="120"/>
        <v>0</v>
      </c>
      <c r="H117" s="350"/>
      <c r="I117" s="350"/>
      <c r="J117" s="350"/>
      <c r="K117" s="350"/>
      <c r="L117" s="350"/>
      <c r="M117" s="350"/>
      <c r="N117" s="102">
        <f t="shared" si="121"/>
        <v>0</v>
      </c>
      <c r="O117" s="350"/>
      <c r="P117" s="350"/>
      <c r="Q117" s="350"/>
      <c r="R117" s="350"/>
      <c r="S117" s="350"/>
      <c r="T117" s="350"/>
      <c r="U117" s="101">
        <f t="shared" si="122"/>
        <v>0</v>
      </c>
      <c r="V117" s="350"/>
      <c r="W117" s="350"/>
      <c r="X117" s="350"/>
      <c r="Y117" s="350"/>
      <c r="Z117" s="350"/>
      <c r="AA117" s="350"/>
      <c r="AB117" s="102">
        <f t="shared" si="123"/>
        <v>0</v>
      </c>
      <c r="AC117" s="350"/>
      <c r="AD117" s="350"/>
      <c r="AE117" s="350"/>
      <c r="AF117" s="350"/>
      <c r="AG117" s="350"/>
      <c r="AH117" s="350"/>
      <c r="AI117" s="101">
        <f t="shared" si="124"/>
        <v>0</v>
      </c>
      <c r="AJ117" s="350"/>
      <c r="AK117" s="350"/>
      <c r="AL117" s="350"/>
      <c r="AM117" s="350"/>
      <c r="AN117" s="350"/>
      <c r="AO117" s="350"/>
      <c r="AP117" s="102">
        <f t="shared" si="125"/>
        <v>0</v>
      </c>
      <c r="AQ117" s="350"/>
      <c r="AR117" s="350"/>
    </row>
    <row r="118" spans="1:44" hidden="1" x14ac:dyDescent="0.25">
      <c r="A118" s="22"/>
      <c r="B118" s="29" t="s">
        <v>134</v>
      </c>
      <c r="C118" s="31"/>
      <c r="D118" s="31"/>
      <c r="E118" s="31"/>
      <c r="F118" s="31"/>
      <c r="G118" s="32"/>
      <c r="H118" s="350"/>
      <c r="I118" s="350"/>
      <c r="J118" s="30"/>
      <c r="K118" s="31"/>
      <c r="L118" s="31"/>
      <c r="M118" s="31"/>
      <c r="N118" s="31"/>
      <c r="O118" s="31"/>
      <c r="P118" s="31"/>
      <c r="Q118" s="31"/>
      <c r="R118" s="31"/>
      <c r="S118" s="31"/>
      <c r="T118" s="31"/>
      <c r="U118" s="32"/>
      <c r="V118" s="350"/>
      <c r="W118" s="351"/>
      <c r="X118" s="30"/>
      <c r="Y118" s="31"/>
      <c r="Z118" s="31"/>
      <c r="AA118" s="31"/>
      <c r="AB118" s="31"/>
      <c r="AC118" s="31"/>
      <c r="AD118" s="32"/>
      <c r="AE118" s="31"/>
      <c r="AF118" s="31"/>
      <c r="AG118" s="31"/>
      <c r="AH118" s="31"/>
      <c r="AI118" s="32"/>
      <c r="AJ118" s="350"/>
      <c r="AK118" s="351"/>
      <c r="AL118" s="30"/>
      <c r="AM118" s="31"/>
      <c r="AN118" s="31"/>
      <c r="AO118" s="31"/>
      <c r="AP118" s="31"/>
      <c r="AQ118" s="31"/>
      <c r="AR118" s="32"/>
    </row>
    <row r="119" spans="1:44" s="80" customFormat="1" ht="18.75" hidden="1" x14ac:dyDescent="0.3">
      <c r="A119" s="175">
        <v>2027</v>
      </c>
      <c r="B119" s="346" t="str">
        <f>CONCATENATE("Anlagenspiegel des Jahres ",A119)</f>
        <v>Anlagenspiegel des Jahres 2027</v>
      </c>
      <c r="C119" s="81"/>
      <c r="D119" s="81"/>
      <c r="E119" s="81"/>
      <c r="F119" s="81"/>
      <c r="G119" s="81"/>
      <c r="H119" s="81"/>
      <c r="I119" s="81"/>
      <c r="J119" s="81"/>
      <c r="K119" s="81"/>
      <c r="L119" s="81"/>
      <c r="M119" s="81"/>
      <c r="N119" s="81"/>
      <c r="O119" s="81"/>
      <c r="P119" s="81"/>
      <c r="Q119" s="81"/>
      <c r="R119" s="81"/>
      <c r="S119" s="81"/>
      <c r="T119" s="176"/>
      <c r="U119" s="176"/>
      <c r="V119" s="176"/>
      <c r="W119" s="176"/>
      <c r="X119" s="176"/>
      <c r="Y119" s="176"/>
      <c r="Z119" s="176"/>
      <c r="AA119" s="176"/>
      <c r="AB119" s="176"/>
      <c r="AC119" s="176"/>
      <c r="AD119" s="176"/>
      <c r="AE119" s="81"/>
      <c r="AF119" s="81"/>
      <c r="AG119" s="81"/>
      <c r="AH119" s="176"/>
      <c r="AI119" s="176"/>
      <c r="AJ119" s="176"/>
      <c r="AK119" s="176"/>
      <c r="AL119" s="176"/>
      <c r="AM119" s="176"/>
      <c r="AN119" s="176"/>
      <c r="AO119" s="176"/>
      <c r="AP119" s="176"/>
      <c r="AQ119" s="176"/>
      <c r="AR119" s="176"/>
    </row>
    <row r="120" spans="1:44" hidden="1" x14ac:dyDescent="0.25">
      <c r="A120" s="23" t="s">
        <v>110</v>
      </c>
      <c r="B120" s="24" t="s">
        <v>111</v>
      </c>
      <c r="C120" s="101">
        <f t="shared" ref="C120:AC120" si="126">SUM(C121+C125+C130)</f>
        <v>0</v>
      </c>
      <c r="D120" s="101">
        <f t="shared" si="126"/>
        <v>0</v>
      </c>
      <c r="E120" s="101">
        <f t="shared" si="126"/>
        <v>0</v>
      </c>
      <c r="F120" s="101">
        <f t="shared" si="126"/>
        <v>0</v>
      </c>
      <c r="G120" s="101">
        <f t="shared" si="126"/>
        <v>0</v>
      </c>
      <c r="H120" s="101">
        <f t="shared" si="126"/>
        <v>0</v>
      </c>
      <c r="I120" s="101">
        <f t="shared" si="126"/>
        <v>0</v>
      </c>
      <c r="J120" s="101">
        <f t="shared" si="126"/>
        <v>0</v>
      </c>
      <c r="K120" s="101">
        <f t="shared" si="126"/>
        <v>0</v>
      </c>
      <c r="L120" s="101">
        <f t="shared" si="126"/>
        <v>0</v>
      </c>
      <c r="M120" s="101">
        <f t="shared" si="126"/>
        <v>0</v>
      </c>
      <c r="N120" s="101">
        <f t="shared" si="126"/>
        <v>0</v>
      </c>
      <c r="O120" s="101">
        <f t="shared" si="126"/>
        <v>0</v>
      </c>
      <c r="P120" s="101">
        <f t="shared" si="126"/>
        <v>0</v>
      </c>
      <c r="Q120" s="101">
        <f t="shared" si="126"/>
        <v>0</v>
      </c>
      <c r="R120" s="101">
        <f t="shared" si="126"/>
        <v>0</v>
      </c>
      <c r="S120" s="101">
        <f t="shared" si="126"/>
        <v>0</v>
      </c>
      <c r="T120" s="101">
        <f t="shared" si="126"/>
        <v>0</v>
      </c>
      <c r="U120" s="101">
        <f t="shared" si="126"/>
        <v>0</v>
      </c>
      <c r="V120" s="101">
        <f t="shared" si="126"/>
        <v>0</v>
      </c>
      <c r="W120" s="101">
        <f t="shared" si="126"/>
        <v>0</v>
      </c>
      <c r="X120" s="101">
        <f t="shared" si="126"/>
        <v>0</v>
      </c>
      <c r="Y120" s="101">
        <f t="shared" si="126"/>
        <v>0</v>
      </c>
      <c r="Z120" s="101">
        <f t="shared" si="126"/>
        <v>0</v>
      </c>
      <c r="AA120" s="101">
        <f t="shared" si="126"/>
        <v>0</v>
      </c>
      <c r="AB120" s="101">
        <f t="shared" si="126"/>
        <v>0</v>
      </c>
      <c r="AC120" s="101">
        <f t="shared" si="126"/>
        <v>0</v>
      </c>
      <c r="AD120" s="101">
        <f>SUM(AD121+AD125+AD130)</f>
        <v>0</v>
      </c>
      <c r="AE120" s="101">
        <f t="shared" ref="AE120:AQ120" si="127">SUM(AE121+AE125+AE130)</f>
        <v>0</v>
      </c>
      <c r="AF120" s="101">
        <f t="shared" si="127"/>
        <v>0</v>
      </c>
      <c r="AG120" s="101">
        <f t="shared" si="127"/>
        <v>0</v>
      </c>
      <c r="AH120" s="101">
        <f t="shared" si="127"/>
        <v>0</v>
      </c>
      <c r="AI120" s="101">
        <f t="shared" si="127"/>
        <v>0</v>
      </c>
      <c r="AJ120" s="101">
        <f t="shared" si="127"/>
        <v>0</v>
      </c>
      <c r="AK120" s="101">
        <f t="shared" si="127"/>
        <v>0</v>
      </c>
      <c r="AL120" s="101">
        <f t="shared" si="127"/>
        <v>0</v>
      </c>
      <c r="AM120" s="101">
        <f t="shared" si="127"/>
        <v>0</v>
      </c>
      <c r="AN120" s="101">
        <f t="shared" si="127"/>
        <v>0</v>
      </c>
      <c r="AO120" s="101">
        <f t="shared" si="127"/>
        <v>0</v>
      </c>
      <c r="AP120" s="101">
        <f t="shared" si="127"/>
        <v>0</v>
      </c>
      <c r="AQ120" s="101">
        <f t="shared" si="127"/>
        <v>0</v>
      </c>
      <c r="AR120" s="101">
        <f>SUM(AR121+AR125+AR130)</f>
        <v>0</v>
      </c>
    </row>
    <row r="121" spans="1:44" hidden="1" x14ac:dyDescent="0.25">
      <c r="A121" s="23" t="s">
        <v>79</v>
      </c>
      <c r="B121" s="24" t="s">
        <v>112</v>
      </c>
      <c r="C121" s="101">
        <f t="shared" ref="C121:AC121" si="128">SUM(C122:C124)</f>
        <v>0</v>
      </c>
      <c r="D121" s="101">
        <f t="shared" si="128"/>
        <v>0</v>
      </c>
      <c r="E121" s="101">
        <f t="shared" si="128"/>
        <v>0</v>
      </c>
      <c r="F121" s="101">
        <f t="shared" si="128"/>
        <v>0</v>
      </c>
      <c r="G121" s="101">
        <f t="shared" si="128"/>
        <v>0</v>
      </c>
      <c r="H121" s="101">
        <f t="shared" si="128"/>
        <v>0</v>
      </c>
      <c r="I121" s="101">
        <f t="shared" si="128"/>
        <v>0</v>
      </c>
      <c r="J121" s="101">
        <f t="shared" si="128"/>
        <v>0</v>
      </c>
      <c r="K121" s="101">
        <f t="shared" si="128"/>
        <v>0</v>
      </c>
      <c r="L121" s="101">
        <f t="shared" si="128"/>
        <v>0</v>
      </c>
      <c r="M121" s="101">
        <f t="shared" si="128"/>
        <v>0</v>
      </c>
      <c r="N121" s="101">
        <f t="shared" si="128"/>
        <v>0</v>
      </c>
      <c r="O121" s="101">
        <f t="shared" si="128"/>
        <v>0</v>
      </c>
      <c r="P121" s="101">
        <f t="shared" si="128"/>
        <v>0</v>
      </c>
      <c r="Q121" s="101">
        <f t="shared" si="128"/>
        <v>0</v>
      </c>
      <c r="R121" s="101">
        <f t="shared" si="128"/>
        <v>0</v>
      </c>
      <c r="S121" s="101">
        <f t="shared" si="128"/>
        <v>0</v>
      </c>
      <c r="T121" s="101">
        <f t="shared" si="128"/>
        <v>0</v>
      </c>
      <c r="U121" s="101">
        <f t="shared" si="128"/>
        <v>0</v>
      </c>
      <c r="V121" s="101">
        <f t="shared" si="128"/>
        <v>0</v>
      </c>
      <c r="W121" s="101">
        <f t="shared" si="128"/>
        <v>0</v>
      </c>
      <c r="X121" s="101">
        <f t="shared" si="128"/>
        <v>0</v>
      </c>
      <c r="Y121" s="101">
        <f t="shared" si="128"/>
        <v>0</v>
      </c>
      <c r="Z121" s="101">
        <f t="shared" si="128"/>
        <v>0</v>
      </c>
      <c r="AA121" s="101">
        <f t="shared" si="128"/>
        <v>0</v>
      </c>
      <c r="AB121" s="101">
        <f t="shared" si="128"/>
        <v>0</v>
      </c>
      <c r="AC121" s="101">
        <f t="shared" si="128"/>
        <v>0</v>
      </c>
      <c r="AD121" s="101">
        <f>SUM(AD122:AD124)</f>
        <v>0</v>
      </c>
      <c r="AE121" s="101">
        <f t="shared" ref="AE121:AQ121" si="129">SUM(AE122:AE124)</f>
        <v>0</v>
      </c>
      <c r="AF121" s="101">
        <f t="shared" si="129"/>
        <v>0</v>
      </c>
      <c r="AG121" s="101">
        <f t="shared" si="129"/>
        <v>0</v>
      </c>
      <c r="AH121" s="101">
        <f t="shared" si="129"/>
        <v>0</v>
      </c>
      <c r="AI121" s="101">
        <f t="shared" si="129"/>
        <v>0</v>
      </c>
      <c r="AJ121" s="101">
        <f t="shared" si="129"/>
        <v>0</v>
      </c>
      <c r="AK121" s="101">
        <f t="shared" si="129"/>
        <v>0</v>
      </c>
      <c r="AL121" s="101">
        <f t="shared" si="129"/>
        <v>0</v>
      </c>
      <c r="AM121" s="101">
        <f t="shared" si="129"/>
        <v>0</v>
      </c>
      <c r="AN121" s="101">
        <f t="shared" si="129"/>
        <v>0</v>
      </c>
      <c r="AO121" s="101">
        <f t="shared" si="129"/>
        <v>0</v>
      </c>
      <c r="AP121" s="101">
        <f t="shared" si="129"/>
        <v>0</v>
      </c>
      <c r="AQ121" s="101">
        <f t="shared" si="129"/>
        <v>0</v>
      </c>
      <c r="AR121" s="101">
        <f>SUM(AR122:AR124)</f>
        <v>0</v>
      </c>
    </row>
    <row r="122" spans="1:44" ht="30" hidden="1" x14ac:dyDescent="0.25">
      <c r="A122" s="78" t="s">
        <v>113</v>
      </c>
      <c r="B122" s="79" t="s">
        <v>114</v>
      </c>
      <c r="C122" s="347"/>
      <c r="D122" s="348"/>
      <c r="E122" s="348"/>
      <c r="F122" s="348"/>
      <c r="G122" s="102">
        <f t="shared" ref="G122:G124" si="130">C122+D122-E122+F122</f>
        <v>0</v>
      </c>
      <c r="H122" s="348"/>
      <c r="I122" s="348"/>
      <c r="J122" s="348"/>
      <c r="K122" s="348"/>
      <c r="L122" s="348"/>
      <c r="M122" s="348"/>
      <c r="N122" s="102">
        <f>H122+I122-J122+K122-L122+M122</f>
        <v>0</v>
      </c>
      <c r="O122" s="348"/>
      <c r="P122" s="348"/>
      <c r="Q122" s="348"/>
      <c r="R122" s="348"/>
      <c r="S122" s="348"/>
      <c r="T122" s="348"/>
      <c r="U122" s="102">
        <f t="shared" ref="U122:U124" si="131">Q122+R122-S122+T122</f>
        <v>0</v>
      </c>
      <c r="V122" s="348"/>
      <c r="W122" s="348"/>
      <c r="X122" s="348"/>
      <c r="Y122" s="348"/>
      <c r="Z122" s="348"/>
      <c r="AA122" s="348"/>
      <c r="AB122" s="102">
        <f>V122+W122-X122+Y122-Z122+AA122</f>
        <v>0</v>
      </c>
      <c r="AC122" s="348"/>
      <c r="AD122" s="348"/>
      <c r="AE122" s="348"/>
      <c r="AF122" s="348"/>
      <c r="AG122" s="348"/>
      <c r="AH122" s="348"/>
      <c r="AI122" s="102">
        <f t="shared" ref="AI122:AI124" si="132">AE122+AF122-AG122+AH122</f>
        <v>0</v>
      </c>
      <c r="AJ122" s="348"/>
      <c r="AK122" s="348"/>
      <c r="AL122" s="348"/>
      <c r="AM122" s="348"/>
      <c r="AN122" s="348"/>
      <c r="AO122" s="348"/>
      <c r="AP122" s="102">
        <f>AJ122+AK122-AL122+AM122-AN122+AO122</f>
        <v>0</v>
      </c>
      <c r="AQ122" s="348"/>
      <c r="AR122" s="348"/>
    </row>
    <row r="123" spans="1:44" hidden="1" x14ac:dyDescent="0.25">
      <c r="A123" s="27" t="s">
        <v>115</v>
      </c>
      <c r="B123" s="28" t="s">
        <v>116</v>
      </c>
      <c r="C123" s="349"/>
      <c r="D123" s="350"/>
      <c r="E123" s="350"/>
      <c r="F123" s="350"/>
      <c r="G123" s="101">
        <f t="shared" si="130"/>
        <v>0</v>
      </c>
      <c r="H123" s="350"/>
      <c r="I123" s="350"/>
      <c r="J123" s="350"/>
      <c r="K123" s="350"/>
      <c r="L123" s="350"/>
      <c r="M123" s="350"/>
      <c r="N123" s="102">
        <f>H123+I123-J123+K123-L123+M123</f>
        <v>0</v>
      </c>
      <c r="O123" s="350"/>
      <c r="P123" s="350"/>
      <c r="Q123" s="350"/>
      <c r="R123" s="350"/>
      <c r="S123" s="350"/>
      <c r="T123" s="350"/>
      <c r="U123" s="101">
        <f t="shared" si="131"/>
        <v>0</v>
      </c>
      <c r="V123" s="350"/>
      <c r="W123" s="350"/>
      <c r="X123" s="350"/>
      <c r="Y123" s="350"/>
      <c r="Z123" s="350"/>
      <c r="AA123" s="350"/>
      <c r="AB123" s="102">
        <f>V123+W123-X123+Y123-Z123+AA123</f>
        <v>0</v>
      </c>
      <c r="AC123" s="350"/>
      <c r="AD123" s="350"/>
      <c r="AE123" s="350"/>
      <c r="AF123" s="350"/>
      <c r="AG123" s="350"/>
      <c r="AH123" s="350"/>
      <c r="AI123" s="101">
        <f t="shared" si="132"/>
        <v>0</v>
      </c>
      <c r="AJ123" s="350"/>
      <c r="AK123" s="350"/>
      <c r="AL123" s="350"/>
      <c r="AM123" s="350"/>
      <c r="AN123" s="350"/>
      <c r="AO123" s="350"/>
      <c r="AP123" s="102">
        <f>AJ123+AK123-AL123+AM123-AN123+AO123</f>
        <v>0</v>
      </c>
      <c r="AQ123" s="350"/>
      <c r="AR123" s="350"/>
    </row>
    <row r="124" spans="1:44" hidden="1" x14ac:dyDescent="0.25">
      <c r="A124" s="27" t="s">
        <v>117</v>
      </c>
      <c r="B124" s="28" t="s">
        <v>118</v>
      </c>
      <c r="C124" s="349"/>
      <c r="D124" s="350"/>
      <c r="E124" s="350"/>
      <c r="F124" s="350"/>
      <c r="G124" s="101">
        <f t="shared" si="130"/>
        <v>0</v>
      </c>
      <c r="H124" s="350"/>
      <c r="I124" s="350"/>
      <c r="J124" s="350"/>
      <c r="K124" s="350"/>
      <c r="L124" s="350"/>
      <c r="M124" s="350"/>
      <c r="N124" s="102">
        <f>H124+I124-J124+K124-L124+M124</f>
        <v>0</v>
      </c>
      <c r="O124" s="350"/>
      <c r="P124" s="350"/>
      <c r="Q124" s="350"/>
      <c r="R124" s="350"/>
      <c r="S124" s="350"/>
      <c r="T124" s="350"/>
      <c r="U124" s="101">
        <f t="shared" si="131"/>
        <v>0</v>
      </c>
      <c r="V124" s="350"/>
      <c r="W124" s="350"/>
      <c r="X124" s="350"/>
      <c r="Y124" s="350"/>
      <c r="Z124" s="350"/>
      <c r="AA124" s="350"/>
      <c r="AB124" s="102">
        <f>V124+W124-X124+Y124-Z124+AA124</f>
        <v>0</v>
      </c>
      <c r="AC124" s="350"/>
      <c r="AD124" s="350"/>
      <c r="AE124" s="350"/>
      <c r="AF124" s="350"/>
      <c r="AG124" s="350"/>
      <c r="AH124" s="350"/>
      <c r="AI124" s="101">
        <f t="shared" si="132"/>
        <v>0</v>
      </c>
      <c r="AJ124" s="350"/>
      <c r="AK124" s="350"/>
      <c r="AL124" s="350"/>
      <c r="AM124" s="350"/>
      <c r="AN124" s="350"/>
      <c r="AO124" s="350"/>
      <c r="AP124" s="102">
        <f>AJ124+AK124-AL124+AM124-AN124+AO124</f>
        <v>0</v>
      </c>
      <c r="AQ124" s="350"/>
      <c r="AR124" s="350"/>
    </row>
    <row r="125" spans="1:44" hidden="1" x14ac:dyDescent="0.25">
      <c r="A125" s="23" t="s">
        <v>82</v>
      </c>
      <c r="B125" s="24" t="s">
        <v>119</v>
      </c>
      <c r="C125" s="101">
        <f>SUM(C126:C129)</f>
        <v>0</v>
      </c>
      <c r="D125" s="101">
        <f t="shared" ref="D125:AD125" si="133">SUM(D126:D129)</f>
        <v>0</v>
      </c>
      <c r="E125" s="101">
        <f t="shared" si="133"/>
        <v>0</v>
      </c>
      <c r="F125" s="101">
        <f t="shared" si="133"/>
        <v>0</v>
      </c>
      <c r="G125" s="101">
        <f t="shared" si="133"/>
        <v>0</v>
      </c>
      <c r="H125" s="101">
        <f t="shared" si="133"/>
        <v>0</v>
      </c>
      <c r="I125" s="101">
        <f t="shared" si="133"/>
        <v>0</v>
      </c>
      <c r="J125" s="101">
        <f t="shared" si="133"/>
        <v>0</v>
      </c>
      <c r="K125" s="101">
        <f t="shared" si="133"/>
        <v>0</v>
      </c>
      <c r="L125" s="101">
        <f t="shared" si="133"/>
        <v>0</v>
      </c>
      <c r="M125" s="101">
        <f t="shared" si="133"/>
        <v>0</v>
      </c>
      <c r="N125" s="101">
        <f t="shared" si="133"/>
        <v>0</v>
      </c>
      <c r="O125" s="101">
        <f t="shared" si="133"/>
        <v>0</v>
      </c>
      <c r="P125" s="101">
        <f t="shared" si="133"/>
        <v>0</v>
      </c>
      <c r="Q125" s="101">
        <f t="shared" si="133"/>
        <v>0</v>
      </c>
      <c r="R125" s="101">
        <f t="shared" si="133"/>
        <v>0</v>
      </c>
      <c r="S125" s="101">
        <f t="shared" si="133"/>
        <v>0</v>
      </c>
      <c r="T125" s="101">
        <f t="shared" si="133"/>
        <v>0</v>
      </c>
      <c r="U125" s="101">
        <f t="shared" si="133"/>
        <v>0</v>
      </c>
      <c r="V125" s="101">
        <f t="shared" si="133"/>
        <v>0</v>
      </c>
      <c r="W125" s="101">
        <f t="shared" si="133"/>
        <v>0</v>
      </c>
      <c r="X125" s="101">
        <f t="shared" si="133"/>
        <v>0</v>
      </c>
      <c r="Y125" s="101">
        <f t="shared" si="133"/>
        <v>0</v>
      </c>
      <c r="Z125" s="101">
        <f t="shared" si="133"/>
        <v>0</v>
      </c>
      <c r="AA125" s="101">
        <f t="shared" si="133"/>
        <v>0</v>
      </c>
      <c r="AB125" s="101">
        <f t="shared" si="133"/>
        <v>0</v>
      </c>
      <c r="AC125" s="101">
        <f t="shared" si="133"/>
        <v>0</v>
      </c>
      <c r="AD125" s="101">
        <f t="shared" si="133"/>
        <v>0</v>
      </c>
      <c r="AE125" s="101">
        <f t="shared" ref="AE125:AR125" si="134">SUM(AE126:AE129)</f>
        <v>0</v>
      </c>
      <c r="AF125" s="101">
        <f t="shared" si="134"/>
        <v>0</v>
      </c>
      <c r="AG125" s="101">
        <f t="shared" si="134"/>
        <v>0</v>
      </c>
      <c r="AH125" s="101">
        <f t="shared" si="134"/>
        <v>0</v>
      </c>
      <c r="AI125" s="101">
        <f t="shared" si="134"/>
        <v>0</v>
      </c>
      <c r="AJ125" s="101">
        <f t="shared" si="134"/>
        <v>0</v>
      </c>
      <c r="AK125" s="101">
        <f t="shared" si="134"/>
        <v>0</v>
      </c>
      <c r="AL125" s="101">
        <f t="shared" si="134"/>
        <v>0</v>
      </c>
      <c r="AM125" s="101">
        <f t="shared" si="134"/>
        <v>0</v>
      </c>
      <c r="AN125" s="101">
        <f t="shared" si="134"/>
        <v>0</v>
      </c>
      <c r="AO125" s="101">
        <f t="shared" si="134"/>
        <v>0</v>
      </c>
      <c r="AP125" s="101">
        <f t="shared" si="134"/>
        <v>0</v>
      </c>
      <c r="AQ125" s="101">
        <f t="shared" si="134"/>
        <v>0</v>
      </c>
      <c r="AR125" s="101">
        <f t="shared" si="134"/>
        <v>0</v>
      </c>
    </row>
    <row r="126" spans="1:44" ht="30" hidden="1" x14ac:dyDescent="0.25">
      <c r="A126" s="27" t="s">
        <v>113</v>
      </c>
      <c r="B126" s="28" t="s">
        <v>120</v>
      </c>
      <c r="C126" s="349"/>
      <c r="D126" s="350"/>
      <c r="E126" s="350"/>
      <c r="F126" s="350"/>
      <c r="G126" s="101">
        <f t="shared" ref="G126:G129" si="135">C126+D126-E126+F126</f>
        <v>0</v>
      </c>
      <c r="H126" s="350"/>
      <c r="I126" s="350"/>
      <c r="J126" s="350"/>
      <c r="K126" s="350"/>
      <c r="L126" s="350"/>
      <c r="M126" s="350"/>
      <c r="N126" s="102">
        <f>H126+I126-J126+K126-L126+M126</f>
        <v>0</v>
      </c>
      <c r="O126" s="350"/>
      <c r="P126" s="350"/>
      <c r="Q126" s="350"/>
      <c r="R126" s="350"/>
      <c r="S126" s="350"/>
      <c r="T126" s="350"/>
      <c r="U126" s="101">
        <f t="shared" ref="U126:U129" si="136">Q126+R126-S126+T126</f>
        <v>0</v>
      </c>
      <c r="V126" s="350"/>
      <c r="W126" s="350"/>
      <c r="X126" s="350"/>
      <c r="Y126" s="350"/>
      <c r="Z126" s="350"/>
      <c r="AA126" s="350"/>
      <c r="AB126" s="102">
        <f>V126+W126-X126+Y126-Z126+AA126</f>
        <v>0</v>
      </c>
      <c r="AC126" s="350"/>
      <c r="AD126" s="350"/>
      <c r="AE126" s="350"/>
      <c r="AF126" s="350"/>
      <c r="AG126" s="350"/>
      <c r="AH126" s="350"/>
      <c r="AI126" s="101">
        <f t="shared" ref="AI126:AI129" si="137">AE126+AF126-AG126+AH126</f>
        <v>0</v>
      </c>
      <c r="AJ126" s="350"/>
      <c r="AK126" s="350"/>
      <c r="AL126" s="350"/>
      <c r="AM126" s="350"/>
      <c r="AN126" s="350"/>
      <c r="AO126" s="350"/>
      <c r="AP126" s="102">
        <f>AJ126+AK126-AL126+AM126-AN126+AO126</f>
        <v>0</v>
      </c>
      <c r="AQ126" s="350"/>
      <c r="AR126" s="350"/>
    </row>
    <row r="127" spans="1:44" hidden="1" x14ac:dyDescent="0.25">
      <c r="A127" s="27" t="s">
        <v>115</v>
      </c>
      <c r="B127" s="28" t="s">
        <v>121</v>
      </c>
      <c r="C127" s="349"/>
      <c r="D127" s="350"/>
      <c r="E127" s="350"/>
      <c r="F127" s="350"/>
      <c r="G127" s="101">
        <f t="shared" si="135"/>
        <v>0</v>
      </c>
      <c r="H127" s="350"/>
      <c r="I127" s="350"/>
      <c r="J127" s="350"/>
      <c r="K127" s="350"/>
      <c r="L127" s="350"/>
      <c r="M127" s="350"/>
      <c r="N127" s="102">
        <f>H127+I127-J127+K127-L127+M127</f>
        <v>0</v>
      </c>
      <c r="O127" s="350"/>
      <c r="P127" s="350"/>
      <c r="Q127" s="350"/>
      <c r="R127" s="350"/>
      <c r="S127" s="350"/>
      <c r="T127" s="350"/>
      <c r="U127" s="101">
        <f t="shared" si="136"/>
        <v>0</v>
      </c>
      <c r="V127" s="350"/>
      <c r="W127" s="350"/>
      <c r="X127" s="350"/>
      <c r="Y127" s="350"/>
      <c r="Z127" s="350"/>
      <c r="AA127" s="350"/>
      <c r="AB127" s="102">
        <f>V127+W127-X127+Y127-Z127+AA127</f>
        <v>0</v>
      </c>
      <c r="AC127" s="350"/>
      <c r="AD127" s="350"/>
      <c r="AE127" s="350"/>
      <c r="AF127" s="350"/>
      <c r="AG127" s="350"/>
      <c r="AH127" s="350"/>
      <c r="AI127" s="101">
        <f t="shared" si="137"/>
        <v>0</v>
      </c>
      <c r="AJ127" s="350"/>
      <c r="AK127" s="350"/>
      <c r="AL127" s="350"/>
      <c r="AM127" s="350"/>
      <c r="AN127" s="350"/>
      <c r="AO127" s="350"/>
      <c r="AP127" s="102">
        <f>AJ127+AK127-AL127+AM127-AN127+AO127</f>
        <v>0</v>
      </c>
      <c r="AQ127" s="350"/>
      <c r="AR127" s="350"/>
    </row>
    <row r="128" spans="1:44" hidden="1" x14ac:dyDescent="0.25">
      <c r="A128" s="27" t="s">
        <v>117</v>
      </c>
      <c r="B128" s="28" t="s">
        <v>122</v>
      </c>
      <c r="C128" s="349"/>
      <c r="D128" s="350"/>
      <c r="E128" s="350"/>
      <c r="F128" s="350"/>
      <c r="G128" s="101">
        <f t="shared" si="135"/>
        <v>0</v>
      </c>
      <c r="H128" s="350"/>
      <c r="I128" s="350"/>
      <c r="J128" s="350"/>
      <c r="K128" s="350"/>
      <c r="L128" s="350"/>
      <c r="M128" s="350"/>
      <c r="N128" s="102">
        <f>H128+I128-J128+K128-L128+M128</f>
        <v>0</v>
      </c>
      <c r="O128" s="350"/>
      <c r="P128" s="350"/>
      <c r="Q128" s="350"/>
      <c r="R128" s="350"/>
      <c r="S128" s="350"/>
      <c r="T128" s="350"/>
      <c r="U128" s="101">
        <f t="shared" si="136"/>
        <v>0</v>
      </c>
      <c r="V128" s="350"/>
      <c r="W128" s="350"/>
      <c r="X128" s="350"/>
      <c r="Y128" s="350"/>
      <c r="Z128" s="350"/>
      <c r="AA128" s="350"/>
      <c r="AB128" s="102">
        <f>V128+W128-X128+Y128-Z128+AA128</f>
        <v>0</v>
      </c>
      <c r="AC128" s="350"/>
      <c r="AD128" s="350"/>
      <c r="AE128" s="350"/>
      <c r="AF128" s="350"/>
      <c r="AG128" s="350"/>
      <c r="AH128" s="350"/>
      <c r="AI128" s="101">
        <f t="shared" si="137"/>
        <v>0</v>
      </c>
      <c r="AJ128" s="350"/>
      <c r="AK128" s="350"/>
      <c r="AL128" s="350"/>
      <c r="AM128" s="350"/>
      <c r="AN128" s="350"/>
      <c r="AO128" s="350"/>
      <c r="AP128" s="102">
        <f>AJ128+AK128-AL128+AM128-AN128+AO128</f>
        <v>0</v>
      </c>
      <c r="AQ128" s="350"/>
      <c r="AR128" s="350"/>
    </row>
    <row r="129" spans="1:44" hidden="1" x14ac:dyDescent="0.25">
      <c r="A129" s="27" t="s">
        <v>123</v>
      </c>
      <c r="B129" s="28" t="s">
        <v>124</v>
      </c>
      <c r="C129" s="349"/>
      <c r="D129" s="350"/>
      <c r="E129" s="350"/>
      <c r="F129" s="350"/>
      <c r="G129" s="101">
        <f t="shared" si="135"/>
        <v>0</v>
      </c>
      <c r="H129" s="350"/>
      <c r="I129" s="350"/>
      <c r="J129" s="350"/>
      <c r="K129" s="350"/>
      <c r="L129" s="350"/>
      <c r="M129" s="350"/>
      <c r="N129" s="102">
        <f>H129+I129-J129+K129-L129+M129</f>
        <v>0</v>
      </c>
      <c r="O129" s="350"/>
      <c r="P129" s="350"/>
      <c r="Q129" s="350"/>
      <c r="R129" s="350"/>
      <c r="S129" s="350"/>
      <c r="T129" s="350"/>
      <c r="U129" s="101">
        <f t="shared" si="136"/>
        <v>0</v>
      </c>
      <c r="V129" s="350"/>
      <c r="W129" s="350"/>
      <c r="X129" s="350"/>
      <c r="Y129" s="350"/>
      <c r="Z129" s="350"/>
      <c r="AA129" s="350"/>
      <c r="AB129" s="102">
        <f>V129+W129-X129+Y129-Z129+AA129</f>
        <v>0</v>
      </c>
      <c r="AC129" s="350"/>
      <c r="AD129" s="350"/>
      <c r="AE129" s="350"/>
      <c r="AF129" s="350"/>
      <c r="AG129" s="350"/>
      <c r="AH129" s="350"/>
      <c r="AI129" s="101">
        <f t="shared" si="137"/>
        <v>0</v>
      </c>
      <c r="AJ129" s="350"/>
      <c r="AK129" s="350"/>
      <c r="AL129" s="350"/>
      <c r="AM129" s="350"/>
      <c r="AN129" s="350"/>
      <c r="AO129" s="350"/>
      <c r="AP129" s="102">
        <f>AJ129+AK129-AL129+AM129-AN129+AO129</f>
        <v>0</v>
      </c>
      <c r="AQ129" s="350"/>
      <c r="AR129" s="350"/>
    </row>
    <row r="130" spans="1:44" hidden="1" x14ac:dyDescent="0.25">
      <c r="A130" s="23" t="s">
        <v>84</v>
      </c>
      <c r="B130" s="24" t="s">
        <v>125</v>
      </c>
      <c r="C130" s="101">
        <f t="shared" ref="C130:AC130" si="138">SUM(C131:C136)</f>
        <v>0</v>
      </c>
      <c r="D130" s="101">
        <f t="shared" si="138"/>
        <v>0</v>
      </c>
      <c r="E130" s="101">
        <f t="shared" si="138"/>
        <v>0</v>
      </c>
      <c r="F130" s="101">
        <f t="shared" si="138"/>
        <v>0</v>
      </c>
      <c r="G130" s="101">
        <f t="shared" si="138"/>
        <v>0</v>
      </c>
      <c r="H130" s="101">
        <f t="shared" si="138"/>
        <v>0</v>
      </c>
      <c r="I130" s="101">
        <f t="shared" si="138"/>
        <v>0</v>
      </c>
      <c r="J130" s="101">
        <f t="shared" si="138"/>
        <v>0</v>
      </c>
      <c r="K130" s="101">
        <f t="shared" si="138"/>
        <v>0</v>
      </c>
      <c r="L130" s="101">
        <f t="shared" si="138"/>
        <v>0</v>
      </c>
      <c r="M130" s="101">
        <f t="shared" si="138"/>
        <v>0</v>
      </c>
      <c r="N130" s="101">
        <f t="shared" si="138"/>
        <v>0</v>
      </c>
      <c r="O130" s="101">
        <f t="shared" si="138"/>
        <v>0</v>
      </c>
      <c r="P130" s="101">
        <f t="shared" si="138"/>
        <v>0</v>
      </c>
      <c r="Q130" s="101">
        <f t="shared" si="138"/>
        <v>0</v>
      </c>
      <c r="R130" s="101">
        <f t="shared" si="138"/>
        <v>0</v>
      </c>
      <c r="S130" s="101">
        <f t="shared" si="138"/>
        <v>0</v>
      </c>
      <c r="T130" s="101">
        <f t="shared" si="138"/>
        <v>0</v>
      </c>
      <c r="U130" s="101">
        <f t="shared" si="138"/>
        <v>0</v>
      </c>
      <c r="V130" s="101">
        <f t="shared" si="138"/>
        <v>0</v>
      </c>
      <c r="W130" s="101">
        <f t="shared" si="138"/>
        <v>0</v>
      </c>
      <c r="X130" s="101">
        <f t="shared" si="138"/>
        <v>0</v>
      </c>
      <c r="Y130" s="101">
        <f t="shared" si="138"/>
        <v>0</v>
      </c>
      <c r="Z130" s="101">
        <f t="shared" si="138"/>
        <v>0</v>
      </c>
      <c r="AA130" s="101">
        <f t="shared" si="138"/>
        <v>0</v>
      </c>
      <c r="AB130" s="101">
        <f t="shared" si="138"/>
        <v>0</v>
      </c>
      <c r="AC130" s="101">
        <f t="shared" si="138"/>
        <v>0</v>
      </c>
      <c r="AD130" s="101">
        <f>SUM(AD131:AD136)</f>
        <v>0</v>
      </c>
      <c r="AE130" s="101">
        <f t="shared" ref="AE130:AQ130" si="139">SUM(AE131:AE136)</f>
        <v>0</v>
      </c>
      <c r="AF130" s="101">
        <f t="shared" si="139"/>
        <v>0</v>
      </c>
      <c r="AG130" s="101">
        <f t="shared" si="139"/>
        <v>0</v>
      </c>
      <c r="AH130" s="101">
        <f t="shared" si="139"/>
        <v>0</v>
      </c>
      <c r="AI130" s="101">
        <f t="shared" si="139"/>
        <v>0</v>
      </c>
      <c r="AJ130" s="101">
        <f t="shared" si="139"/>
        <v>0</v>
      </c>
      <c r="AK130" s="101">
        <f t="shared" si="139"/>
        <v>0</v>
      </c>
      <c r="AL130" s="101">
        <f t="shared" si="139"/>
        <v>0</v>
      </c>
      <c r="AM130" s="101">
        <f t="shared" si="139"/>
        <v>0</v>
      </c>
      <c r="AN130" s="101">
        <f t="shared" si="139"/>
        <v>0</v>
      </c>
      <c r="AO130" s="101">
        <f t="shared" si="139"/>
        <v>0</v>
      </c>
      <c r="AP130" s="101">
        <f t="shared" si="139"/>
        <v>0</v>
      </c>
      <c r="AQ130" s="101">
        <f t="shared" si="139"/>
        <v>0</v>
      </c>
      <c r="AR130" s="101">
        <f>SUM(AR131:AR136)</f>
        <v>0</v>
      </c>
    </row>
    <row r="131" spans="1:44" hidden="1" x14ac:dyDescent="0.25">
      <c r="A131" s="27" t="s">
        <v>113</v>
      </c>
      <c r="B131" s="28" t="s">
        <v>126</v>
      </c>
      <c r="C131" s="349"/>
      <c r="D131" s="350"/>
      <c r="E131" s="350"/>
      <c r="F131" s="350"/>
      <c r="G131" s="101">
        <f t="shared" ref="G131:G136" si="140">C131+D131-E131+F131</f>
        <v>0</v>
      </c>
      <c r="H131" s="350"/>
      <c r="I131" s="350"/>
      <c r="J131" s="350"/>
      <c r="K131" s="350"/>
      <c r="L131" s="350"/>
      <c r="M131" s="350"/>
      <c r="N131" s="102">
        <f t="shared" ref="N131:N136" si="141">H131+I131-J131+K131-L131+M131</f>
        <v>0</v>
      </c>
      <c r="O131" s="350"/>
      <c r="P131" s="350"/>
      <c r="Q131" s="350"/>
      <c r="R131" s="350"/>
      <c r="S131" s="350"/>
      <c r="T131" s="350"/>
      <c r="U131" s="101">
        <f t="shared" ref="U131:U136" si="142">Q131+R131-S131+T131</f>
        <v>0</v>
      </c>
      <c r="V131" s="350"/>
      <c r="W131" s="350"/>
      <c r="X131" s="350"/>
      <c r="Y131" s="350"/>
      <c r="Z131" s="350"/>
      <c r="AA131" s="350"/>
      <c r="AB131" s="102">
        <f t="shared" ref="AB131:AB136" si="143">V131+W131-X131+Y131-Z131+AA131</f>
        <v>0</v>
      </c>
      <c r="AC131" s="350"/>
      <c r="AD131" s="350"/>
      <c r="AE131" s="350"/>
      <c r="AF131" s="350"/>
      <c r="AG131" s="350"/>
      <c r="AH131" s="350"/>
      <c r="AI131" s="101">
        <f t="shared" ref="AI131:AI136" si="144">AE131+AF131-AG131+AH131</f>
        <v>0</v>
      </c>
      <c r="AJ131" s="350"/>
      <c r="AK131" s="350"/>
      <c r="AL131" s="350"/>
      <c r="AM131" s="350"/>
      <c r="AN131" s="350"/>
      <c r="AO131" s="350"/>
      <c r="AP131" s="102">
        <f t="shared" ref="AP131:AP136" si="145">AJ131+AK131-AL131+AM131-AN131+AO131</f>
        <v>0</v>
      </c>
      <c r="AQ131" s="350"/>
      <c r="AR131" s="350"/>
    </row>
    <row r="132" spans="1:44" hidden="1" x14ac:dyDescent="0.25">
      <c r="A132" s="27" t="s">
        <v>115</v>
      </c>
      <c r="B132" s="28" t="s">
        <v>127</v>
      </c>
      <c r="C132" s="349"/>
      <c r="D132" s="350"/>
      <c r="E132" s="350"/>
      <c r="F132" s="350"/>
      <c r="G132" s="101">
        <f t="shared" si="140"/>
        <v>0</v>
      </c>
      <c r="H132" s="350"/>
      <c r="I132" s="350"/>
      <c r="J132" s="350"/>
      <c r="K132" s="350"/>
      <c r="L132" s="350"/>
      <c r="M132" s="350"/>
      <c r="N132" s="102">
        <f t="shared" si="141"/>
        <v>0</v>
      </c>
      <c r="O132" s="350"/>
      <c r="P132" s="350"/>
      <c r="Q132" s="350"/>
      <c r="R132" s="350"/>
      <c r="S132" s="350"/>
      <c r="T132" s="350"/>
      <c r="U132" s="101">
        <f t="shared" si="142"/>
        <v>0</v>
      </c>
      <c r="V132" s="350"/>
      <c r="W132" s="350"/>
      <c r="X132" s="350"/>
      <c r="Y132" s="350"/>
      <c r="Z132" s="350"/>
      <c r="AA132" s="350"/>
      <c r="AB132" s="102">
        <f t="shared" si="143"/>
        <v>0</v>
      </c>
      <c r="AC132" s="350"/>
      <c r="AD132" s="350"/>
      <c r="AE132" s="350"/>
      <c r="AF132" s="350"/>
      <c r="AG132" s="350"/>
      <c r="AH132" s="350"/>
      <c r="AI132" s="101">
        <f t="shared" si="144"/>
        <v>0</v>
      </c>
      <c r="AJ132" s="350"/>
      <c r="AK132" s="350"/>
      <c r="AL132" s="350"/>
      <c r="AM132" s="350"/>
      <c r="AN132" s="350"/>
      <c r="AO132" s="350"/>
      <c r="AP132" s="102">
        <f t="shared" si="145"/>
        <v>0</v>
      </c>
      <c r="AQ132" s="350"/>
      <c r="AR132" s="350"/>
    </row>
    <row r="133" spans="1:44" hidden="1" x14ac:dyDescent="0.25">
      <c r="A133" s="27" t="s">
        <v>117</v>
      </c>
      <c r="B133" s="28" t="s">
        <v>128</v>
      </c>
      <c r="C133" s="349"/>
      <c r="D133" s="350"/>
      <c r="E133" s="350"/>
      <c r="F133" s="350"/>
      <c r="G133" s="101">
        <f t="shared" si="140"/>
        <v>0</v>
      </c>
      <c r="H133" s="350"/>
      <c r="I133" s="350"/>
      <c r="J133" s="350"/>
      <c r="K133" s="350"/>
      <c r="L133" s="350"/>
      <c r="M133" s="350"/>
      <c r="N133" s="102">
        <f t="shared" si="141"/>
        <v>0</v>
      </c>
      <c r="O133" s="350"/>
      <c r="P133" s="350"/>
      <c r="Q133" s="350"/>
      <c r="R133" s="350"/>
      <c r="S133" s="350"/>
      <c r="T133" s="350"/>
      <c r="U133" s="101">
        <f t="shared" si="142"/>
        <v>0</v>
      </c>
      <c r="V133" s="350"/>
      <c r="W133" s="350"/>
      <c r="X133" s="350"/>
      <c r="Y133" s="350"/>
      <c r="Z133" s="350"/>
      <c r="AA133" s="350"/>
      <c r="AB133" s="102">
        <f t="shared" si="143"/>
        <v>0</v>
      </c>
      <c r="AC133" s="350"/>
      <c r="AD133" s="350"/>
      <c r="AE133" s="350"/>
      <c r="AF133" s="350"/>
      <c r="AG133" s="350"/>
      <c r="AH133" s="350"/>
      <c r="AI133" s="101">
        <f t="shared" si="144"/>
        <v>0</v>
      </c>
      <c r="AJ133" s="350"/>
      <c r="AK133" s="350"/>
      <c r="AL133" s="350"/>
      <c r="AM133" s="350"/>
      <c r="AN133" s="350"/>
      <c r="AO133" s="350"/>
      <c r="AP133" s="102">
        <f t="shared" si="145"/>
        <v>0</v>
      </c>
      <c r="AQ133" s="350"/>
      <c r="AR133" s="350"/>
    </row>
    <row r="134" spans="1:44" ht="30" hidden="1" x14ac:dyDescent="0.25">
      <c r="A134" s="27" t="s">
        <v>123</v>
      </c>
      <c r="B134" s="28" t="s">
        <v>129</v>
      </c>
      <c r="C134" s="349"/>
      <c r="D134" s="350"/>
      <c r="E134" s="350"/>
      <c r="F134" s="350"/>
      <c r="G134" s="101">
        <f t="shared" si="140"/>
        <v>0</v>
      </c>
      <c r="H134" s="350"/>
      <c r="I134" s="350"/>
      <c r="J134" s="350"/>
      <c r="K134" s="350"/>
      <c r="L134" s="350"/>
      <c r="M134" s="350"/>
      <c r="N134" s="102">
        <f t="shared" si="141"/>
        <v>0</v>
      </c>
      <c r="O134" s="350"/>
      <c r="P134" s="350"/>
      <c r="Q134" s="350"/>
      <c r="R134" s="350"/>
      <c r="S134" s="350"/>
      <c r="T134" s="350"/>
      <c r="U134" s="101">
        <f t="shared" si="142"/>
        <v>0</v>
      </c>
      <c r="V134" s="350"/>
      <c r="W134" s="350"/>
      <c r="X134" s="350"/>
      <c r="Y134" s="350"/>
      <c r="Z134" s="350"/>
      <c r="AA134" s="350"/>
      <c r="AB134" s="102">
        <f t="shared" si="143"/>
        <v>0</v>
      </c>
      <c r="AC134" s="350"/>
      <c r="AD134" s="350"/>
      <c r="AE134" s="350"/>
      <c r="AF134" s="350"/>
      <c r="AG134" s="350"/>
      <c r="AH134" s="350"/>
      <c r="AI134" s="101">
        <f t="shared" si="144"/>
        <v>0</v>
      </c>
      <c r="AJ134" s="350"/>
      <c r="AK134" s="350"/>
      <c r="AL134" s="350"/>
      <c r="AM134" s="350"/>
      <c r="AN134" s="350"/>
      <c r="AO134" s="350"/>
      <c r="AP134" s="102">
        <f t="shared" si="145"/>
        <v>0</v>
      </c>
      <c r="AQ134" s="350"/>
      <c r="AR134" s="350"/>
    </row>
    <row r="135" spans="1:44" hidden="1" x14ac:dyDescent="0.25">
      <c r="A135" s="27" t="s">
        <v>130</v>
      </c>
      <c r="B135" s="28" t="s">
        <v>131</v>
      </c>
      <c r="C135" s="349"/>
      <c r="D135" s="350"/>
      <c r="E135" s="350"/>
      <c r="F135" s="350"/>
      <c r="G135" s="101">
        <f t="shared" si="140"/>
        <v>0</v>
      </c>
      <c r="H135" s="350"/>
      <c r="I135" s="350"/>
      <c r="J135" s="350"/>
      <c r="K135" s="350"/>
      <c r="L135" s="350"/>
      <c r="M135" s="350"/>
      <c r="N135" s="102">
        <f t="shared" si="141"/>
        <v>0</v>
      </c>
      <c r="O135" s="350"/>
      <c r="P135" s="350"/>
      <c r="Q135" s="350"/>
      <c r="R135" s="350"/>
      <c r="S135" s="350"/>
      <c r="T135" s="350"/>
      <c r="U135" s="101">
        <f t="shared" si="142"/>
        <v>0</v>
      </c>
      <c r="V135" s="350"/>
      <c r="W135" s="350"/>
      <c r="X135" s="350"/>
      <c r="Y135" s="350"/>
      <c r="Z135" s="350"/>
      <c r="AA135" s="350"/>
      <c r="AB135" s="102">
        <f t="shared" si="143"/>
        <v>0</v>
      </c>
      <c r="AC135" s="350"/>
      <c r="AD135" s="350"/>
      <c r="AE135" s="350"/>
      <c r="AF135" s="350"/>
      <c r="AG135" s="350"/>
      <c r="AH135" s="350"/>
      <c r="AI135" s="101">
        <f t="shared" si="144"/>
        <v>0</v>
      </c>
      <c r="AJ135" s="350"/>
      <c r="AK135" s="350"/>
      <c r="AL135" s="350"/>
      <c r="AM135" s="350"/>
      <c r="AN135" s="350"/>
      <c r="AO135" s="350"/>
      <c r="AP135" s="102">
        <f t="shared" si="145"/>
        <v>0</v>
      </c>
      <c r="AQ135" s="350"/>
      <c r="AR135" s="350"/>
    </row>
    <row r="136" spans="1:44" hidden="1" x14ac:dyDescent="0.25">
      <c r="A136" s="27" t="s">
        <v>132</v>
      </c>
      <c r="B136" s="28" t="s">
        <v>133</v>
      </c>
      <c r="C136" s="349"/>
      <c r="D136" s="350"/>
      <c r="E136" s="350"/>
      <c r="F136" s="350"/>
      <c r="G136" s="101">
        <f t="shared" si="140"/>
        <v>0</v>
      </c>
      <c r="H136" s="350"/>
      <c r="I136" s="350"/>
      <c r="J136" s="350"/>
      <c r="K136" s="350"/>
      <c r="L136" s="350"/>
      <c r="M136" s="350"/>
      <c r="N136" s="102">
        <f t="shared" si="141"/>
        <v>0</v>
      </c>
      <c r="O136" s="350"/>
      <c r="P136" s="350"/>
      <c r="Q136" s="350"/>
      <c r="R136" s="350"/>
      <c r="S136" s="350"/>
      <c r="T136" s="350"/>
      <c r="U136" s="101">
        <f t="shared" si="142"/>
        <v>0</v>
      </c>
      <c r="V136" s="350"/>
      <c r="W136" s="350"/>
      <c r="X136" s="350"/>
      <c r="Y136" s="350"/>
      <c r="Z136" s="350"/>
      <c r="AA136" s="350"/>
      <c r="AB136" s="102">
        <f t="shared" si="143"/>
        <v>0</v>
      </c>
      <c r="AC136" s="350"/>
      <c r="AD136" s="350"/>
      <c r="AE136" s="350"/>
      <c r="AF136" s="350"/>
      <c r="AG136" s="350"/>
      <c r="AH136" s="350"/>
      <c r="AI136" s="101">
        <f t="shared" si="144"/>
        <v>0</v>
      </c>
      <c r="AJ136" s="350"/>
      <c r="AK136" s="350"/>
      <c r="AL136" s="350"/>
      <c r="AM136" s="350"/>
      <c r="AN136" s="350"/>
      <c r="AO136" s="350"/>
      <c r="AP136" s="102">
        <f t="shared" si="145"/>
        <v>0</v>
      </c>
      <c r="AQ136" s="350"/>
      <c r="AR136" s="350"/>
    </row>
    <row r="137" spans="1:44" hidden="1" x14ac:dyDescent="0.25">
      <c r="A137" s="22"/>
      <c r="B137" s="29" t="s">
        <v>134</v>
      </c>
      <c r="C137" s="31"/>
      <c r="D137" s="31"/>
      <c r="E137" s="31"/>
      <c r="F137" s="31"/>
      <c r="G137" s="32"/>
      <c r="H137" s="350"/>
      <c r="I137" s="350"/>
      <c r="J137" s="30"/>
      <c r="K137" s="31"/>
      <c r="L137" s="31"/>
      <c r="M137" s="31"/>
      <c r="N137" s="31"/>
      <c r="O137" s="31"/>
      <c r="P137" s="31"/>
      <c r="Q137" s="31"/>
      <c r="R137" s="31"/>
      <c r="S137" s="31"/>
      <c r="T137" s="31"/>
      <c r="U137" s="32"/>
      <c r="V137" s="350"/>
      <c r="W137" s="351"/>
      <c r="X137" s="30"/>
      <c r="Y137" s="31"/>
      <c r="Z137" s="31"/>
      <c r="AA137" s="31"/>
      <c r="AB137" s="31"/>
      <c r="AC137" s="31"/>
      <c r="AD137" s="32"/>
      <c r="AE137" s="31"/>
      <c r="AF137" s="31"/>
      <c r="AG137" s="31"/>
      <c r="AH137" s="31"/>
      <c r="AI137" s="32"/>
      <c r="AJ137" s="350"/>
      <c r="AK137" s="351"/>
      <c r="AL137" s="30"/>
      <c r="AM137" s="31"/>
      <c r="AN137" s="31"/>
      <c r="AO137" s="31"/>
      <c r="AP137" s="31"/>
      <c r="AQ137" s="31"/>
      <c r="AR137" s="32"/>
    </row>
    <row r="138" spans="1:44" s="57" customFormat="1" x14ac:dyDescent="0.25"/>
  </sheetData>
  <sheetProtection formatCells="0" formatColumns="0" formatRows="0"/>
  <pageMargins left="0.78740157480314965" right="0.78740157480314965" top="0.74803149606299213" bottom="0.39370078740157483" header="0.23622047244094491" footer="0.15748031496062992"/>
  <pageSetup paperSize="9" scale="71" orientation="landscape" r:id="rId1"/>
  <headerFooter alignWithMargins="0">
    <oddHeader>&amp;L&amp;8EHB 2015&amp;C&amp;8A5. Anlagenspiegel</oddHeader>
    <oddFooter xml:space="preserve">&amp;L&amp;8&amp;D&amp;C&amp;8&amp;F/&amp;A&amp;R&amp;8&amp;P/&amp;N &amp;10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theme="9" tint="0.59999389629810485"/>
    <pageSetUpPr fitToPage="1"/>
  </sheetPr>
  <dimension ref="A1:P55"/>
  <sheetViews>
    <sheetView zoomScale="80" zoomScaleNormal="80" zoomScaleSheetLayoutView="100" workbookViewId="0">
      <pane ySplit="4" topLeftCell="A5" activePane="bottomLeft" state="frozen"/>
      <selection activeCell="N8" sqref="N8"/>
      <selection pane="bottomLeft" activeCell="J26" sqref="J26"/>
    </sheetView>
  </sheetViews>
  <sheetFormatPr baseColWidth="10" defaultColWidth="11.42578125" defaultRowHeight="15" x14ac:dyDescent="0.25"/>
  <cols>
    <col min="1" max="1" width="8.5703125" style="274" customWidth="1"/>
    <col min="2" max="2" width="14.140625" style="274" customWidth="1"/>
    <col min="3" max="6" width="21.140625" style="274" customWidth="1"/>
    <col min="7" max="15" width="17.28515625" style="274" customWidth="1"/>
    <col min="16" max="16" width="36.28515625" style="274" customWidth="1"/>
    <col min="17" max="16384" width="11.42578125" style="274"/>
  </cols>
  <sheetData>
    <row r="1" spans="1:16" ht="24.95" customHeight="1" x14ac:dyDescent="0.25">
      <c r="A1" s="277" t="s">
        <v>389</v>
      </c>
      <c r="C1" s="278"/>
      <c r="D1" s="278"/>
      <c r="E1" s="278"/>
      <c r="F1" s="278"/>
      <c r="P1" s="274" t="s">
        <v>414</v>
      </c>
    </row>
    <row r="2" spans="1:16" ht="15" customHeight="1" x14ac:dyDescent="0.3">
      <c r="A2" s="254"/>
      <c r="B2" s="255"/>
      <c r="C2" s="255"/>
      <c r="D2" s="255"/>
      <c r="E2" s="255"/>
      <c r="F2" s="255"/>
      <c r="G2" s="260" t="s">
        <v>373</v>
      </c>
      <c r="H2" s="255"/>
      <c r="I2" s="255"/>
      <c r="J2" s="255"/>
      <c r="K2" s="255"/>
      <c r="L2" s="255"/>
      <c r="M2" s="255"/>
      <c r="N2" s="255"/>
      <c r="O2" s="256"/>
      <c r="P2" s="260" t="s">
        <v>374</v>
      </c>
    </row>
    <row r="3" spans="1:16" s="282" customFormat="1" ht="39.950000000000003" customHeight="1" x14ac:dyDescent="0.3">
      <c r="A3" s="279"/>
      <c r="B3" s="279"/>
      <c r="C3" s="280" t="s">
        <v>348</v>
      </c>
      <c r="D3" s="280"/>
      <c r="E3" s="280"/>
      <c r="F3" s="280"/>
      <c r="G3" s="626" t="s">
        <v>508</v>
      </c>
      <c r="H3" s="627"/>
      <c r="I3" s="281" t="s">
        <v>89</v>
      </c>
      <c r="J3" s="261"/>
      <c r="K3" s="261"/>
      <c r="L3" s="261"/>
      <c r="M3" s="261"/>
      <c r="N3" s="261"/>
      <c r="O3" s="262"/>
      <c r="P3" s="308" t="s">
        <v>375</v>
      </c>
    </row>
    <row r="4" spans="1:16" ht="30" x14ac:dyDescent="0.25">
      <c r="A4" s="263" t="s">
        <v>78</v>
      </c>
      <c r="B4" s="283" t="s">
        <v>94</v>
      </c>
      <c r="C4" s="264" t="s">
        <v>95</v>
      </c>
      <c r="D4" s="264" t="s">
        <v>91</v>
      </c>
      <c r="E4" s="264" t="s">
        <v>92</v>
      </c>
      <c r="F4" s="264" t="str">
        <f>"Stand zum 31.12."&amp;A_Stammdaten!B11</f>
        <v>Stand zum 31.12.2024</v>
      </c>
      <c r="G4" s="267" t="str">
        <f>"Restwert zum 01.01."&amp;A_Stammdaten!B11</f>
        <v>Restwert zum 01.01.2024</v>
      </c>
      <c r="H4" s="267" t="str">
        <f>"Restwert zum 31.12."&amp;A_Stammdaten!B11</f>
        <v>Restwert zum 31.12.2024</v>
      </c>
      <c r="I4" s="267">
        <v>2021</v>
      </c>
      <c r="J4" s="267">
        <v>2022</v>
      </c>
      <c r="K4" s="267">
        <v>2023</v>
      </c>
      <c r="L4" s="267">
        <v>2024</v>
      </c>
      <c r="M4" s="267">
        <v>2025</v>
      </c>
      <c r="N4" s="267">
        <v>2026</v>
      </c>
      <c r="O4" s="267">
        <v>2027</v>
      </c>
      <c r="P4" s="267" t="str">
        <f>CONCATENATE("Auflösung ",A_Stammdaten!B11,"*")</f>
        <v>Auflösung 2024*</v>
      </c>
    </row>
    <row r="5" spans="1:16" x14ac:dyDescent="0.25">
      <c r="A5" s="338"/>
      <c r="B5" s="340"/>
      <c r="C5" s="338"/>
      <c r="D5" s="338"/>
      <c r="E5" s="338"/>
      <c r="F5" s="204">
        <f>+C5+D5-E5</f>
        <v>0</v>
      </c>
      <c r="G5" s="100">
        <f>IF(B5&gt;2020,HLOOKUP(A_Stammdaten!$B$11,$I$4:$O$54,ROW(B5)-3,FALSE)+IF(OR(B5=0,A_Stammdaten!$B$11&lt;B5),0,F5*1/20),0)</f>
        <v>0</v>
      </c>
      <c r="H5" s="100">
        <f>IF(B5&gt;2020,HLOOKUP(A_Stammdaten!$B$11,$I$4:$O$54,ROW(B5)-3,FALSE),0)</f>
        <v>0</v>
      </c>
      <c r="I5" s="100">
        <f t="shared" ref="I5:I36" si="0">IF(B5&gt;2020,IF(OR($F5=0,I$4&lt;$B5,$B5=0,20-(I$4-$B5)=0),0,$F5*(19-(I$4-$B5))/20),0)</f>
        <v>0</v>
      </c>
      <c r="J5" s="100">
        <f t="shared" ref="J5:J36" si="1">IF(B5&gt;2020,IF(OR($F5=0,J$4&lt;$B5,$B5=0,20-(J$4-$B5)=0),0,$F5*(19-(J$4-$B5))/20),0)</f>
        <v>0</v>
      </c>
      <c r="K5" s="100">
        <f t="shared" ref="K5:K36" si="2">IF(B5&gt;2020,IF(OR($F5=0,K$4&lt;$B5,$B5=0,20-(K$4-$B5)=0),0,$F5*(19-(K$4-$B5))/20),0)</f>
        <v>0</v>
      </c>
      <c r="L5" s="100">
        <f t="shared" ref="L5:L36" si="3">IF(B5&gt;2020,IF(OR($F5=0,L$4&lt;$B5,$B5=0,20-(L$4-$B5)=0),0,$F5*(19-(L$4-$B5))/20),0)</f>
        <v>0</v>
      </c>
      <c r="M5" s="100">
        <f t="shared" ref="M5:M36" si="4">IF(B5&gt;2020,IF(OR($F5=0,M$4&lt;$B5,$B5=0,20-(M$4-$B5)=0),0,$F5*(19-(M$4-$B5))/20),0)</f>
        <v>0</v>
      </c>
      <c r="N5" s="100">
        <f t="shared" ref="N5:N36" si="5">IF(B5&gt;2020,IF(OR($F5=0,N$4&lt;$B5,$B5=0,20-(N$4-$B5)=0),0,$F5*(19-(N$4-$B5))/20),0)</f>
        <v>0</v>
      </c>
      <c r="O5" s="100">
        <f t="shared" ref="O5:O36" si="6">IF(B5&gt;2020,IF(OR($F5=0,O$4&lt;$B5,$B5=0,20-(O$4-$B5)=0),0,$F5*(19-(O$4-$B5))/20),0)</f>
        <v>0</v>
      </c>
      <c r="P5" s="341"/>
    </row>
    <row r="6" spans="1:16" ht="15" customHeight="1" x14ac:dyDescent="0.25">
      <c r="A6" s="338"/>
      <c r="B6" s="340"/>
      <c r="C6" s="338"/>
      <c r="D6" s="338"/>
      <c r="E6" s="338"/>
      <c r="F6" s="204">
        <f t="shared" ref="F6:F55" si="7">+C6+D6-E6</f>
        <v>0</v>
      </c>
      <c r="G6" s="100">
        <f>IF(B6&gt;2020,HLOOKUP(A_Stammdaten!$B$11,$I$4:$O$54,ROW(B6)-3,FALSE)+IF(OR(B6=0,A_Stammdaten!$B$11&lt;B6),0,F6*1/20),0)</f>
        <v>0</v>
      </c>
      <c r="H6" s="100">
        <f>IF(B6&gt;2020,HLOOKUP(A_Stammdaten!$B$11,$I$4:$O$54,ROW(B6)-3,FALSE),0)</f>
        <v>0</v>
      </c>
      <c r="I6" s="100">
        <f t="shared" si="0"/>
        <v>0</v>
      </c>
      <c r="J6" s="100">
        <f t="shared" si="1"/>
        <v>0</v>
      </c>
      <c r="K6" s="100">
        <f t="shared" si="2"/>
        <v>0</v>
      </c>
      <c r="L6" s="100">
        <f t="shared" si="3"/>
        <v>0</v>
      </c>
      <c r="M6" s="100">
        <f t="shared" si="4"/>
        <v>0</v>
      </c>
      <c r="N6" s="100">
        <f t="shared" si="5"/>
        <v>0</v>
      </c>
      <c r="O6" s="100">
        <f t="shared" si="6"/>
        <v>0</v>
      </c>
      <c r="P6" s="341"/>
    </row>
    <row r="7" spans="1:16" ht="15" customHeight="1" x14ac:dyDescent="0.25">
      <c r="A7" s="338"/>
      <c r="B7" s="340"/>
      <c r="C7" s="338"/>
      <c r="D7" s="338"/>
      <c r="E7" s="338"/>
      <c r="F7" s="204">
        <f t="shared" si="7"/>
        <v>0</v>
      </c>
      <c r="G7" s="100">
        <f>IF(B7&gt;2020,HLOOKUP(A_Stammdaten!$B$11,$I$4:$O$54,ROW(B7)-3,FALSE)+IF(OR(B7=0,A_Stammdaten!$B$11&lt;B7),0,F7*1/20),0)</f>
        <v>0</v>
      </c>
      <c r="H7" s="100">
        <f>IF(B7&gt;2020,HLOOKUP(A_Stammdaten!$B$11,$I$4:$O$54,ROW(B7)-3,FALSE),0)</f>
        <v>0</v>
      </c>
      <c r="I7" s="100">
        <f t="shared" si="0"/>
        <v>0</v>
      </c>
      <c r="J7" s="100">
        <f t="shared" si="1"/>
        <v>0</v>
      </c>
      <c r="K7" s="100">
        <f t="shared" si="2"/>
        <v>0</v>
      </c>
      <c r="L7" s="100">
        <f t="shared" si="3"/>
        <v>0</v>
      </c>
      <c r="M7" s="100">
        <f t="shared" si="4"/>
        <v>0</v>
      </c>
      <c r="N7" s="100">
        <f t="shared" si="5"/>
        <v>0</v>
      </c>
      <c r="O7" s="100">
        <f t="shared" si="6"/>
        <v>0</v>
      </c>
      <c r="P7" s="341"/>
    </row>
    <row r="8" spans="1:16" ht="15" customHeight="1" x14ac:dyDescent="0.25">
      <c r="A8" s="338"/>
      <c r="B8" s="340"/>
      <c r="C8" s="338"/>
      <c r="D8" s="338"/>
      <c r="E8" s="338"/>
      <c r="F8" s="204">
        <f t="shared" si="7"/>
        <v>0</v>
      </c>
      <c r="G8" s="100">
        <f>IF(B8&gt;2020,HLOOKUP(A_Stammdaten!$B$11,$I$4:$O$54,ROW(B8)-3,FALSE)+IF(OR(B8=0,A_Stammdaten!$B$11&lt;B8),0,F8*1/20),0)</f>
        <v>0</v>
      </c>
      <c r="H8" s="100">
        <f>IF(B8&gt;2020,HLOOKUP(A_Stammdaten!$B$11,$I$4:$O$54,ROW(B8)-3,FALSE),0)</f>
        <v>0</v>
      </c>
      <c r="I8" s="100">
        <f t="shared" si="0"/>
        <v>0</v>
      </c>
      <c r="J8" s="100">
        <f t="shared" si="1"/>
        <v>0</v>
      </c>
      <c r="K8" s="100">
        <f t="shared" si="2"/>
        <v>0</v>
      </c>
      <c r="L8" s="100">
        <f t="shared" si="3"/>
        <v>0</v>
      </c>
      <c r="M8" s="100">
        <f t="shared" si="4"/>
        <v>0</v>
      </c>
      <c r="N8" s="100">
        <f t="shared" si="5"/>
        <v>0</v>
      </c>
      <c r="O8" s="100">
        <f t="shared" si="6"/>
        <v>0</v>
      </c>
      <c r="P8" s="341"/>
    </row>
    <row r="9" spans="1:16" ht="15" customHeight="1" x14ac:dyDescent="0.25">
      <c r="A9" s="338"/>
      <c r="B9" s="340"/>
      <c r="C9" s="338"/>
      <c r="D9" s="338"/>
      <c r="E9" s="338"/>
      <c r="F9" s="204">
        <f t="shared" si="7"/>
        <v>0</v>
      </c>
      <c r="G9" s="100">
        <f>IF(B9&gt;2020,HLOOKUP(A_Stammdaten!$B$11,$I$4:$O$54,ROW(B9)-3,FALSE)+IF(OR(B9=0,A_Stammdaten!$B$11&lt;B9),0,F9*1/20),0)</f>
        <v>0</v>
      </c>
      <c r="H9" s="100">
        <f>IF(B9&gt;2020,HLOOKUP(A_Stammdaten!$B$11,$I$4:$O$54,ROW(B9)-3,FALSE),0)</f>
        <v>0</v>
      </c>
      <c r="I9" s="100">
        <f t="shared" si="0"/>
        <v>0</v>
      </c>
      <c r="J9" s="100">
        <f t="shared" si="1"/>
        <v>0</v>
      </c>
      <c r="K9" s="100">
        <f t="shared" si="2"/>
        <v>0</v>
      </c>
      <c r="L9" s="100">
        <f t="shared" si="3"/>
        <v>0</v>
      </c>
      <c r="M9" s="100">
        <f t="shared" si="4"/>
        <v>0</v>
      </c>
      <c r="N9" s="100">
        <f t="shared" si="5"/>
        <v>0</v>
      </c>
      <c r="O9" s="100">
        <f t="shared" si="6"/>
        <v>0</v>
      </c>
      <c r="P9" s="341"/>
    </row>
    <row r="10" spans="1:16" ht="15" customHeight="1" x14ac:dyDescent="0.25">
      <c r="A10" s="338"/>
      <c r="B10" s="340"/>
      <c r="C10" s="338"/>
      <c r="D10" s="338"/>
      <c r="E10" s="338"/>
      <c r="F10" s="204">
        <f t="shared" si="7"/>
        <v>0</v>
      </c>
      <c r="G10" s="100">
        <f>IF(B10&gt;2020,HLOOKUP(A_Stammdaten!$B$11,$I$4:$O$54,ROW(B10)-3,FALSE)+IF(OR(B10=0,A_Stammdaten!$B$11&lt;B10),0,F10*1/20),0)</f>
        <v>0</v>
      </c>
      <c r="H10" s="100">
        <f>IF(B10&gt;2020,HLOOKUP(A_Stammdaten!$B$11,$I$4:$O$54,ROW(B10)-3,FALSE),0)</f>
        <v>0</v>
      </c>
      <c r="I10" s="100">
        <f t="shared" si="0"/>
        <v>0</v>
      </c>
      <c r="J10" s="100">
        <f t="shared" si="1"/>
        <v>0</v>
      </c>
      <c r="K10" s="100">
        <f t="shared" si="2"/>
        <v>0</v>
      </c>
      <c r="L10" s="100">
        <f t="shared" si="3"/>
        <v>0</v>
      </c>
      <c r="M10" s="100">
        <f t="shared" si="4"/>
        <v>0</v>
      </c>
      <c r="N10" s="100">
        <f t="shared" si="5"/>
        <v>0</v>
      </c>
      <c r="O10" s="100">
        <f t="shared" si="6"/>
        <v>0</v>
      </c>
      <c r="P10" s="341"/>
    </row>
    <row r="11" spans="1:16" ht="15" customHeight="1" x14ac:dyDescent="0.25">
      <c r="A11" s="338"/>
      <c r="B11" s="340"/>
      <c r="C11" s="338"/>
      <c r="D11" s="338"/>
      <c r="E11" s="338"/>
      <c r="F11" s="204">
        <f t="shared" si="7"/>
        <v>0</v>
      </c>
      <c r="G11" s="100">
        <f>IF(B11&gt;2020,HLOOKUP(A_Stammdaten!$B$11,$I$4:$O$54,ROW(B11)-3,FALSE)+IF(OR(B11=0,A_Stammdaten!$B$11&lt;B11),0,F11*1/20),0)</f>
        <v>0</v>
      </c>
      <c r="H11" s="100">
        <f>IF(B11&gt;2020,HLOOKUP(A_Stammdaten!$B$11,$I$4:$O$54,ROW(B11)-3,FALSE),0)</f>
        <v>0</v>
      </c>
      <c r="I11" s="100">
        <f t="shared" si="0"/>
        <v>0</v>
      </c>
      <c r="J11" s="100">
        <f t="shared" si="1"/>
        <v>0</v>
      </c>
      <c r="K11" s="100">
        <f t="shared" si="2"/>
        <v>0</v>
      </c>
      <c r="L11" s="100">
        <f t="shared" si="3"/>
        <v>0</v>
      </c>
      <c r="M11" s="100">
        <f t="shared" si="4"/>
        <v>0</v>
      </c>
      <c r="N11" s="100">
        <f t="shared" si="5"/>
        <v>0</v>
      </c>
      <c r="O11" s="100">
        <f t="shared" si="6"/>
        <v>0</v>
      </c>
      <c r="P11" s="341"/>
    </row>
    <row r="12" spans="1:16" s="284" customFormat="1" ht="15" customHeight="1" x14ac:dyDescent="0.25">
      <c r="A12" s="338"/>
      <c r="B12" s="340"/>
      <c r="C12" s="338"/>
      <c r="D12" s="338"/>
      <c r="E12" s="338"/>
      <c r="F12" s="204">
        <f t="shared" si="7"/>
        <v>0</v>
      </c>
      <c r="G12" s="100">
        <f>IF(B12&gt;2020,HLOOKUP(A_Stammdaten!$B$11,$I$4:$O$54,ROW(B12)-3,FALSE)+IF(OR(B12=0,A_Stammdaten!$B$11&lt;B12),0,F12*1/20),0)</f>
        <v>0</v>
      </c>
      <c r="H12" s="100">
        <f>IF(B12&gt;2020,HLOOKUP(A_Stammdaten!$B$11,$I$4:$O$54,ROW(B12)-3,FALSE),0)</f>
        <v>0</v>
      </c>
      <c r="I12" s="100">
        <f t="shared" si="0"/>
        <v>0</v>
      </c>
      <c r="J12" s="100">
        <f t="shared" si="1"/>
        <v>0</v>
      </c>
      <c r="K12" s="100">
        <f t="shared" si="2"/>
        <v>0</v>
      </c>
      <c r="L12" s="100">
        <f t="shared" si="3"/>
        <v>0</v>
      </c>
      <c r="M12" s="100">
        <f t="shared" si="4"/>
        <v>0</v>
      </c>
      <c r="N12" s="100">
        <f t="shared" si="5"/>
        <v>0</v>
      </c>
      <c r="O12" s="100">
        <f t="shared" si="6"/>
        <v>0</v>
      </c>
      <c r="P12" s="341"/>
    </row>
    <row r="13" spans="1:16" x14ac:dyDescent="0.25">
      <c r="A13" s="338"/>
      <c r="B13" s="340"/>
      <c r="C13" s="338"/>
      <c r="D13" s="338"/>
      <c r="E13" s="338"/>
      <c r="F13" s="204">
        <f t="shared" si="7"/>
        <v>0</v>
      </c>
      <c r="G13" s="100">
        <f>IF(B13&gt;2020,HLOOKUP(A_Stammdaten!$B$11,$I$4:$O$54,ROW(B13)-3,FALSE)+IF(OR(B13=0,A_Stammdaten!$B$11&lt;B13),0,F13*1/20),0)</f>
        <v>0</v>
      </c>
      <c r="H13" s="100">
        <f>IF(B13&gt;2020,HLOOKUP(A_Stammdaten!$B$11,$I$4:$O$54,ROW(B13)-3,FALSE),0)</f>
        <v>0</v>
      </c>
      <c r="I13" s="100">
        <f t="shared" si="0"/>
        <v>0</v>
      </c>
      <c r="J13" s="100">
        <f t="shared" si="1"/>
        <v>0</v>
      </c>
      <c r="K13" s="100">
        <f t="shared" si="2"/>
        <v>0</v>
      </c>
      <c r="L13" s="100">
        <f t="shared" si="3"/>
        <v>0</v>
      </c>
      <c r="M13" s="100">
        <f t="shared" si="4"/>
        <v>0</v>
      </c>
      <c r="N13" s="100">
        <f t="shared" si="5"/>
        <v>0</v>
      </c>
      <c r="O13" s="100">
        <f t="shared" si="6"/>
        <v>0</v>
      </c>
      <c r="P13" s="341"/>
    </row>
    <row r="14" spans="1:16" x14ac:dyDescent="0.25">
      <c r="A14" s="338"/>
      <c r="B14" s="340"/>
      <c r="C14" s="338"/>
      <c r="D14" s="338"/>
      <c r="E14" s="338"/>
      <c r="F14" s="204">
        <f t="shared" si="7"/>
        <v>0</v>
      </c>
      <c r="G14" s="100">
        <f>IF(B14&gt;2020,HLOOKUP(A_Stammdaten!$B$11,$I$4:$O$54,ROW(B14)-3,FALSE)+IF(OR(B14=0,A_Stammdaten!$B$11&lt;B14),0,F14*1/20),0)</f>
        <v>0</v>
      </c>
      <c r="H14" s="100">
        <f>IF(B14&gt;2020,HLOOKUP(A_Stammdaten!$B$11,$I$4:$O$54,ROW(B14)-3,FALSE),0)</f>
        <v>0</v>
      </c>
      <c r="I14" s="100">
        <f t="shared" si="0"/>
        <v>0</v>
      </c>
      <c r="J14" s="100">
        <f t="shared" si="1"/>
        <v>0</v>
      </c>
      <c r="K14" s="100">
        <f t="shared" si="2"/>
        <v>0</v>
      </c>
      <c r="L14" s="100">
        <f t="shared" si="3"/>
        <v>0</v>
      </c>
      <c r="M14" s="100">
        <f t="shared" si="4"/>
        <v>0</v>
      </c>
      <c r="N14" s="100">
        <f t="shared" si="5"/>
        <v>0</v>
      </c>
      <c r="O14" s="100">
        <f t="shared" si="6"/>
        <v>0</v>
      </c>
      <c r="P14" s="341"/>
    </row>
    <row r="15" spans="1:16" x14ac:dyDescent="0.25">
      <c r="A15" s="338"/>
      <c r="B15" s="340"/>
      <c r="C15" s="338"/>
      <c r="D15" s="338"/>
      <c r="E15" s="338"/>
      <c r="F15" s="204">
        <f t="shared" si="7"/>
        <v>0</v>
      </c>
      <c r="G15" s="100">
        <f>IF(B15&gt;2020,HLOOKUP(A_Stammdaten!$B$11,$I$4:$O$54,ROW(B15)-3,FALSE)+IF(OR(B15=0,A_Stammdaten!$B$11&lt;B15),0,F15*1/20),0)</f>
        <v>0</v>
      </c>
      <c r="H15" s="100">
        <f>IF(B15&gt;2020,HLOOKUP(A_Stammdaten!$B$11,$I$4:$O$54,ROW(B15)-3,FALSE),0)</f>
        <v>0</v>
      </c>
      <c r="I15" s="100">
        <f t="shared" si="0"/>
        <v>0</v>
      </c>
      <c r="J15" s="100">
        <f t="shared" si="1"/>
        <v>0</v>
      </c>
      <c r="K15" s="100">
        <f t="shared" si="2"/>
        <v>0</v>
      </c>
      <c r="L15" s="100">
        <f t="shared" si="3"/>
        <v>0</v>
      </c>
      <c r="M15" s="100">
        <f t="shared" si="4"/>
        <v>0</v>
      </c>
      <c r="N15" s="100">
        <f t="shared" si="5"/>
        <v>0</v>
      </c>
      <c r="O15" s="100">
        <f t="shared" si="6"/>
        <v>0</v>
      </c>
      <c r="P15" s="341"/>
    </row>
    <row r="16" spans="1:16" x14ac:dyDescent="0.25">
      <c r="A16" s="338"/>
      <c r="B16" s="340"/>
      <c r="C16" s="338"/>
      <c r="D16" s="338"/>
      <c r="E16" s="338"/>
      <c r="F16" s="204">
        <f t="shared" si="7"/>
        <v>0</v>
      </c>
      <c r="G16" s="100">
        <f>IF(B16&gt;2020,HLOOKUP(A_Stammdaten!$B$11,$I$4:$O$54,ROW(B16)-3,FALSE)+IF(OR(B16=0,A_Stammdaten!$B$11&lt;B16),0,F16*1/20),0)</f>
        <v>0</v>
      </c>
      <c r="H16" s="100">
        <f>IF(B16&gt;2020,HLOOKUP(A_Stammdaten!$B$11,$I$4:$O$54,ROW(B16)-3,FALSE),0)</f>
        <v>0</v>
      </c>
      <c r="I16" s="100">
        <f t="shared" si="0"/>
        <v>0</v>
      </c>
      <c r="J16" s="100">
        <f t="shared" si="1"/>
        <v>0</v>
      </c>
      <c r="K16" s="100">
        <f t="shared" si="2"/>
        <v>0</v>
      </c>
      <c r="L16" s="100">
        <f t="shared" si="3"/>
        <v>0</v>
      </c>
      <c r="M16" s="100">
        <f t="shared" si="4"/>
        <v>0</v>
      </c>
      <c r="N16" s="100">
        <f t="shared" si="5"/>
        <v>0</v>
      </c>
      <c r="O16" s="100">
        <f t="shared" si="6"/>
        <v>0</v>
      </c>
      <c r="P16" s="341"/>
    </row>
    <row r="17" spans="1:16" x14ac:dyDescent="0.25">
      <c r="A17" s="338"/>
      <c r="B17" s="340"/>
      <c r="C17" s="338"/>
      <c r="D17" s="338"/>
      <c r="E17" s="338"/>
      <c r="F17" s="204">
        <f t="shared" si="7"/>
        <v>0</v>
      </c>
      <c r="G17" s="100">
        <f>IF(B17&gt;2020,HLOOKUP(A_Stammdaten!$B$11,$I$4:$O$54,ROW(B17)-3,FALSE)+IF(OR(B17=0,A_Stammdaten!$B$11&lt;B17),0,F17*1/20),0)</f>
        <v>0</v>
      </c>
      <c r="H17" s="100">
        <f>IF(B17&gt;2020,HLOOKUP(A_Stammdaten!$B$11,$I$4:$O$54,ROW(B17)-3,FALSE),0)</f>
        <v>0</v>
      </c>
      <c r="I17" s="100">
        <f t="shared" si="0"/>
        <v>0</v>
      </c>
      <c r="J17" s="100">
        <f t="shared" si="1"/>
        <v>0</v>
      </c>
      <c r="K17" s="100">
        <f t="shared" si="2"/>
        <v>0</v>
      </c>
      <c r="L17" s="100">
        <f t="shared" si="3"/>
        <v>0</v>
      </c>
      <c r="M17" s="100">
        <f t="shared" si="4"/>
        <v>0</v>
      </c>
      <c r="N17" s="100">
        <f t="shared" si="5"/>
        <v>0</v>
      </c>
      <c r="O17" s="100">
        <f t="shared" si="6"/>
        <v>0</v>
      </c>
      <c r="P17" s="341"/>
    </row>
    <row r="18" spans="1:16" x14ac:dyDescent="0.25">
      <c r="A18" s="338"/>
      <c r="B18" s="340"/>
      <c r="C18" s="338"/>
      <c r="D18" s="338"/>
      <c r="E18" s="338"/>
      <c r="F18" s="204">
        <f t="shared" si="7"/>
        <v>0</v>
      </c>
      <c r="G18" s="100">
        <f>IF(B18&gt;2020,HLOOKUP(A_Stammdaten!$B$11,$I$4:$O$54,ROW(B18)-3,FALSE)+IF(OR(B18=0,A_Stammdaten!$B$11&lt;B18),0,F18*1/20),0)</f>
        <v>0</v>
      </c>
      <c r="H18" s="100">
        <f>IF(B18&gt;2020,HLOOKUP(A_Stammdaten!$B$11,$I$4:$O$54,ROW(B18)-3,FALSE),0)</f>
        <v>0</v>
      </c>
      <c r="I18" s="100">
        <f t="shared" si="0"/>
        <v>0</v>
      </c>
      <c r="J18" s="100">
        <f t="shared" si="1"/>
        <v>0</v>
      </c>
      <c r="K18" s="100">
        <f t="shared" si="2"/>
        <v>0</v>
      </c>
      <c r="L18" s="100">
        <f t="shared" si="3"/>
        <v>0</v>
      </c>
      <c r="M18" s="100">
        <f t="shared" si="4"/>
        <v>0</v>
      </c>
      <c r="N18" s="100">
        <f t="shared" si="5"/>
        <v>0</v>
      </c>
      <c r="O18" s="100">
        <f t="shared" si="6"/>
        <v>0</v>
      </c>
      <c r="P18" s="341"/>
    </row>
    <row r="19" spans="1:16" x14ac:dyDescent="0.25">
      <c r="A19" s="338"/>
      <c r="B19" s="340"/>
      <c r="C19" s="338"/>
      <c r="D19" s="338"/>
      <c r="E19" s="338"/>
      <c r="F19" s="204">
        <f t="shared" si="7"/>
        <v>0</v>
      </c>
      <c r="G19" s="100">
        <f>IF(B19&gt;2020,HLOOKUP(A_Stammdaten!$B$11,$I$4:$O$54,ROW(B19)-3,FALSE)+IF(OR(B19=0,A_Stammdaten!$B$11&lt;B19),0,F19*1/20),0)</f>
        <v>0</v>
      </c>
      <c r="H19" s="100">
        <f>IF(B19&gt;2020,HLOOKUP(A_Stammdaten!$B$11,$I$4:$O$54,ROW(B19)-3,FALSE),0)</f>
        <v>0</v>
      </c>
      <c r="I19" s="100">
        <f t="shared" si="0"/>
        <v>0</v>
      </c>
      <c r="J19" s="100">
        <f t="shared" si="1"/>
        <v>0</v>
      </c>
      <c r="K19" s="100">
        <f t="shared" si="2"/>
        <v>0</v>
      </c>
      <c r="L19" s="100">
        <f t="shared" si="3"/>
        <v>0</v>
      </c>
      <c r="M19" s="100">
        <f t="shared" si="4"/>
        <v>0</v>
      </c>
      <c r="N19" s="100">
        <f t="shared" si="5"/>
        <v>0</v>
      </c>
      <c r="O19" s="100">
        <f t="shared" si="6"/>
        <v>0</v>
      </c>
      <c r="P19" s="341"/>
    </row>
    <row r="20" spans="1:16" x14ac:dyDescent="0.25">
      <c r="A20" s="338"/>
      <c r="B20" s="340"/>
      <c r="C20" s="338"/>
      <c r="D20" s="338"/>
      <c r="E20" s="338"/>
      <c r="F20" s="204">
        <f t="shared" si="7"/>
        <v>0</v>
      </c>
      <c r="G20" s="100">
        <f>IF(B20&gt;2020,HLOOKUP(A_Stammdaten!$B$11,$I$4:$O$54,ROW(B20)-3,FALSE)+IF(OR(B20=0,A_Stammdaten!$B$11&lt;B20),0,F20*1/20),0)</f>
        <v>0</v>
      </c>
      <c r="H20" s="100">
        <f>IF(B20&gt;2020,HLOOKUP(A_Stammdaten!$B$11,$I$4:$O$54,ROW(B20)-3,FALSE),0)</f>
        <v>0</v>
      </c>
      <c r="I20" s="100">
        <f t="shared" si="0"/>
        <v>0</v>
      </c>
      <c r="J20" s="100">
        <f t="shared" si="1"/>
        <v>0</v>
      </c>
      <c r="K20" s="100">
        <f t="shared" si="2"/>
        <v>0</v>
      </c>
      <c r="L20" s="100">
        <f t="shared" si="3"/>
        <v>0</v>
      </c>
      <c r="M20" s="100">
        <f t="shared" si="4"/>
        <v>0</v>
      </c>
      <c r="N20" s="100">
        <f t="shared" si="5"/>
        <v>0</v>
      </c>
      <c r="O20" s="100">
        <f t="shared" si="6"/>
        <v>0</v>
      </c>
      <c r="P20" s="341"/>
    </row>
    <row r="21" spans="1:16" x14ac:dyDescent="0.25">
      <c r="A21" s="338"/>
      <c r="B21" s="340"/>
      <c r="C21" s="338"/>
      <c r="D21" s="338"/>
      <c r="E21" s="338"/>
      <c r="F21" s="204">
        <f t="shared" si="7"/>
        <v>0</v>
      </c>
      <c r="G21" s="100">
        <f>IF(B21&gt;2020,HLOOKUP(A_Stammdaten!$B$11,$I$4:$O$54,ROW(B21)-3,FALSE)+IF(OR(B21=0,A_Stammdaten!$B$11&lt;B21),0,F21*1/20),0)</f>
        <v>0</v>
      </c>
      <c r="H21" s="100">
        <f>IF(B21&gt;2020,HLOOKUP(A_Stammdaten!$B$11,$I$4:$O$54,ROW(B21)-3,FALSE),0)</f>
        <v>0</v>
      </c>
      <c r="I21" s="100">
        <f t="shared" si="0"/>
        <v>0</v>
      </c>
      <c r="J21" s="100">
        <f t="shared" si="1"/>
        <v>0</v>
      </c>
      <c r="K21" s="100">
        <f t="shared" si="2"/>
        <v>0</v>
      </c>
      <c r="L21" s="100">
        <f t="shared" si="3"/>
        <v>0</v>
      </c>
      <c r="M21" s="100">
        <f t="shared" si="4"/>
        <v>0</v>
      </c>
      <c r="N21" s="100">
        <f t="shared" si="5"/>
        <v>0</v>
      </c>
      <c r="O21" s="100">
        <f t="shared" si="6"/>
        <v>0</v>
      </c>
      <c r="P21" s="341"/>
    </row>
    <row r="22" spans="1:16" x14ac:dyDescent="0.25">
      <c r="A22" s="338"/>
      <c r="B22" s="340"/>
      <c r="C22" s="338"/>
      <c r="D22" s="338"/>
      <c r="E22" s="338"/>
      <c r="F22" s="204">
        <f t="shared" si="7"/>
        <v>0</v>
      </c>
      <c r="G22" s="100">
        <f>IF(B22&gt;2020,HLOOKUP(A_Stammdaten!$B$11,$I$4:$O$54,ROW(B22)-3,FALSE)+IF(OR(B22=0,A_Stammdaten!$B$11&lt;B22),0,F22*1/20),0)</f>
        <v>0</v>
      </c>
      <c r="H22" s="100">
        <f>IF(B22&gt;2020,HLOOKUP(A_Stammdaten!$B$11,$I$4:$O$54,ROW(B22)-3,FALSE),0)</f>
        <v>0</v>
      </c>
      <c r="I22" s="100">
        <f t="shared" si="0"/>
        <v>0</v>
      </c>
      <c r="J22" s="100">
        <f t="shared" si="1"/>
        <v>0</v>
      </c>
      <c r="K22" s="100">
        <f t="shared" si="2"/>
        <v>0</v>
      </c>
      <c r="L22" s="100">
        <f t="shared" si="3"/>
        <v>0</v>
      </c>
      <c r="M22" s="100">
        <f t="shared" si="4"/>
        <v>0</v>
      </c>
      <c r="N22" s="100">
        <f t="shared" si="5"/>
        <v>0</v>
      </c>
      <c r="O22" s="100">
        <f t="shared" si="6"/>
        <v>0</v>
      </c>
      <c r="P22" s="341"/>
    </row>
    <row r="23" spans="1:16" x14ac:dyDescent="0.25">
      <c r="A23" s="338"/>
      <c r="B23" s="340"/>
      <c r="C23" s="338"/>
      <c r="D23" s="338"/>
      <c r="E23" s="338"/>
      <c r="F23" s="204">
        <f t="shared" si="7"/>
        <v>0</v>
      </c>
      <c r="G23" s="100">
        <f>IF(B23&gt;2020,HLOOKUP(A_Stammdaten!$B$11,$I$4:$O$54,ROW(B23)-3,FALSE)+IF(OR(B23=0,A_Stammdaten!$B$11&lt;B23),0,F23*1/20),0)</f>
        <v>0</v>
      </c>
      <c r="H23" s="100">
        <f>IF(B23&gt;2020,HLOOKUP(A_Stammdaten!$B$11,$I$4:$O$54,ROW(B23)-3,FALSE),0)</f>
        <v>0</v>
      </c>
      <c r="I23" s="100">
        <f t="shared" si="0"/>
        <v>0</v>
      </c>
      <c r="J23" s="100">
        <f t="shared" si="1"/>
        <v>0</v>
      </c>
      <c r="K23" s="100">
        <f t="shared" si="2"/>
        <v>0</v>
      </c>
      <c r="L23" s="100">
        <f t="shared" si="3"/>
        <v>0</v>
      </c>
      <c r="M23" s="100">
        <f t="shared" si="4"/>
        <v>0</v>
      </c>
      <c r="N23" s="100">
        <f t="shared" si="5"/>
        <v>0</v>
      </c>
      <c r="O23" s="100">
        <f t="shared" si="6"/>
        <v>0</v>
      </c>
      <c r="P23" s="341"/>
    </row>
    <row r="24" spans="1:16" x14ac:dyDescent="0.25">
      <c r="A24" s="338"/>
      <c r="B24" s="340"/>
      <c r="C24" s="338"/>
      <c r="D24" s="338"/>
      <c r="E24" s="338"/>
      <c r="F24" s="204">
        <f t="shared" si="7"/>
        <v>0</v>
      </c>
      <c r="G24" s="100">
        <f>IF(B24&gt;2020,HLOOKUP(A_Stammdaten!$B$11,$I$4:$O$54,ROW(B24)-3,FALSE)+IF(OR(B24=0,A_Stammdaten!$B$11&lt;B24),0,F24*1/20),0)</f>
        <v>0</v>
      </c>
      <c r="H24" s="100">
        <f>IF(B24&gt;2020,HLOOKUP(A_Stammdaten!$B$11,$I$4:$O$54,ROW(B24)-3,FALSE),0)</f>
        <v>0</v>
      </c>
      <c r="I24" s="100">
        <f t="shared" si="0"/>
        <v>0</v>
      </c>
      <c r="J24" s="100">
        <f t="shared" si="1"/>
        <v>0</v>
      </c>
      <c r="K24" s="100">
        <f t="shared" si="2"/>
        <v>0</v>
      </c>
      <c r="L24" s="100">
        <f t="shared" si="3"/>
        <v>0</v>
      </c>
      <c r="M24" s="100">
        <f t="shared" si="4"/>
        <v>0</v>
      </c>
      <c r="N24" s="100">
        <f t="shared" si="5"/>
        <v>0</v>
      </c>
      <c r="O24" s="100">
        <f t="shared" si="6"/>
        <v>0</v>
      </c>
      <c r="P24" s="341"/>
    </row>
    <row r="25" spans="1:16" x14ac:dyDescent="0.25">
      <c r="A25" s="338"/>
      <c r="B25" s="340"/>
      <c r="C25" s="338"/>
      <c r="D25" s="338"/>
      <c r="E25" s="338"/>
      <c r="F25" s="204">
        <f t="shared" si="7"/>
        <v>0</v>
      </c>
      <c r="G25" s="100">
        <f>IF(B25&gt;2020,HLOOKUP(A_Stammdaten!$B$11,$I$4:$O$54,ROW(B25)-3,FALSE)+IF(OR(B25=0,A_Stammdaten!$B$11&lt;B25),0,F25*1/20),0)</f>
        <v>0</v>
      </c>
      <c r="H25" s="100">
        <f>IF(B25&gt;2020,HLOOKUP(A_Stammdaten!$B$11,$I$4:$O$54,ROW(B25)-3,FALSE),0)</f>
        <v>0</v>
      </c>
      <c r="I25" s="100">
        <f t="shared" si="0"/>
        <v>0</v>
      </c>
      <c r="J25" s="100">
        <f t="shared" si="1"/>
        <v>0</v>
      </c>
      <c r="K25" s="100">
        <f t="shared" si="2"/>
        <v>0</v>
      </c>
      <c r="L25" s="100">
        <f t="shared" si="3"/>
        <v>0</v>
      </c>
      <c r="M25" s="100">
        <f t="shared" si="4"/>
        <v>0</v>
      </c>
      <c r="N25" s="100">
        <f t="shared" si="5"/>
        <v>0</v>
      </c>
      <c r="O25" s="100">
        <f t="shared" si="6"/>
        <v>0</v>
      </c>
      <c r="P25" s="341"/>
    </row>
    <row r="26" spans="1:16" x14ac:dyDescent="0.25">
      <c r="A26" s="338"/>
      <c r="B26" s="340"/>
      <c r="C26" s="338"/>
      <c r="D26" s="338"/>
      <c r="E26" s="338"/>
      <c r="F26" s="204">
        <f t="shared" si="7"/>
        <v>0</v>
      </c>
      <c r="G26" s="100">
        <f>IF(B26&gt;2020,HLOOKUP(A_Stammdaten!$B$11,$I$4:$O$54,ROW(B26)-3,FALSE)+IF(OR(B26=0,A_Stammdaten!$B$11&lt;B26),0,F26*1/20),0)</f>
        <v>0</v>
      </c>
      <c r="H26" s="100">
        <f>IF(B26&gt;2020,HLOOKUP(A_Stammdaten!$B$11,$I$4:$O$54,ROW(B26)-3,FALSE),0)</f>
        <v>0</v>
      </c>
      <c r="I26" s="100">
        <f t="shared" si="0"/>
        <v>0</v>
      </c>
      <c r="J26" s="100">
        <f t="shared" si="1"/>
        <v>0</v>
      </c>
      <c r="K26" s="100">
        <f t="shared" si="2"/>
        <v>0</v>
      </c>
      <c r="L26" s="100">
        <f t="shared" si="3"/>
        <v>0</v>
      </c>
      <c r="M26" s="100">
        <f t="shared" si="4"/>
        <v>0</v>
      </c>
      <c r="N26" s="100">
        <f t="shared" si="5"/>
        <v>0</v>
      </c>
      <c r="O26" s="100">
        <f t="shared" si="6"/>
        <v>0</v>
      </c>
      <c r="P26" s="341"/>
    </row>
    <row r="27" spans="1:16" x14ac:dyDescent="0.25">
      <c r="A27" s="338"/>
      <c r="B27" s="340"/>
      <c r="C27" s="338"/>
      <c r="D27" s="338"/>
      <c r="E27" s="338"/>
      <c r="F27" s="204">
        <f t="shared" si="7"/>
        <v>0</v>
      </c>
      <c r="G27" s="100">
        <f>IF(B27&gt;2020,HLOOKUP(A_Stammdaten!$B$11,$I$4:$O$54,ROW(B27)-3,FALSE)+IF(OR(B27=0,A_Stammdaten!$B$11&lt;B27),0,F27*1/20),0)</f>
        <v>0</v>
      </c>
      <c r="H27" s="100">
        <f>IF(B27&gt;2020,HLOOKUP(A_Stammdaten!$B$11,$I$4:$O$54,ROW(B27)-3,FALSE),0)</f>
        <v>0</v>
      </c>
      <c r="I27" s="100">
        <f t="shared" si="0"/>
        <v>0</v>
      </c>
      <c r="J27" s="100">
        <f t="shared" si="1"/>
        <v>0</v>
      </c>
      <c r="K27" s="100">
        <f t="shared" si="2"/>
        <v>0</v>
      </c>
      <c r="L27" s="100">
        <f t="shared" si="3"/>
        <v>0</v>
      </c>
      <c r="M27" s="100">
        <f t="shared" si="4"/>
        <v>0</v>
      </c>
      <c r="N27" s="100">
        <f t="shared" si="5"/>
        <v>0</v>
      </c>
      <c r="O27" s="100">
        <f t="shared" si="6"/>
        <v>0</v>
      </c>
      <c r="P27" s="341"/>
    </row>
    <row r="28" spans="1:16" x14ac:dyDescent="0.25">
      <c r="A28" s="338"/>
      <c r="B28" s="340"/>
      <c r="C28" s="338"/>
      <c r="D28" s="338"/>
      <c r="E28" s="338"/>
      <c r="F28" s="204">
        <f t="shared" si="7"/>
        <v>0</v>
      </c>
      <c r="G28" s="100">
        <f>IF(B28&gt;2020,HLOOKUP(A_Stammdaten!$B$11,$I$4:$O$54,ROW(B28)-3,FALSE)+IF(OR(B28=0,A_Stammdaten!$B$11&lt;B28),0,F28*1/20),0)</f>
        <v>0</v>
      </c>
      <c r="H28" s="100">
        <f>IF(B28&gt;2020,HLOOKUP(A_Stammdaten!$B$11,$I$4:$O$54,ROW(B28)-3,FALSE),0)</f>
        <v>0</v>
      </c>
      <c r="I28" s="100">
        <f t="shared" si="0"/>
        <v>0</v>
      </c>
      <c r="J28" s="100">
        <f t="shared" si="1"/>
        <v>0</v>
      </c>
      <c r="K28" s="100">
        <f t="shared" si="2"/>
        <v>0</v>
      </c>
      <c r="L28" s="100">
        <f t="shared" si="3"/>
        <v>0</v>
      </c>
      <c r="M28" s="100">
        <f t="shared" si="4"/>
        <v>0</v>
      </c>
      <c r="N28" s="100">
        <f t="shared" si="5"/>
        <v>0</v>
      </c>
      <c r="O28" s="100">
        <f t="shared" si="6"/>
        <v>0</v>
      </c>
      <c r="P28" s="341"/>
    </row>
    <row r="29" spans="1:16" x14ac:dyDescent="0.25">
      <c r="A29" s="338"/>
      <c r="B29" s="340"/>
      <c r="C29" s="338"/>
      <c r="D29" s="338"/>
      <c r="E29" s="338"/>
      <c r="F29" s="204">
        <f t="shared" si="7"/>
        <v>0</v>
      </c>
      <c r="G29" s="100">
        <f>IF(B29&gt;2020,HLOOKUP(A_Stammdaten!$B$11,$I$4:$O$54,ROW(B29)-3,FALSE)+IF(OR(B29=0,A_Stammdaten!$B$11&lt;B29),0,F29*1/20),0)</f>
        <v>0</v>
      </c>
      <c r="H29" s="100">
        <f>IF(B29&gt;2020,HLOOKUP(A_Stammdaten!$B$11,$I$4:$O$54,ROW(B29)-3,FALSE),0)</f>
        <v>0</v>
      </c>
      <c r="I29" s="100">
        <f t="shared" si="0"/>
        <v>0</v>
      </c>
      <c r="J29" s="100">
        <f t="shared" si="1"/>
        <v>0</v>
      </c>
      <c r="K29" s="100">
        <f t="shared" si="2"/>
        <v>0</v>
      </c>
      <c r="L29" s="100">
        <f t="shared" si="3"/>
        <v>0</v>
      </c>
      <c r="M29" s="100">
        <f t="shared" si="4"/>
        <v>0</v>
      </c>
      <c r="N29" s="100">
        <f t="shared" si="5"/>
        <v>0</v>
      </c>
      <c r="O29" s="100">
        <f t="shared" si="6"/>
        <v>0</v>
      </c>
      <c r="P29" s="341"/>
    </row>
    <row r="30" spans="1:16" x14ac:dyDescent="0.25">
      <c r="A30" s="338"/>
      <c r="B30" s="340"/>
      <c r="C30" s="338"/>
      <c r="D30" s="338"/>
      <c r="E30" s="338"/>
      <c r="F30" s="204">
        <f t="shared" si="7"/>
        <v>0</v>
      </c>
      <c r="G30" s="100">
        <f>IF(B30&gt;2020,HLOOKUP(A_Stammdaten!$B$11,$I$4:$O$54,ROW(B30)-3,FALSE)+IF(OR(B30=0,A_Stammdaten!$B$11&lt;B30),0,F30*1/20),0)</f>
        <v>0</v>
      </c>
      <c r="H30" s="100">
        <f>IF(B30&gt;2020,HLOOKUP(A_Stammdaten!$B$11,$I$4:$O$54,ROW(B30)-3,FALSE),0)</f>
        <v>0</v>
      </c>
      <c r="I30" s="100">
        <f t="shared" si="0"/>
        <v>0</v>
      </c>
      <c r="J30" s="100">
        <f t="shared" si="1"/>
        <v>0</v>
      </c>
      <c r="K30" s="100">
        <f t="shared" si="2"/>
        <v>0</v>
      </c>
      <c r="L30" s="100">
        <f t="shared" si="3"/>
        <v>0</v>
      </c>
      <c r="M30" s="100">
        <f t="shared" si="4"/>
        <v>0</v>
      </c>
      <c r="N30" s="100">
        <f t="shared" si="5"/>
        <v>0</v>
      </c>
      <c r="O30" s="100">
        <f t="shared" si="6"/>
        <v>0</v>
      </c>
      <c r="P30" s="341"/>
    </row>
    <row r="31" spans="1:16" x14ac:dyDescent="0.25">
      <c r="A31" s="338"/>
      <c r="B31" s="340"/>
      <c r="C31" s="338"/>
      <c r="D31" s="338"/>
      <c r="E31" s="338"/>
      <c r="F31" s="204">
        <f t="shared" si="7"/>
        <v>0</v>
      </c>
      <c r="G31" s="100">
        <f>IF(B31&gt;2020,HLOOKUP(A_Stammdaten!$B$11,$I$4:$O$54,ROW(B31)-3,FALSE)+IF(OR(B31=0,A_Stammdaten!$B$11&lt;B31),0,F31*1/20),0)</f>
        <v>0</v>
      </c>
      <c r="H31" s="100">
        <f>IF(B31&gt;2020,HLOOKUP(A_Stammdaten!$B$11,$I$4:$O$54,ROW(B31)-3,FALSE),0)</f>
        <v>0</v>
      </c>
      <c r="I31" s="100">
        <f t="shared" si="0"/>
        <v>0</v>
      </c>
      <c r="J31" s="100">
        <f t="shared" si="1"/>
        <v>0</v>
      </c>
      <c r="K31" s="100">
        <f t="shared" si="2"/>
        <v>0</v>
      </c>
      <c r="L31" s="100">
        <f t="shared" si="3"/>
        <v>0</v>
      </c>
      <c r="M31" s="100">
        <f t="shared" si="4"/>
        <v>0</v>
      </c>
      <c r="N31" s="100">
        <f t="shared" si="5"/>
        <v>0</v>
      </c>
      <c r="O31" s="100">
        <f t="shared" si="6"/>
        <v>0</v>
      </c>
      <c r="P31" s="341"/>
    </row>
    <row r="32" spans="1:16" x14ac:dyDescent="0.25">
      <c r="A32" s="338"/>
      <c r="B32" s="340"/>
      <c r="C32" s="338"/>
      <c r="D32" s="338"/>
      <c r="E32" s="338"/>
      <c r="F32" s="204">
        <f t="shared" si="7"/>
        <v>0</v>
      </c>
      <c r="G32" s="100">
        <f>IF(B32&gt;2020,HLOOKUP(A_Stammdaten!$B$11,$I$4:$O$54,ROW(B32)-3,FALSE)+IF(OR(B32=0,A_Stammdaten!$B$11&lt;B32),0,F32*1/20),0)</f>
        <v>0</v>
      </c>
      <c r="H32" s="100">
        <f>IF(B32&gt;2020,HLOOKUP(A_Stammdaten!$B$11,$I$4:$O$54,ROW(B32)-3,FALSE),0)</f>
        <v>0</v>
      </c>
      <c r="I32" s="100">
        <f t="shared" si="0"/>
        <v>0</v>
      </c>
      <c r="J32" s="100">
        <f t="shared" si="1"/>
        <v>0</v>
      </c>
      <c r="K32" s="100">
        <f t="shared" si="2"/>
        <v>0</v>
      </c>
      <c r="L32" s="100">
        <f t="shared" si="3"/>
        <v>0</v>
      </c>
      <c r="M32" s="100">
        <f t="shared" si="4"/>
        <v>0</v>
      </c>
      <c r="N32" s="100">
        <f t="shared" si="5"/>
        <v>0</v>
      </c>
      <c r="O32" s="100">
        <f t="shared" si="6"/>
        <v>0</v>
      </c>
      <c r="P32" s="341"/>
    </row>
    <row r="33" spans="1:16" x14ac:dyDescent="0.25">
      <c r="A33" s="338"/>
      <c r="B33" s="340"/>
      <c r="C33" s="338"/>
      <c r="D33" s="338"/>
      <c r="E33" s="338"/>
      <c r="F33" s="204">
        <f t="shared" si="7"/>
        <v>0</v>
      </c>
      <c r="G33" s="100">
        <f>IF(B33&gt;2020,HLOOKUP(A_Stammdaten!$B$11,$I$4:$O$54,ROW(B33)-3,FALSE)+IF(OR(B33=0,A_Stammdaten!$B$11&lt;B33),0,F33*1/20),0)</f>
        <v>0</v>
      </c>
      <c r="H33" s="100">
        <f>IF(B33&gt;2020,HLOOKUP(A_Stammdaten!$B$11,$I$4:$O$54,ROW(B33)-3,FALSE),0)</f>
        <v>0</v>
      </c>
      <c r="I33" s="100">
        <f t="shared" si="0"/>
        <v>0</v>
      </c>
      <c r="J33" s="100">
        <f t="shared" si="1"/>
        <v>0</v>
      </c>
      <c r="K33" s="100">
        <f t="shared" si="2"/>
        <v>0</v>
      </c>
      <c r="L33" s="100">
        <f t="shared" si="3"/>
        <v>0</v>
      </c>
      <c r="M33" s="100">
        <f t="shared" si="4"/>
        <v>0</v>
      </c>
      <c r="N33" s="100">
        <f t="shared" si="5"/>
        <v>0</v>
      </c>
      <c r="O33" s="100">
        <f t="shared" si="6"/>
        <v>0</v>
      </c>
      <c r="P33" s="341"/>
    </row>
    <row r="34" spans="1:16" x14ac:dyDescent="0.25">
      <c r="A34" s="338"/>
      <c r="B34" s="340"/>
      <c r="C34" s="338"/>
      <c r="D34" s="338"/>
      <c r="E34" s="338"/>
      <c r="F34" s="204">
        <f t="shared" si="7"/>
        <v>0</v>
      </c>
      <c r="G34" s="100">
        <f>IF(B34&gt;2020,HLOOKUP(A_Stammdaten!$B$11,$I$4:$O$54,ROW(B34)-3,FALSE)+IF(OR(B34=0,A_Stammdaten!$B$11&lt;B34),0,F34*1/20),0)</f>
        <v>0</v>
      </c>
      <c r="H34" s="100">
        <f>IF(B34&gt;2020,HLOOKUP(A_Stammdaten!$B$11,$I$4:$O$54,ROW(B34)-3,FALSE),0)</f>
        <v>0</v>
      </c>
      <c r="I34" s="100">
        <f t="shared" si="0"/>
        <v>0</v>
      </c>
      <c r="J34" s="100">
        <f t="shared" si="1"/>
        <v>0</v>
      </c>
      <c r="K34" s="100">
        <f t="shared" si="2"/>
        <v>0</v>
      </c>
      <c r="L34" s="100">
        <f t="shared" si="3"/>
        <v>0</v>
      </c>
      <c r="M34" s="100">
        <f t="shared" si="4"/>
        <v>0</v>
      </c>
      <c r="N34" s="100">
        <f t="shared" si="5"/>
        <v>0</v>
      </c>
      <c r="O34" s="100">
        <f t="shared" si="6"/>
        <v>0</v>
      </c>
      <c r="P34" s="341"/>
    </row>
    <row r="35" spans="1:16" x14ac:dyDescent="0.25">
      <c r="A35" s="338"/>
      <c r="B35" s="340"/>
      <c r="C35" s="338"/>
      <c r="D35" s="338"/>
      <c r="E35" s="338"/>
      <c r="F35" s="204">
        <f t="shared" si="7"/>
        <v>0</v>
      </c>
      <c r="G35" s="100">
        <f>IF(B35&gt;2020,HLOOKUP(A_Stammdaten!$B$11,$I$4:$O$54,ROW(B35)-3,FALSE)+IF(OR(B35=0,A_Stammdaten!$B$11&lt;B35),0,F35*1/20),0)</f>
        <v>0</v>
      </c>
      <c r="H35" s="100">
        <f>IF(B35&gt;2020,HLOOKUP(A_Stammdaten!$B$11,$I$4:$O$54,ROW(B35)-3,FALSE),0)</f>
        <v>0</v>
      </c>
      <c r="I35" s="100">
        <f t="shared" si="0"/>
        <v>0</v>
      </c>
      <c r="J35" s="100">
        <f t="shared" si="1"/>
        <v>0</v>
      </c>
      <c r="K35" s="100">
        <f t="shared" si="2"/>
        <v>0</v>
      </c>
      <c r="L35" s="100">
        <f t="shared" si="3"/>
        <v>0</v>
      </c>
      <c r="M35" s="100">
        <f t="shared" si="4"/>
        <v>0</v>
      </c>
      <c r="N35" s="100">
        <f t="shared" si="5"/>
        <v>0</v>
      </c>
      <c r="O35" s="100">
        <f t="shared" si="6"/>
        <v>0</v>
      </c>
      <c r="P35" s="341"/>
    </row>
    <row r="36" spans="1:16" x14ac:dyDescent="0.25">
      <c r="A36" s="338"/>
      <c r="B36" s="340"/>
      <c r="C36" s="338"/>
      <c r="D36" s="338"/>
      <c r="E36" s="338"/>
      <c r="F36" s="204">
        <f t="shared" si="7"/>
        <v>0</v>
      </c>
      <c r="G36" s="100">
        <f>IF(B36&gt;2020,HLOOKUP(A_Stammdaten!$B$11,$I$4:$O$54,ROW(B36)-3,FALSE)+IF(OR(B36=0,A_Stammdaten!$B$11&lt;B36),0,F36*1/20),0)</f>
        <v>0</v>
      </c>
      <c r="H36" s="100">
        <f>IF(B36&gt;2020,HLOOKUP(A_Stammdaten!$B$11,$I$4:$O$54,ROW(B36)-3,FALSE),0)</f>
        <v>0</v>
      </c>
      <c r="I36" s="100">
        <f t="shared" si="0"/>
        <v>0</v>
      </c>
      <c r="J36" s="100">
        <f t="shared" si="1"/>
        <v>0</v>
      </c>
      <c r="K36" s="100">
        <f t="shared" si="2"/>
        <v>0</v>
      </c>
      <c r="L36" s="100">
        <f t="shared" si="3"/>
        <v>0</v>
      </c>
      <c r="M36" s="100">
        <f t="shared" si="4"/>
        <v>0</v>
      </c>
      <c r="N36" s="100">
        <f t="shared" si="5"/>
        <v>0</v>
      </c>
      <c r="O36" s="100">
        <f t="shared" si="6"/>
        <v>0</v>
      </c>
      <c r="P36" s="341"/>
    </row>
    <row r="37" spans="1:16" x14ac:dyDescent="0.25">
      <c r="A37" s="338"/>
      <c r="B37" s="340"/>
      <c r="C37" s="338"/>
      <c r="D37" s="338"/>
      <c r="E37" s="338"/>
      <c r="F37" s="204">
        <f t="shared" si="7"/>
        <v>0</v>
      </c>
      <c r="G37" s="100">
        <f>IF(B37&gt;2020,HLOOKUP(A_Stammdaten!$B$11,$I$4:$O$54,ROW(B37)-3,FALSE)+IF(OR(B37=0,A_Stammdaten!$B$11&lt;B37),0,F37*1/20),0)</f>
        <v>0</v>
      </c>
      <c r="H37" s="100">
        <f>IF(B37&gt;2020,HLOOKUP(A_Stammdaten!$B$11,$I$4:$O$54,ROW(B37)-3,FALSE),0)</f>
        <v>0</v>
      </c>
      <c r="I37" s="100">
        <f t="shared" ref="I37:I54" si="8">IF(B37&gt;2020,IF(OR($F37=0,I$4&lt;$B37,$B37=0,20-(I$4-$B37)=0),0,$F37*(19-(I$4-$B37))/20),0)</f>
        <v>0</v>
      </c>
      <c r="J37" s="100">
        <f t="shared" ref="J37:J54" si="9">IF(B37&gt;2020,IF(OR($F37=0,J$4&lt;$B37,$B37=0,20-(J$4-$B37)=0),0,$F37*(19-(J$4-$B37))/20),0)</f>
        <v>0</v>
      </c>
      <c r="K37" s="100">
        <f t="shared" ref="K37:K54" si="10">IF(B37&gt;2020,IF(OR($F37=0,K$4&lt;$B37,$B37=0,20-(K$4-$B37)=0),0,$F37*(19-(K$4-$B37))/20),0)</f>
        <v>0</v>
      </c>
      <c r="L37" s="100">
        <f t="shared" ref="L37:L54" si="11">IF(B37&gt;2020,IF(OR($F37=0,L$4&lt;$B37,$B37=0,20-(L$4-$B37)=0),0,$F37*(19-(L$4-$B37))/20),0)</f>
        <v>0</v>
      </c>
      <c r="M37" s="100">
        <f t="shared" ref="M37:M54" si="12">IF(B37&gt;2020,IF(OR($F37=0,M$4&lt;$B37,$B37=0,20-(M$4-$B37)=0),0,$F37*(19-(M$4-$B37))/20),0)</f>
        <v>0</v>
      </c>
      <c r="N37" s="100">
        <f t="shared" ref="N37:N54" si="13">IF(B37&gt;2020,IF(OR($F37=0,N$4&lt;$B37,$B37=0,20-(N$4-$B37)=0),0,$F37*(19-(N$4-$B37))/20),0)</f>
        <v>0</v>
      </c>
      <c r="O37" s="100">
        <f t="shared" ref="O37:O54" si="14">IF(B37&gt;2020,IF(OR($F37=0,O$4&lt;$B37,$B37=0,20-(O$4-$B37)=0),0,$F37*(19-(O$4-$B37))/20),0)</f>
        <v>0</v>
      </c>
      <c r="P37" s="341"/>
    </row>
    <row r="38" spans="1:16" x14ac:dyDescent="0.25">
      <c r="A38" s="338"/>
      <c r="B38" s="340"/>
      <c r="C38" s="338"/>
      <c r="D38" s="338"/>
      <c r="E38" s="338"/>
      <c r="F38" s="204">
        <f t="shared" si="7"/>
        <v>0</v>
      </c>
      <c r="G38" s="100">
        <f>IF(B38&gt;2020,HLOOKUP(A_Stammdaten!$B$11,$I$4:$O$54,ROW(B38)-3,FALSE)+IF(OR(B38=0,A_Stammdaten!$B$11&lt;B38),0,F38*1/20),0)</f>
        <v>0</v>
      </c>
      <c r="H38" s="100">
        <f>IF(B38&gt;2020,HLOOKUP(A_Stammdaten!$B$11,$I$4:$O$54,ROW(B38)-3,FALSE),0)</f>
        <v>0</v>
      </c>
      <c r="I38" s="100">
        <f t="shared" si="8"/>
        <v>0</v>
      </c>
      <c r="J38" s="100">
        <f t="shared" si="9"/>
        <v>0</v>
      </c>
      <c r="K38" s="100">
        <f t="shared" si="10"/>
        <v>0</v>
      </c>
      <c r="L38" s="100">
        <f t="shared" si="11"/>
        <v>0</v>
      </c>
      <c r="M38" s="100">
        <f t="shared" si="12"/>
        <v>0</v>
      </c>
      <c r="N38" s="100">
        <f t="shared" si="13"/>
        <v>0</v>
      </c>
      <c r="O38" s="100">
        <f t="shared" si="14"/>
        <v>0</v>
      </c>
      <c r="P38" s="341"/>
    </row>
    <row r="39" spans="1:16" x14ac:dyDescent="0.25">
      <c r="A39" s="338"/>
      <c r="B39" s="340"/>
      <c r="C39" s="338"/>
      <c r="D39" s="338"/>
      <c r="E39" s="338"/>
      <c r="F39" s="204">
        <f t="shared" si="7"/>
        <v>0</v>
      </c>
      <c r="G39" s="100">
        <f>IF(B39&gt;2020,HLOOKUP(A_Stammdaten!$B$11,$I$4:$O$54,ROW(B39)-3,FALSE)+IF(OR(B39=0,A_Stammdaten!$B$11&lt;B39),0,F39*1/20),0)</f>
        <v>0</v>
      </c>
      <c r="H39" s="100">
        <f>IF(B39&gt;2020,HLOOKUP(A_Stammdaten!$B$11,$I$4:$O$54,ROW(B39)-3,FALSE),0)</f>
        <v>0</v>
      </c>
      <c r="I39" s="100">
        <f t="shared" si="8"/>
        <v>0</v>
      </c>
      <c r="J39" s="100">
        <f t="shared" si="9"/>
        <v>0</v>
      </c>
      <c r="K39" s="100">
        <f t="shared" si="10"/>
        <v>0</v>
      </c>
      <c r="L39" s="100">
        <f t="shared" si="11"/>
        <v>0</v>
      </c>
      <c r="M39" s="100">
        <f t="shared" si="12"/>
        <v>0</v>
      </c>
      <c r="N39" s="100">
        <f t="shared" si="13"/>
        <v>0</v>
      </c>
      <c r="O39" s="100">
        <f t="shared" si="14"/>
        <v>0</v>
      </c>
      <c r="P39" s="341"/>
    </row>
    <row r="40" spans="1:16" x14ac:dyDescent="0.25">
      <c r="A40" s="338"/>
      <c r="B40" s="340"/>
      <c r="C40" s="338"/>
      <c r="D40" s="338"/>
      <c r="E40" s="338"/>
      <c r="F40" s="204">
        <f t="shared" si="7"/>
        <v>0</v>
      </c>
      <c r="G40" s="100">
        <f>IF(B40&gt;2020,HLOOKUP(A_Stammdaten!$B$11,$I$4:$O$54,ROW(B40)-3,FALSE)+IF(OR(B40=0,A_Stammdaten!$B$11&lt;B40),0,F40*1/20),0)</f>
        <v>0</v>
      </c>
      <c r="H40" s="100">
        <f>IF(B40&gt;2020,HLOOKUP(A_Stammdaten!$B$11,$I$4:$O$54,ROW(B40)-3,FALSE),0)</f>
        <v>0</v>
      </c>
      <c r="I40" s="100">
        <f t="shared" si="8"/>
        <v>0</v>
      </c>
      <c r="J40" s="100">
        <f t="shared" si="9"/>
        <v>0</v>
      </c>
      <c r="K40" s="100">
        <f t="shared" si="10"/>
        <v>0</v>
      </c>
      <c r="L40" s="100">
        <f t="shared" si="11"/>
        <v>0</v>
      </c>
      <c r="M40" s="100">
        <f t="shared" si="12"/>
        <v>0</v>
      </c>
      <c r="N40" s="100">
        <f t="shared" si="13"/>
        <v>0</v>
      </c>
      <c r="O40" s="100">
        <f t="shared" si="14"/>
        <v>0</v>
      </c>
      <c r="P40" s="341"/>
    </row>
    <row r="41" spans="1:16" x14ac:dyDescent="0.25">
      <c r="A41" s="338"/>
      <c r="B41" s="340"/>
      <c r="C41" s="338"/>
      <c r="D41" s="338"/>
      <c r="E41" s="338"/>
      <c r="F41" s="204">
        <f t="shared" si="7"/>
        <v>0</v>
      </c>
      <c r="G41" s="100">
        <f>IF(B41&gt;2020,HLOOKUP(A_Stammdaten!$B$11,$I$4:$O$54,ROW(B41)-3,FALSE)+IF(OR(B41=0,A_Stammdaten!$B$11&lt;B41),0,F41*1/20),0)</f>
        <v>0</v>
      </c>
      <c r="H41" s="100">
        <f>IF(B41&gt;2020,HLOOKUP(A_Stammdaten!$B$11,$I$4:$O$54,ROW(B41)-3,FALSE),0)</f>
        <v>0</v>
      </c>
      <c r="I41" s="100">
        <f t="shared" si="8"/>
        <v>0</v>
      </c>
      <c r="J41" s="100">
        <f t="shared" si="9"/>
        <v>0</v>
      </c>
      <c r="K41" s="100">
        <f t="shared" si="10"/>
        <v>0</v>
      </c>
      <c r="L41" s="100">
        <f t="shared" si="11"/>
        <v>0</v>
      </c>
      <c r="M41" s="100">
        <f t="shared" si="12"/>
        <v>0</v>
      </c>
      <c r="N41" s="100">
        <f t="shared" si="13"/>
        <v>0</v>
      </c>
      <c r="O41" s="100">
        <f t="shared" si="14"/>
        <v>0</v>
      </c>
      <c r="P41" s="341"/>
    </row>
    <row r="42" spans="1:16" x14ac:dyDescent="0.25">
      <c r="A42" s="338"/>
      <c r="B42" s="340"/>
      <c r="C42" s="338"/>
      <c r="D42" s="338"/>
      <c r="E42" s="338"/>
      <c r="F42" s="204">
        <f t="shared" si="7"/>
        <v>0</v>
      </c>
      <c r="G42" s="100">
        <f>IF(B42&gt;2020,HLOOKUP(A_Stammdaten!$B$11,$I$4:$O$54,ROW(B42)-3,FALSE)+IF(OR(B42=0,A_Stammdaten!$B$11&lt;B42),0,F42*1/20),0)</f>
        <v>0</v>
      </c>
      <c r="H42" s="100">
        <f>IF(B42&gt;2020,HLOOKUP(A_Stammdaten!$B$11,$I$4:$O$54,ROW(B42)-3,FALSE),0)</f>
        <v>0</v>
      </c>
      <c r="I42" s="100">
        <f t="shared" si="8"/>
        <v>0</v>
      </c>
      <c r="J42" s="100">
        <f t="shared" si="9"/>
        <v>0</v>
      </c>
      <c r="K42" s="100">
        <f t="shared" si="10"/>
        <v>0</v>
      </c>
      <c r="L42" s="100">
        <f t="shared" si="11"/>
        <v>0</v>
      </c>
      <c r="M42" s="100">
        <f t="shared" si="12"/>
        <v>0</v>
      </c>
      <c r="N42" s="100">
        <f t="shared" si="13"/>
        <v>0</v>
      </c>
      <c r="O42" s="100">
        <f t="shared" si="14"/>
        <v>0</v>
      </c>
      <c r="P42" s="341"/>
    </row>
    <row r="43" spans="1:16" x14ac:dyDescent="0.25">
      <c r="A43" s="338"/>
      <c r="B43" s="340"/>
      <c r="C43" s="338"/>
      <c r="D43" s="338"/>
      <c r="E43" s="338"/>
      <c r="F43" s="204">
        <f t="shared" si="7"/>
        <v>0</v>
      </c>
      <c r="G43" s="100">
        <f>IF(B43&gt;2020,HLOOKUP(A_Stammdaten!$B$11,$I$4:$O$54,ROW(B43)-3,FALSE)+IF(OR(B43=0,A_Stammdaten!$B$11&lt;B43),0,F43*1/20),0)</f>
        <v>0</v>
      </c>
      <c r="H43" s="100">
        <f>IF(B43&gt;2020,HLOOKUP(A_Stammdaten!$B$11,$I$4:$O$54,ROW(B43)-3,FALSE),0)</f>
        <v>0</v>
      </c>
      <c r="I43" s="100">
        <f t="shared" si="8"/>
        <v>0</v>
      </c>
      <c r="J43" s="100">
        <f t="shared" si="9"/>
        <v>0</v>
      </c>
      <c r="K43" s="100">
        <f t="shared" si="10"/>
        <v>0</v>
      </c>
      <c r="L43" s="100">
        <f t="shared" si="11"/>
        <v>0</v>
      </c>
      <c r="M43" s="100">
        <f t="shared" si="12"/>
        <v>0</v>
      </c>
      <c r="N43" s="100">
        <f t="shared" si="13"/>
        <v>0</v>
      </c>
      <c r="O43" s="100">
        <f t="shared" si="14"/>
        <v>0</v>
      </c>
      <c r="P43" s="341"/>
    </row>
    <row r="44" spans="1:16" x14ac:dyDescent="0.25">
      <c r="A44" s="338"/>
      <c r="B44" s="340"/>
      <c r="C44" s="338"/>
      <c r="D44" s="338"/>
      <c r="E44" s="338"/>
      <c r="F44" s="204">
        <f t="shared" si="7"/>
        <v>0</v>
      </c>
      <c r="G44" s="100">
        <f>IF(B44&gt;2020,HLOOKUP(A_Stammdaten!$B$11,$I$4:$O$54,ROW(B44)-3,FALSE)+IF(OR(B44=0,A_Stammdaten!$B$11&lt;B44),0,F44*1/20),0)</f>
        <v>0</v>
      </c>
      <c r="H44" s="100">
        <f>IF(B44&gt;2020,HLOOKUP(A_Stammdaten!$B$11,$I$4:$O$54,ROW(B44)-3,FALSE),0)</f>
        <v>0</v>
      </c>
      <c r="I44" s="100">
        <f t="shared" si="8"/>
        <v>0</v>
      </c>
      <c r="J44" s="100">
        <f t="shared" si="9"/>
        <v>0</v>
      </c>
      <c r="K44" s="100">
        <f t="shared" si="10"/>
        <v>0</v>
      </c>
      <c r="L44" s="100">
        <f t="shared" si="11"/>
        <v>0</v>
      </c>
      <c r="M44" s="100">
        <f t="shared" si="12"/>
        <v>0</v>
      </c>
      <c r="N44" s="100">
        <f t="shared" si="13"/>
        <v>0</v>
      </c>
      <c r="O44" s="100">
        <f t="shared" si="14"/>
        <v>0</v>
      </c>
      <c r="P44" s="341"/>
    </row>
    <row r="45" spans="1:16" x14ac:dyDescent="0.25">
      <c r="A45" s="338"/>
      <c r="B45" s="340"/>
      <c r="C45" s="338"/>
      <c r="D45" s="338"/>
      <c r="E45" s="338"/>
      <c r="F45" s="204">
        <f t="shared" si="7"/>
        <v>0</v>
      </c>
      <c r="G45" s="100">
        <f>IF(B45&gt;2020,HLOOKUP(A_Stammdaten!$B$11,$I$4:$O$54,ROW(B45)-3,FALSE)+IF(OR(B45=0,A_Stammdaten!$B$11&lt;B45),0,F45*1/20),0)</f>
        <v>0</v>
      </c>
      <c r="H45" s="100">
        <f>IF(B45&gt;2020,HLOOKUP(A_Stammdaten!$B$11,$I$4:$O$54,ROW(B45)-3,FALSE),0)</f>
        <v>0</v>
      </c>
      <c r="I45" s="100">
        <f t="shared" si="8"/>
        <v>0</v>
      </c>
      <c r="J45" s="100">
        <f t="shared" si="9"/>
        <v>0</v>
      </c>
      <c r="K45" s="100">
        <f t="shared" si="10"/>
        <v>0</v>
      </c>
      <c r="L45" s="100">
        <f t="shared" si="11"/>
        <v>0</v>
      </c>
      <c r="M45" s="100">
        <f t="shared" si="12"/>
        <v>0</v>
      </c>
      <c r="N45" s="100">
        <f t="shared" si="13"/>
        <v>0</v>
      </c>
      <c r="O45" s="100">
        <f t="shared" si="14"/>
        <v>0</v>
      </c>
      <c r="P45" s="341"/>
    </row>
    <row r="46" spans="1:16" x14ac:dyDescent="0.25">
      <c r="A46" s="338"/>
      <c r="B46" s="340"/>
      <c r="C46" s="338"/>
      <c r="D46" s="338"/>
      <c r="E46" s="338"/>
      <c r="F46" s="204">
        <f t="shared" si="7"/>
        <v>0</v>
      </c>
      <c r="G46" s="100">
        <f>IF(B46&gt;2020,HLOOKUP(A_Stammdaten!$B$11,$I$4:$O$54,ROW(B46)-3,FALSE)+IF(OR(B46=0,A_Stammdaten!$B$11&lt;B46),0,F46*1/20),0)</f>
        <v>0</v>
      </c>
      <c r="H46" s="100">
        <f>IF(B46&gt;2020,HLOOKUP(A_Stammdaten!$B$11,$I$4:$O$54,ROW(B46)-3,FALSE),0)</f>
        <v>0</v>
      </c>
      <c r="I46" s="100">
        <f t="shared" si="8"/>
        <v>0</v>
      </c>
      <c r="J46" s="100">
        <f t="shared" si="9"/>
        <v>0</v>
      </c>
      <c r="K46" s="100">
        <f t="shared" si="10"/>
        <v>0</v>
      </c>
      <c r="L46" s="100">
        <f t="shared" si="11"/>
        <v>0</v>
      </c>
      <c r="M46" s="100">
        <f t="shared" si="12"/>
        <v>0</v>
      </c>
      <c r="N46" s="100">
        <f t="shared" si="13"/>
        <v>0</v>
      </c>
      <c r="O46" s="100">
        <f t="shared" si="14"/>
        <v>0</v>
      </c>
      <c r="P46" s="341"/>
    </row>
    <row r="47" spans="1:16" x14ac:dyDescent="0.25">
      <c r="A47" s="338"/>
      <c r="B47" s="340"/>
      <c r="C47" s="338"/>
      <c r="D47" s="338"/>
      <c r="E47" s="338"/>
      <c r="F47" s="204">
        <f t="shared" si="7"/>
        <v>0</v>
      </c>
      <c r="G47" s="100">
        <f>IF(B47&gt;2020,HLOOKUP(A_Stammdaten!$B$11,$I$4:$O$54,ROW(B47)-3,FALSE)+IF(OR(B47=0,A_Stammdaten!$B$11&lt;B47),0,F47*1/20),0)</f>
        <v>0</v>
      </c>
      <c r="H47" s="100">
        <f>IF(B47&gt;2020,HLOOKUP(A_Stammdaten!$B$11,$I$4:$O$54,ROW(B47)-3,FALSE),0)</f>
        <v>0</v>
      </c>
      <c r="I47" s="100">
        <f t="shared" si="8"/>
        <v>0</v>
      </c>
      <c r="J47" s="100">
        <f t="shared" si="9"/>
        <v>0</v>
      </c>
      <c r="K47" s="100">
        <f t="shared" si="10"/>
        <v>0</v>
      </c>
      <c r="L47" s="100">
        <f t="shared" si="11"/>
        <v>0</v>
      </c>
      <c r="M47" s="100">
        <f t="shared" si="12"/>
        <v>0</v>
      </c>
      <c r="N47" s="100">
        <f t="shared" si="13"/>
        <v>0</v>
      </c>
      <c r="O47" s="100">
        <f t="shared" si="14"/>
        <v>0</v>
      </c>
      <c r="P47" s="341"/>
    </row>
    <row r="48" spans="1:16" x14ac:dyDescent="0.25">
      <c r="A48" s="338"/>
      <c r="B48" s="340"/>
      <c r="C48" s="338"/>
      <c r="D48" s="338"/>
      <c r="E48" s="338"/>
      <c r="F48" s="204">
        <f t="shared" si="7"/>
        <v>0</v>
      </c>
      <c r="G48" s="100">
        <f>IF(B48&gt;2020,HLOOKUP(A_Stammdaten!$B$11,$I$4:$O$54,ROW(B48)-3,FALSE)+IF(OR(B48=0,A_Stammdaten!$B$11&lt;B48),0,F48*1/20),0)</f>
        <v>0</v>
      </c>
      <c r="H48" s="100">
        <f>IF(B48&gt;2020,HLOOKUP(A_Stammdaten!$B$11,$I$4:$O$54,ROW(B48)-3,FALSE),0)</f>
        <v>0</v>
      </c>
      <c r="I48" s="100">
        <f t="shared" si="8"/>
        <v>0</v>
      </c>
      <c r="J48" s="100">
        <f t="shared" si="9"/>
        <v>0</v>
      </c>
      <c r="K48" s="100">
        <f t="shared" si="10"/>
        <v>0</v>
      </c>
      <c r="L48" s="100">
        <f t="shared" si="11"/>
        <v>0</v>
      </c>
      <c r="M48" s="100">
        <f t="shared" si="12"/>
        <v>0</v>
      </c>
      <c r="N48" s="100">
        <f t="shared" si="13"/>
        <v>0</v>
      </c>
      <c r="O48" s="100">
        <f t="shared" si="14"/>
        <v>0</v>
      </c>
      <c r="P48" s="341"/>
    </row>
    <row r="49" spans="1:16" x14ac:dyDescent="0.25">
      <c r="A49" s="338"/>
      <c r="B49" s="340"/>
      <c r="C49" s="338"/>
      <c r="D49" s="338"/>
      <c r="E49" s="338"/>
      <c r="F49" s="204">
        <f t="shared" si="7"/>
        <v>0</v>
      </c>
      <c r="G49" s="100">
        <f>IF(B49&gt;2020,HLOOKUP(A_Stammdaten!$B$11,$I$4:$O$54,ROW(B49)-3,FALSE)+IF(OR(B49=0,A_Stammdaten!$B$11&lt;B49),0,F49*1/20),0)</f>
        <v>0</v>
      </c>
      <c r="H49" s="100">
        <f>IF(B49&gt;2020,HLOOKUP(A_Stammdaten!$B$11,$I$4:$O$54,ROW(B49)-3,FALSE),0)</f>
        <v>0</v>
      </c>
      <c r="I49" s="100">
        <f t="shared" si="8"/>
        <v>0</v>
      </c>
      <c r="J49" s="100">
        <f t="shared" si="9"/>
        <v>0</v>
      </c>
      <c r="K49" s="100">
        <f t="shared" si="10"/>
        <v>0</v>
      </c>
      <c r="L49" s="100">
        <f t="shared" si="11"/>
        <v>0</v>
      </c>
      <c r="M49" s="100">
        <f t="shared" si="12"/>
        <v>0</v>
      </c>
      <c r="N49" s="100">
        <f t="shared" si="13"/>
        <v>0</v>
      </c>
      <c r="O49" s="100">
        <f t="shared" si="14"/>
        <v>0</v>
      </c>
      <c r="P49" s="341"/>
    </row>
    <row r="50" spans="1:16" x14ac:dyDescent="0.25">
      <c r="A50" s="338"/>
      <c r="B50" s="340"/>
      <c r="C50" s="338"/>
      <c r="D50" s="338"/>
      <c r="E50" s="338"/>
      <c r="F50" s="204">
        <f t="shared" si="7"/>
        <v>0</v>
      </c>
      <c r="G50" s="100">
        <f>IF(B50&gt;2020,HLOOKUP(A_Stammdaten!$B$11,$I$4:$O$54,ROW(B50)-3,FALSE)+IF(OR(B50=0,A_Stammdaten!$B$11&lt;B50),0,F50*1/20),0)</f>
        <v>0</v>
      </c>
      <c r="H50" s="100">
        <f>IF(B50&gt;2020,HLOOKUP(A_Stammdaten!$B$11,$I$4:$O$54,ROW(B50)-3,FALSE),0)</f>
        <v>0</v>
      </c>
      <c r="I50" s="100">
        <f t="shared" si="8"/>
        <v>0</v>
      </c>
      <c r="J50" s="100">
        <f t="shared" si="9"/>
        <v>0</v>
      </c>
      <c r="K50" s="100">
        <f t="shared" si="10"/>
        <v>0</v>
      </c>
      <c r="L50" s="100">
        <f t="shared" si="11"/>
        <v>0</v>
      </c>
      <c r="M50" s="100">
        <f t="shared" si="12"/>
        <v>0</v>
      </c>
      <c r="N50" s="100">
        <f t="shared" si="13"/>
        <v>0</v>
      </c>
      <c r="O50" s="100">
        <f t="shared" si="14"/>
        <v>0</v>
      </c>
      <c r="P50" s="341"/>
    </row>
    <row r="51" spans="1:16" x14ac:dyDescent="0.25">
      <c r="A51" s="338"/>
      <c r="B51" s="340"/>
      <c r="C51" s="338"/>
      <c r="D51" s="338"/>
      <c r="E51" s="338"/>
      <c r="F51" s="204">
        <f t="shared" si="7"/>
        <v>0</v>
      </c>
      <c r="G51" s="100">
        <f>IF(B51&gt;2020,HLOOKUP(A_Stammdaten!$B$11,$I$4:$O$54,ROW(B51)-3,FALSE)+IF(OR(B51=0,A_Stammdaten!$B$11&lt;B51),0,F51*1/20),0)</f>
        <v>0</v>
      </c>
      <c r="H51" s="100">
        <f>IF(B51&gt;2020,HLOOKUP(A_Stammdaten!$B$11,$I$4:$O$54,ROW(B51)-3,FALSE),0)</f>
        <v>0</v>
      </c>
      <c r="I51" s="100">
        <f t="shared" si="8"/>
        <v>0</v>
      </c>
      <c r="J51" s="100">
        <f t="shared" si="9"/>
        <v>0</v>
      </c>
      <c r="K51" s="100">
        <f t="shared" si="10"/>
        <v>0</v>
      </c>
      <c r="L51" s="100">
        <f t="shared" si="11"/>
        <v>0</v>
      </c>
      <c r="M51" s="100">
        <f t="shared" si="12"/>
        <v>0</v>
      </c>
      <c r="N51" s="100">
        <f t="shared" si="13"/>
        <v>0</v>
      </c>
      <c r="O51" s="100">
        <f t="shared" si="14"/>
        <v>0</v>
      </c>
      <c r="P51" s="341"/>
    </row>
    <row r="52" spans="1:16" x14ac:dyDescent="0.25">
      <c r="A52" s="338"/>
      <c r="B52" s="340"/>
      <c r="C52" s="338"/>
      <c r="D52" s="338"/>
      <c r="E52" s="338"/>
      <c r="F52" s="204">
        <f t="shared" si="7"/>
        <v>0</v>
      </c>
      <c r="G52" s="100">
        <f>IF(B52&gt;2020,HLOOKUP(A_Stammdaten!$B$11,$I$4:$O$54,ROW(B52)-3,FALSE)+IF(OR(B52=0,A_Stammdaten!$B$11&lt;B52),0,F52*1/20),0)</f>
        <v>0</v>
      </c>
      <c r="H52" s="100">
        <f>IF(B52&gt;2020,HLOOKUP(A_Stammdaten!$B$11,$I$4:$O$54,ROW(B52)-3,FALSE),0)</f>
        <v>0</v>
      </c>
      <c r="I52" s="100">
        <f t="shared" si="8"/>
        <v>0</v>
      </c>
      <c r="J52" s="100">
        <f t="shared" si="9"/>
        <v>0</v>
      </c>
      <c r="K52" s="100">
        <f t="shared" si="10"/>
        <v>0</v>
      </c>
      <c r="L52" s="100">
        <f t="shared" si="11"/>
        <v>0</v>
      </c>
      <c r="M52" s="100">
        <f t="shared" si="12"/>
        <v>0</v>
      </c>
      <c r="N52" s="100">
        <f t="shared" si="13"/>
        <v>0</v>
      </c>
      <c r="O52" s="100">
        <f t="shared" si="14"/>
        <v>0</v>
      </c>
      <c r="P52" s="341"/>
    </row>
    <row r="53" spans="1:16" x14ac:dyDescent="0.25">
      <c r="A53" s="338"/>
      <c r="B53" s="340"/>
      <c r="C53" s="338"/>
      <c r="D53" s="338"/>
      <c r="E53" s="338"/>
      <c r="F53" s="204">
        <f t="shared" si="7"/>
        <v>0</v>
      </c>
      <c r="G53" s="100">
        <f>IF(B53&gt;2020,HLOOKUP(A_Stammdaten!$B$11,$I$4:$O$54,ROW(B53)-3,FALSE)+IF(OR(B53=0,A_Stammdaten!$B$11&lt;B53),0,F53*1/20),0)</f>
        <v>0</v>
      </c>
      <c r="H53" s="100">
        <f>IF(B53&gt;2020,HLOOKUP(A_Stammdaten!$B$11,$I$4:$O$54,ROW(B53)-3,FALSE),0)</f>
        <v>0</v>
      </c>
      <c r="I53" s="100">
        <f t="shared" si="8"/>
        <v>0</v>
      </c>
      <c r="J53" s="100">
        <f t="shared" si="9"/>
        <v>0</v>
      </c>
      <c r="K53" s="100">
        <f t="shared" si="10"/>
        <v>0</v>
      </c>
      <c r="L53" s="100">
        <f t="shared" si="11"/>
        <v>0</v>
      </c>
      <c r="M53" s="100">
        <f t="shared" si="12"/>
        <v>0</v>
      </c>
      <c r="N53" s="100">
        <f t="shared" si="13"/>
        <v>0</v>
      </c>
      <c r="O53" s="100">
        <f t="shared" si="14"/>
        <v>0</v>
      </c>
      <c r="P53" s="341"/>
    </row>
    <row r="54" spans="1:16" x14ac:dyDescent="0.25">
      <c r="A54" s="338"/>
      <c r="B54" s="340"/>
      <c r="C54" s="338"/>
      <c r="D54" s="338"/>
      <c r="E54" s="338"/>
      <c r="F54" s="204">
        <f t="shared" si="7"/>
        <v>0</v>
      </c>
      <c r="G54" s="100">
        <f>IF(B54&gt;2020,HLOOKUP(A_Stammdaten!$B$11,$I$4:$O$54,ROW(B54)-3,FALSE)+IF(OR(B54=0,A_Stammdaten!$B$11&lt;B54),0,F54*1/20),0)</f>
        <v>0</v>
      </c>
      <c r="H54" s="100">
        <f>IF(B54&gt;2020,HLOOKUP(A_Stammdaten!$B$11,$I$4:$O$54,ROW(B54)-3,FALSE),0)</f>
        <v>0</v>
      </c>
      <c r="I54" s="100">
        <f t="shared" si="8"/>
        <v>0</v>
      </c>
      <c r="J54" s="100">
        <f t="shared" si="9"/>
        <v>0</v>
      </c>
      <c r="K54" s="100">
        <f t="shared" si="10"/>
        <v>0</v>
      </c>
      <c r="L54" s="100">
        <f t="shared" si="11"/>
        <v>0</v>
      </c>
      <c r="M54" s="100">
        <f t="shared" si="12"/>
        <v>0</v>
      </c>
      <c r="N54" s="100">
        <f t="shared" si="13"/>
        <v>0</v>
      </c>
      <c r="O54" s="100">
        <f t="shared" si="14"/>
        <v>0</v>
      </c>
      <c r="P54" s="341"/>
    </row>
    <row r="55" spans="1:16" x14ac:dyDescent="0.25">
      <c r="A55" s="574" t="s">
        <v>496</v>
      </c>
      <c r="B55" s="574" t="s">
        <v>496</v>
      </c>
      <c r="C55" s="574" t="s">
        <v>496</v>
      </c>
      <c r="D55" s="574" t="s">
        <v>496</v>
      </c>
      <c r="E55" s="574" t="s">
        <v>496</v>
      </c>
      <c r="F55" s="204" t="e">
        <f t="shared" si="7"/>
        <v>#VALUE!</v>
      </c>
      <c r="G55" s="100" t="e">
        <f>IF(B55&gt;2020,HLOOKUP(A_Stammdaten!$B$11,$I$4:$O$54,ROW(B55)-3,FALSE)+IF(OR(B55=0,A_Stammdaten!$B$11&lt;B55),0,F55*1/20),0)</f>
        <v>#REF!</v>
      </c>
      <c r="H55" s="100" t="e">
        <f>IF(B55&gt;2020,HLOOKUP(A_Stammdaten!$B$11,$I$4:$O$54,ROW(B55)-3,FALSE),0)</f>
        <v>#REF!</v>
      </c>
      <c r="I55" s="574" t="s">
        <v>496</v>
      </c>
      <c r="J55" s="574" t="s">
        <v>496</v>
      </c>
      <c r="K55" s="574" t="s">
        <v>496</v>
      </c>
      <c r="L55" s="574" t="s">
        <v>496</v>
      </c>
      <c r="M55" s="574" t="s">
        <v>496</v>
      </c>
      <c r="N55" s="574" t="s">
        <v>496</v>
      </c>
      <c r="O55" s="574" t="s">
        <v>496</v>
      </c>
      <c r="P55" s="574" t="s">
        <v>496</v>
      </c>
    </row>
  </sheetData>
  <sheetProtection formatCells="0" formatColumns="0" formatRows="0"/>
  <autoFilter ref="A4:P4"/>
  <mergeCells count="1">
    <mergeCell ref="G3:H3"/>
  </mergeCells>
  <dataValidations count="1">
    <dataValidation type="list" allowBlank="1" showInputMessage="1" showErrorMessage="1" sqref="B5:B54">
      <formula1>Investitionsjahre</formula1>
    </dataValidation>
  </dataValidations>
  <printOptions horizontalCentered="1" verticalCentered="1"/>
  <pageMargins left="0.78740157480314965" right="0.78740157480314965" top="0.98425196850393704" bottom="0.98425196850393704" header="0.51181102362204722" footer="0.51181102362204722"/>
  <pageSetup paperSize="9" scale="1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ErrorMessage="1">
          <x14:formula1>
            <xm:f>D_KKAuf!$F$12:$F$14</xm:f>
          </x14:formula1>
          <xm:sqref>A5:A54</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tabColor theme="9"/>
  </sheetPr>
  <dimension ref="A1:AC105"/>
  <sheetViews>
    <sheetView zoomScale="80" zoomScaleNormal="80" workbookViewId="0">
      <pane xSplit="3" ySplit="4" topLeftCell="D5" activePane="bottomRight" state="frozen"/>
      <selection activeCell="N8" sqref="N8"/>
      <selection pane="topRight" activeCell="N8" sqref="N8"/>
      <selection pane="bottomLeft" activeCell="N8" sqref="N8"/>
      <selection pane="bottomRight" activeCell="B5" sqref="B5"/>
    </sheetView>
  </sheetViews>
  <sheetFormatPr baseColWidth="10" defaultColWidth="11.42578125" defaultRowHeight="15" x14ac:dyDescent="0.25"/>
  <cols>
    <col min="1" max="1" width="8.28515625" style="242" customWidth="1"/>
    <col min="2" max="2" width="33.7109375" style="242" customWidth="1"/>
    <col min="3" max="3" width="11.140625" style="276" customWidth="1"/>
    <col min="4" max="11" width="19.5703125" style="242" customWidth="1"/>
    <col min="12" max="17" width="19.5703125" style="311" customWidth="1"/>
    <col min="18" max="18" width="25.85546875" style="242" customWidth="1"/>
    <col min="19" max="23" width="12.85546875" style="242" hidden="1" customWidth="1"/>
    <col min="24" max="28" width="11.42578125" style="242"/>
    <col min="29" max="29" width="11.42578125" style="242" customWidth="1"/>
    <col min="30" max="16384" width="11.42578125" style="242"/>
  </cols>
  <sheetData>
    <row r="1" spans="1:29" ht="18.75" x14ac:dyDescent="0.3">
      <c r="A1" s="252" t="s">
        <v>498</v>
      </c>
      <c r="C1" s="242"/>
      <c r="R1" s="311"/>
      <c r="S1" s="311"/>
      <c r="T1" s="311"/>
      <c r="U1" s="311"/>
      <c r="V1" s="311"/>
      <c r="W1" s="311"/>
    </row>
    <row r="2" spans="1:29" x14ac:dyDescent="0.25">
      <c r="A2" s="628"/>
      <c r="B2" s="629"/>
      <c r="C2" s="629"/>
      <c r="D2" s="629"/>
      <c r="E2" s="629"/>
      <c r="F2" s="629"/>
      <c r="G2" s="629"/>
      <c r="H2" s="629"/>
      <c r="I2" s="629"/>
      <c r="J2" s="629"/>
      <c r="K2" s="629"/>
      <c r="L2" s="629"/>
      <c r="M2" s="629"/>
      <c r="N2" s="629"/>
      <c r="O2" s="629"/>
      <c r="P2" s="629"/>
      <c r="Q2" s="630"/>
      <c r="R2" s="628"/>
      <c r="S2" s="629"/>
      <c r="T2" s="629"/>
      <c r="U2" s="629"/>
      <c r="V2" s="629"/>
      <c r="W2" s="629"/>
    </row>
    <row r="3" spans="1:29" ht="37.5" x14ac:dyDescent="0.25">
      <c r="A3" s="631" t="s">
        <v>86</v>
      </c>
      <c r="B3" s="632"/>
      <c r="C3" s="259"/>
      <c r="D3" s="257" t="s">
        <v>349</v>
      </c>
      <c r="E3" s="258"/>
      <c r="F3" s="258"/>
      <c r="G3" s="258"/>
      <c r="H3" s="258"/>
      <c r="I3" s="258"/>
      <c r="J3" s="258"/>
      <c r="K3" s="258"/>
      <c r="L3" s="457"/>
      <c r="M3" s="457"/>
      <c r="N3" s="457"/>
      <c r="O3" s="457"/>
      <c r="P3" s="457"/>
      <c r="Q3" s="259"/>
      <c r="R3" s="577" t="s">
        <v>502</v>
      </c>
      <c r="S3" s="576" t="s">
        <v>350</v>
      </c>
      <c r="T3" s="633"/>
      <c r="U3" s="632"/>
      <c r="V3" s="633"/>
      <c r="W3" s="632"/>
    </row>
    <row r="4" spans="1:29" ht="133.5" customHeight="1" x14ac:dyDescent="0.25">
      <c r="A4" s="263" t="s">
        <v>78</v>
      </c>
      <c r="B4" s="266" t="s">
        <v>96</v>
      </c>
      <c r="C4" s="264" t="s">
        <v>488</v>
      </c>
      <c r="D4" s="264" t="s">
        <v>351</v>
      </c>
      <c r="E4" s="531" t="s">
        <v>91</v>
      </c>
      <c r="F4" s="531" t="s">
        <v>500</v>
      </c>
      <c r="G4" s="531" t="s">
        <v>491</v>
      </c>
      <c r="H4" s="531" t="s">
        <v>492</v>
      </c>
      <c r="I4" s="286" t="str">
        <f>"(Erwartete) historische AK/HK zum Stand 31.12."&amp;A_Stammdaten!B11</f>
        <v>(Erwartete) historische AK/HK zum Stand 31.12.2024</v>
      </c>
      <c r="J4" s="285" t="s">
        <v>93</v>
      </c>
      <c r="K4" s="285" t="s">
        <v>313</v>
      </c>
      <c r="L4" s="285" t="s">
        <v>501</v>
      </c>
      <c r="M4" s="264" t="str">
        <f>"(Erwartete) historische AK/HK zum Stand 31.12."&amp;A_Stammdaten!B11</f>
        <v>(Erwartete) historische AK/HK zum Stand 31.12.2024</v>
      </c>
      <c r="N4" s="264" t="s">
        <v>97</v>
      </c>
      <c r="O4" s="264" t="str">
        <f>"handelsrechtlicher Wertansatz zum 01.01."&amp;A_Stammdaten!B11</f>
        <v>handelsrechtlicher Wertansatz zum 01.01.2024</v>
      </c>
      <c r="P4" s="264" t="str">
        <f>"Abschreibungen "&amp;A_Stammdaten!B11</f>
        <v>Abschreibungen 2024</v>
      </c>
      <c r="Q4" s="264" t="str">
        <f>"handelsrechtlicher Wertansatz zum 31.12."&amp;A_Stammdaten!B11</f>
        <v>handelsrechtlicher Wertansatz zum 31.12.2024</v>
      </c>
      <c r="R4" s="575">
        <f>A_Stammdaten!B11</f>
        <v>2024</v>
      </c>
      <c r="S4" s="343">
        <v>2023</v>
      </c>
      <c r="T4" s="343">
        <v>2024</v>
      </c>
      <c r="U4" s="343">
        <v>2025</v>
      </c>
      <c r="V4" s="343">
        <v>2026</v>
      </c>
      <c r="W4" s="343">
        <v>2027</v>
      </c>
    </row>
    <row r="5" spans="1:29" x14ac:dyDescent="0.25">
      <c r="A5" s="338"/>
      <c r="B5" s="338"/>
      <c r="C5" s="596"/>
      <c r="D5" s="338"/>
      <c r="E5" s="338"/>
      <c r="F5" s="338"/>
      <c r="G5" s="338"/>
      <c r="H5" s="338"/>
      <c r="I5" s="287">
        <f>IF(C5&gt;A_Stammdaten!$B$11,0,D5+E5-G5)</f>
        <v>0</v>
      </c>
      <c r="J5" s="338"/>
      <c r="K5" s="338"/>
      <c r="L5" s="338"/>
      <c r="M5" s="204">
        <f>IF(C5&gt;A_Stammdaten!$B$11,0,SUM(I5)-SUM(J5:L5))</f>
        <v>0</v>
      </c>
      <c r="N5" s="338"/>
      <c r="O5" s="288">
        <f>IF(AND(A_Stammdaten!$B$12=C5,OR(B5="geleistete Anzahlungen und Anlagen im Bau des Sachanlagevermögens",B5="geleistete Anzahlungen auf immaterielle Vermögensgegenstände",B5="Grundstücke")),0,Q5+P5)</f>
        <v>0</v>
      </c>
      <c r="P5" s="288">
        <f>R5</f>
        <v>0</v>
      </c>
      <c r="Q5" s="288">
        <f>IF(A_Stammdaten!$B$12=2023,E3_WAV!S5,IF(A_Stammdaten!$B$11=2024,E3_WAV!T5, IF(A_Stammdaten!$B$11=2025,E3_WAV!U5,IF(A_Stammdaten!$B$11=2026,E3_WAV!V5,IF(A_Stammdaten!$B$11=2027,E3_WAV!W5)))))</f>
        <v>0</v>
      </c>
      <c r="R5" s="289">
        <f t="shared" ref="R5:R36" si="0">IF(AND($N5&lt;&gt;"",$N5&lt;&gt;0),IF(($N5-(R$4-$C5))&gt;0,($M5/$N5),0),0)</f>
        <v>0</v>
      </c>
      <c r="S5" s="289">
        <f t="shared" ref="S5:W14" si="1">IF(AND($N5&lt;&gt;"",$N5&lt;&gt;0),IF(($N5-(S$4-$C5))&gt;0,($N5-(S$4-$C5)-1)*($M5/$N5),0),$M5)</f>
        <v>0</v>
      </c>
      <c r="T5" s="289">
        <f t="shared" si="1"/>
        <v>0</v>
      </c>
      <c r="U5" s="289">
        <f t="shared" si="1"/>
        <v>0</v>
      </c>
      <c r="V5" s="289">
        <f t="shared" si="1"/>
        <v>0</v>
      </c>
      <c r="W5" s="289">
        <f t="shared" si="1"/>
        <v>0</v>
      </c>
      <c r="AC5" s="290" t="str">
        <f t="shared" ref="AC5:AC36" si="2">IF(OR(TRIM(B5)="geleistete Anzahlungen und Anlagen im Bau des Sachanlagevermögens",TRIM(B5)="geleistete Anzahlungen auf immaterielle Vermögensgegenstände"),"Zeitreihe_2","Zeitreihe_1")</f>
        <v>Zeitreihe_1</v>
      </c>
    </row>
    <row r="6" spans="1:29" x14ac:dyDescent="0.25">
      <c r="A6" s="338"/>
      <c r="B6" s="338"/>
      <c r="C6" s="596"/>
      <c r="D6" s="338"/>
      <c r="E6" s="338"/>
      <c r="F6" s="338"/>
      <c r="G6" s="338"/>
      <c r="H6" s="338"/>
      <c r="I6" s="287">
        <f>IF(C6&gt;A_Stammdaten!$B$11,0,D6+E6-G6)</f>
        <v>0</v>
      </c>
      <c r="J6" s="338"/>
      <c r="K6" s="338"/>
      <c r="L6" s="338"/>
      <c r="M6" s="204">
        <f>IF(C6&gt;A_Stammdaten!$B$11,0,SUM(I6)-SUM(J6:L6))</f>
        <v>0</v>
      </c>
      <c r="N6" s="338"/>
      <c r="O6" s="288">
        <f>IF(AND(A_Stammdaten!$B$12=C6,OR(B6="geleistete Anzahlungen und Anlagen im Bau des Sachanlagevermögens",B6="geleistete Anzahlungen auf immaterielle Vermögensgegenstände",B6="Grundstücke")),0,Q6+P6)</f>
        <v>0</v>
      </c>
      <c r="P6" s="288">
        <f t="shared" ref="P6:P69" si="3">R6</f>
        <v>0</v>
      </c>
      <c r="Q6" s="288">
        <f>IF(A_Stammdaten!$B$12=2023,E3_WAV!S6,IF(A_Stammdaten!$B$11=2024,E3_WAV!T6, IF(A_Stammdaten!$B$11=2025,E3_WAV!U6,IF(A_Stammdaten!$B$11=2026,E3_WAV!V6,IF(A_Stammdaten!$B$11=2027,E3_WAV!W6)))))</f>
        <v>0</v>
      </c>
      <c r="R6" s="289">
        <f t="shared" si="0"/>
        <v>0</v>
      </c>
      <c r="S6" s="289">
        <f t="shared" si="1"/>
        <v>0</v>
      </c>
      <c r="T6" s="289">
        <f t="shared" si="1"/>
        <v>0</v>
      </c>
      <c r="U6" s="289">
        <f t="shared" si="1"/>
        <v>0</v>
      </c>
      <c r="V6" s="289">
        <f t="shared" si="1"/>
        <v>0</v>
      </c>
      <c r="W6" s="289">
        <f t="shared" si="1"/>
        <v>0</v>
      </c>
      <c r="AC6" s="290" t="str">
        <f t="shared" si="2"/>
        <v>Zeitreihe_1</v>
      </c>
    </row>
    <row r="7" spans="1:29" x14ac:dyDescent="0.25">
      <c r="A7" s="338"/>
      <c r="B7" s="338"/>
      <c r="C7" s="596"/>
      <c r="D7" s="338"/>
      <c r="E7" s="338"/>
      <c r="F7" s="338"/>
      <c r="G7" s="338"/>
      <c r="H7" s="338"/>
      <c r="I7" s="287">
        <f>IF(C7&gt;A_Stammdaten!$B$11,0,D7+E7-G7)</f>
        <v>0</v>
      </c>
      <c r="J7" s="338"/>
      <c r="K7" s="338"/>
      <c r="L7" s="338"/>
      <c r="M7" s="204">
        <f>IF(C7&gt;A_Stammdaten!$B$11,0,SUM(I7)-SUM(J7:L7))</f>
        <v>0</v>
      </c>
      <c r="N7" s="338"/>
      <c r="O7" s="288">
        <f>IF(AND(A_Stammdaten!$B$12=C7,OR(B7="geleistete Anzahlungen und Anlagen im Bau des Sachanlagevermögens",B7="geleistete Anzahlungen auf immaterielle Vermögensgegenstände",B7="Grundstücke")),0,Q7+P7)</f>
        <v>0</v>
      </c>
      <c r="P7" s="288">
        <f t="shared" si="3"/>
        <v>0</v>
      </c>
      <c r="Q7" s="288">
        <f>IF(A_Stammdaten!$B$12=2023,E3_WAV!S7,IF(A_Stammdaten!$B$11=2024,E3_WAV!T7, IF(A_Stammdaten!$B$11=2025,E3_WAV!U7,IF(A_Stammdaten!$B$11=2026,E3_WAV!V7,IF(A_Stammdaten!$B$11=2027,E3_WAV!W7)))))</f>
        <v>0</v>
      </c>
      <c r="R7" s="289">
        <f t="shared" si="0"/>
        <v>0</v>
      </c>
      <c r="S7" s="289">
        <f t="shared" si="1"/>
        <v>0</v>
      </c>
      <c r="T7" s="289">
        <f t="shared" si="1"/>
        <v>0</v>
      </c>
      <c r="U7" s="289">
        <f t="shared" si="1"/>
        <v>0</v>
      </c>
      <c r="V7" s="289">
        <f t="shared" si="1"/>
        <v>0</v>
      </c>
      <c r="W7" s="289">
        <f t="shared" si="1"/>
        <v>0</v>
      </c>
      <c r="AC7" s="290" t="str">
        <f t="shared" si="2"/>
        <v>Zeitreihe_1</v>
      </c>
    </row>
    <row r="8" spans="1:29" x14ac:dyDescent="0.25">
      <c r="A8" s="338"/>
      <c r="B8" s="338"/>
      <c r="C8" s="596"/>
      <c r="D8" s="338"/>
      <c r="E8" s="338"/>
      <c r="F8" s="338"/>
      <c r="G8" s="338"/>
      <c r="H8" s="338"/>
      <c r="I8" s="287">
        <f>IF(C8&gt;A_Stammdaten!$B$11,0,D8+E8-G8)</f>
        <v>0</v>
      </c>
      <c r="J8" s="338"/>
      <c r="K8" s="338"/>
      <c r="L8" s="338"/>
      <c r="M8" s="204">
        <f>IF(C8&gt;A_Stammdaten!$B$11,0,SUM(I8)-SUM(J8:L8))</f>
        <v>0</v>
      </c>
      <c r="N8" s="338"/>
      <c r="O8" s="288">
        <f>IF(AND(A_Stammdaten!$B$12=C8,OR(B8="geleistete Anzahlungen und Anlagen im Bau des Sachanlagevermögens",B8="geleistete Anzahlungen auf immaterielle Vermögensgegenstände",B8="Grundstücke")),0,Q8+P8)</f>
        <v>0</v>
      </c>
      <c r="P8" s="288">
        <f t="shared" si="3"/>
        <v>0</v>
      </c>
      <c r="Q8" s="288">
        <f>IF(A_Stammdaten!$B$12=2023,E3_WAV!S8,IF(A_Stammdaten!$B$11=2024,E3_WAV!T8, IF(A_Stammdaten!$B$11=2025,E3_WAV!U8,IF(A_Stammdaten!$B$11=2026,E3_WAV!V8,IF(A_Stammdaten!$B$11=2027,E3_WAV!W8)))))</f>
        <v>0</v>
      </c>
      <c r="R8" s="289">
        <f t="shared" si="0"/>
        <v>0</v>
      </c>
      <c r="S8" s="289">
        <f t="shared" si="1"/>
        <v>0</v>
      </c>
      <c r="T8" s="289">
        <f t="shared" si="1"/>
        <v>0</v>
      </c>
      <c r="U8" s="289">
        <f t="shared" si="1"/>
        <v>0</v>
      </c>
      <c r="V8" s="289">
        <f t="shared" si="1"/>
        <v>0</v>
      </c>
      <c r="W8" s="289">
        <f t="shared" si="1"/>
        <v>0</v>
      </c>
      <c r="AC8" s="290" t="str">
        <f t="shared" si="2"/>
        <v>Zeitreihe_1</v>
      </c>
    </row>
    <row r="9" spans="1:29" x14ac:dyDescent="0.25">
      <c r="A9" s="338"/>
      <c r="B9" s="338"/>
      <c r="C9" s="596"/>
      <c r="D9" s="338"/>
      <c r="E9" s="338"/>
      <c r="F9" s="338"/>
      <c r="G9" s="338"/>
      <c r="H9" s="338"/>
      <c r="I9" s="287">
        <f>IF(C9&gt;A_Stammdaten!$B$11,0,D9+E9-G9)</f>
        <v>0</v>
      </c>
      <c r="J9" s="338"/>
      <c r="K9" s="338"/>
      <c r="L9" s="338"/>
      <c r="M9" s="204">
        <f>IF(C9&gt;A_Stammdaten!$B$11,0,SUM(I9)-SUM(J9:L9))</f>
        <v>0</v>
      </c>
      <c r="N9" s="338"/>
      <c r="O9" s="288">
        <f>IF(AND(A_Stammdaten!$B$12=C9,OR(B9="geleistete Anzahlungen und Anlagen im Bau des Sachanlagevermögens",B9="geleistete Anzahlungen auf immaterielle Vermögensgegenstände",B9="Grundstücke")),0,Q9+P9)</f>
        <v>0</v>
      </c>
      <c r="P9" s="288">
        <f t="shared" si="3"/>
        <v>0</v>
      </c>
      <c r="Q9" s="288">
        <f>IF(A_Stammdaten!$B$12=2023,E3_WAV!S9,IF(A_Stammdaten!$B$11=2024,E3_WAV!T9, IF(A_Stammdaten!$B$11=2025,E3_WAV!U9,IF(A_Stammdaten!$B$11=2026,E3_WAV!V9,IF(A_Stammdaten!$B$11=2027,E3_WAV!W9)))))</f>
        <v>0</v>
      </c>
      <c r="R9" s="289">
        <f t="shared" si="0"/>
        <v>0</v>
      </c>
      <c r="S9" s="289">
        <f t="shared" si="1"/>
        <v>0</v>
      </c>
      <c r="T9" s="289">
        <f t="shared" si="1"/>
        <v>0</v>
      </c>
      <c r="U9" s="289">
        <f t="shared" si="1"/>
        <v>0</v>
      </c>
      <c r="V9" s="289">
        <f t="shared" si="1"/>
        <v>0</v>
      </c>
      <c r="W9" s="289">
        <f t="shared" si="1"/>
        <v>0</v>
      </c>
      <c r="AC9" s="290" t="str">
        <f t="shared" si="2"/>
        <v>Zeitreihe_1</v>
      </c>
    </row>
    <row r="10" spans="1:29" x14ac:dyDescent="0.25">
      <c r="A10" s="338"/>
      <c r="B10" s="338"/>
      <c r="C10" s="596"/>
      <c r="D10" s="338"/>
      <c r="E10" s="338"/>
      <c r="F10" s="338"/>
      <c r="G10" s="338"/>
      <c r="H10" s="338"/>
      <c r="I10" s="287">
        <f>IF(C10&gt;A_Stammdaten!$B$11,0,D10+E10-G10)</f>
        <v>0</v>
      </c>
      <c r="J10" s="338"/>
      <c r="K10" s="338"/>
      <c r="L10" s="338"/>
      <c r="M10" s="204">
        <f>IF(C10&gt;A_Stammdaten!$B$11,0,SUM(I10)-SUM(J10:L10))</f>
        <v>0</v>
      </c>
      <c r="N10" s="338"/>
      <c r="O10" s="288">
        <f>IF(AND(A_Stammdaten!$B$12=C10,OR(B10="geleistete Anzahlungen und Anlagen im Bau des Sachanlagevermögens",B10="geleistete Anzahlungen auf immaterielle Vermögensgegenstände",B10="Grundstücke")),0,Q10+P10)</f>
        <v>0</v>
      </c>
      <c r="P10" s="288">
        <f t="shared" si="3"/>
        <v>0</v>
      </c>
      <c r="Q10" s="288">
        <f>IF(A_Stammdaten!$B$12=2023,E3_WAV!S10,IF(A_Stammdaten!$B$11=2024,E3_WAV!T10, IF(A_Stammdaten!$B$11=2025,E3_WAV!U10,IF(A_Stammdaten!$B$11=2026,E3_WAV!V10,IF(A_Stammdaten!$B$11=2027,E3_WAV!W10)))))</f>
        <v>0</v>
      </c>
      <c r="R10" s="289">
        <f t="shared" si="0"/>
        <v>0</v>
      </c>
      <c r="S10" s="289">
        <f t="shared" si="1"/>
        <v>0</v>
      </c>
      <c r="T10" s="289">
        <f t="shared" si="1"/>
        <v>0</v>
      </c>
      <c r="U10" s="289">
        <f t="shared" si="1"/>
        <v>0</v>
      </c>
      <c r="V10" s="289">
        <f t="shared" si="1"/>
        <v>0</v>
      </c>
      <c r="W10" s="289">
        <f t="shared" si="1"/>
        <v>0</v>
      </c>
      <c r="AC10" s="290" t="str">
        <f t="shared" si="2"/>
        <v>Zeitreihe_1</v>
      </c>
    </row>
    <row r="11" spans="1:29" x14ac:dyDescent="0.25">
      <c r="A11" s="338"/>
      <c r="B11" s="338"/>
      <c r="C11" s="596"/>
      <c r="D11" s="338"/>
      <c r="E11" s="338"/>
      <c r="F11" s="338"/>
      <c r="G11" s="338"/>
      <c r="H11" s="338"/>
      <c r="I11" s="287">
        <f>IF(C11&gt;A_Stammdaten!$B$11,0,D11+E11-G11)</f>
        <v>0</v>
      </c>
      <c r="J11" s="338"/>
      <c r="K11" s="338"/>
      <c r="L11" s="338"/>
      <c r="M11" s="204">
        <f>IF(C11&gt;A_Stammdaten!$B$11,0,SUM(I11)-SUM(J11:L11))</f>
        <v>0</v>
      </c>
      <c r="N11" s="338"/>
      <c r="O11" s="288">
        <f>IF(AND(A_Stammdaten!$B$12=C11,OR(B11="geleistete Anzahlungen und Anlagen im Bau des Sachanlagevermögens",B11="geleistete Anzahlungen auf immaterielle Vermögensgegenstände",B11="Grundstücke")),0,Q11+P11)</f>
        <v>0</v>
      </c>
      <c r="P11" s="288">
        <f t="shared" si="3"/>
        <v>0</v>
      </c>
      <c r="Q11" s="288">
        <f>IF(A_Stammdaten!$B$12=2023,E3_WAV!S11,IF(A_Stammdaten!$B$11=2024,E3_WAV!T11, IF(A_Stammdaten!$B$11=2025,E3_WAV!U11,IF(A_Stammdaten!$B$11=2026,E3_WAV!V11,IF(A_Stammdaten!$B$11=2027,E3_WAV!W11)))))</f>
        <v>0</v>
      </c>
      <c r="R11" s="289">
        <f t="shared" si="0"/>
        <v>0</v>
      </c>
      <c r="S11" s="289">
        <f t="shared" si="1"/>
        <v>0</v>
      </c>
      <c r="T11" s="289">
        <f t="shared" si="1"/>
        <v>0</v>
      </c>
      <c r="U11" s="289">
        <f t="shared" si="1"/>
        <v>0</v>
      </c>
      <c r="V11" s="289">
        <f t="shared" si="1"/>
        <v>0</v>
      </c>
      <c r="W11" s="289">
        <f t="shared" si="1"/>
        <v>0</v>
      </c>
      <c r="AC11" s="290" t="str">
        <f t="shared" si="2"/>
        <v>Zeitreihe_1</v>
      </c>
    </row>
    <row r="12" spans="1:29" x14ac:dyDescent="0.25">
      <c r="A12" s="338"/>
      <c r="B12" s="338"/>
      <c r="C12" s="596"/>
      <c r="D12" s="338"/>
      <c r="E12" s="338"/>
      <c r="F12" s="338"/>
      <c r="G12" s="338"/>
      <c r="H12" s="338"/>
      <c r="I12" s="287">
        <f>IF(C12&gt;A_Stammdaten!$B$11,0,D12+E12-G12)</f>
        <v>0</v>
      </c>
      <c r="J12" s="338"/>
      <c r="K12" s="338"/>
      <c r="L12" s="338"/>
      <c r="M12" s="204">
        <f>IF(C12&gt;A_Stammdaten!$B$11,0,SUM(I12)-SUM(J12:L12))</f>
        <v>0</v>
      </c>
      <c r="N12" s="338"/>
      <c r="O12" s="288">
        <f>IF(AND(A_Stammdaten!$B$12=C12,OR(B12="geleistete Anzahlungen und Anlagen im Bau des Sachanlagevermögens",B12="geleistete Anzahlungen auf immaterielle Vermögensgegenstände",B12="Grundstücke")),0,Q12+P12)</f>
        <v>0</v>
      </c>
      <c r="P12" s="288">
        <f t="shared" si="3"/>
        <v>0</v>
      </c>
      <c r="Q12" s="288">
        <f>IF(A_Stammdaten!$B$12=2023,E3_WAV!S12,IF(A_Stammdaten!$B$11=2024,E3_WAV!T12, IF(A_Stammdaten!$B$11=2025,E3_WAV!U12,IF(A_Stammdaten!$B$11=2026,E3_WAV!V12,IF(A_Stammdaten!$B$11=2027,E3_WAV!W12)))))</f>
        <v>0</v>
      </c>
      <c r="R12" s="289">
        <f t="shared" si="0"/>
        <v>0</v>
      </c>
      <c r="S12" s="289">
        <f t="shared" si="1"/>
        <v>0</v>
      </c>
      <c r="T12" s="289">
        <f t="shared" si="1"/>
        <v>0</v>
      </c>
      <c r="U12" s="289">
        <f t="shared" si="1"/>
        <v>0</v>
      </c>
      <c r="V12" s="289">
        <f t="shared" si="1"/>
        <v>0</v>
      </c>
      <c r="W12" s="289">
        <f t="shared" si="1"/>
        <v>0</v>
      </c>
      <c r="AC12" s="290" t="str">
        <f t="shared" si="2"/>
        <v>Zeitreihe_1</v>
      </c>
    </row>
    <row r="13" spans="1:29" x14ac:dyDescent="0.25">
      <c r="A13" s="338"/>
      <c r="B13" s="338"/>
      <c r="C13" s="596"/>
      <c r="D13" s="338"/>
      <c r="E13" s="338"/>
      <c r="F13" s="338"/>
      <c r="G13" s="338"/>
      <c r="H13" s="338"/>
      <c r="I13" s="287">
        <f>IF(C13&gt;A_Stammdaten!$B$11,0,D13+E13-G13)</f>
        <v>0</v>
      </c>
      <c r="J13" s="338"/>
      <c r="K13" s="338"/>
      <c r="L13" s="338"/>
      <c r="M13" s="204">
        <f>IF(C13&gt;A_Stammdaten!$B$11,0,SUM(I13)-SUM(J13:L13))</f>
        <v>0</v>
      </c>
      <c r="N13" s="338"/>
      <c r="O13" s="288">
        <f>IF(AND(A_Stammdaten!$B$12=C13,OR(B13="geleistete Anzahlungen und Anlagen im Bau des Sachanlagevermögens",B13="geleistete Anzahlungen auf immaterielle Vermögensgegenstände",B13="Grundstücke")),0,Q13+P13)</f>
        <v>0</v>
      </c>
      <c r="P13" s="288">
        <f t="shared" si="3"/>
        <v>0</v>
      </c>
      <c r="Q13" s="288">
        <f>IF(A_Stammdaten!$B$12=2023,E3_WAV!S13,IF(A_Stammdaten!$B$11=2024,E3_WAV!T13, IF(A_Stammdaten!$B$11=2025,E3_WAV!U13,IF(A_Stammdaten!$B$11=2026,E3_WAV!V13,IF(A_Stammdaten!$B$11=2027,E3_WAV!W13)))))</f>
        <v>0</v>
      </c>
      <c r="R13" s="289">
        <f t="shared" si="0"/>
        <v>0</v>
      </c>
      <c r="S13" s="289">
        <f t="shared" si="1"/>
        <v>0</v>
      </c>
      <c r="T13" s="289">
        <f t="shared" si="1"/>
        <v>0</v>
      </c>
      <c r="U13" s="289">
        <f t="shared" si="1"/>
        <v>0</v>
      </c>
      <c r="V13" s="289">
        <f t="shared" si="1"/>
        <v>0</v>
      </c>
      <c r="W13" s="289">
        <f t="shared" si="1"/>
        <v>0</v>
      </c>
      <c r="AC13" s="290" t="str">
        <f t="shared" si="2"/>
        <v>Zeitreihe_1</v>
      </c>
    </row>
    <row r="14" spans="1:29" x14ac:dyDescent="0.25">
      <c r="A14" s="338"/>
      <c r="B14" s="338"/>
      <c r="C14" s="596"/>
      <c r="D14" s="338"/>
      <c r="E14" s="338"/>
      <c r="F14" s="338"/>
      <c r="G14" s="338"/>
      <c r="H14" s="338"/>
      <c r="I14" s="287">
        <f>IF(C14&gt;A_Stammdaten!$B$11,0,D14+E14-G14)</f>
        <v>0</v>
      </c>
      <c r="J14" s="338"/>
      <c r="K14" s="338"/>
      <c r="L14" s="338"/>
      <c r="M14" s="204">
        <f>IF(C14&gt;A_Stammdaten!$B$11,0,SUM(I14)-SUM(J14:L14))</f>
        <v>0</v>
      </c>
      <c r="N14" s="338"/>
      <c r="O14" s="288">
        <f>IF(AND(A_Stammdaten!$B$12=C14,OR(B14="geleistete Anzahlungen und Anlagen im Bau des Sachanlagevermögens",B14="geleistete Anzahlungen auf immaterielle Vermögensgegenstände",B14="Grundstücke")),0,Q14+P14)</f>
        <v>0</v>
      </c>
      <c r="P14" s="288">
        <f t="shared" si="3"/>
        <v>0</v>
      </c>
      <c r="Q14" s="288">
        <f>IF(A_Stammdaten!$B$12=2023,E3_WAV!S14,IF(A_Stammdaten!$B$11=2024,E3_WAV!T14, IF(A_Stammdaten!$B$11=2025,E3_WAV!U14,IF(A_Stammdaten!$B$11=2026,E3_WAV!V14,IF(A_Stammdaten!$B$11=2027,E3_WAV!W14)))))</f>
        <v>0</v>
      </c>
      <c r="R14" s="289">
        <f t="shared" si="0"/>
        <v>0</v>
      </c>
      <c r="S14" s="289">
        <f t="shared" si="1"/>
        <v>0</v>
      </c>
      <c r="T14" s="289">
        <f t="shared" si="1"/>
        <v>0</v>
      </c>
      <c r="U14" s="289">
        <f t="shared" si="1"/>
        <v>0</v>
      </c>
      <c r="V14" s="289">
        <f t="shared" si="1"/>
        <v>0</v>
      </c>
      <c r="W14" s="289">
        <f t="shared" si="1"/>
        <v>0</v>
      </c>
      <c r="AC14" s="290" t="str">
        <f t="shared" si="2"/>
        <v>Zeitreihe_1</v>
      </c>
    </row>
    <row r="15" spans="1:29" x14ac:dyDescent="0.25">
      <c r="A15" s="338"/>
      <c r="B15" s="338"/>
      <c r="C15" s="596"/>
      <c r="D15" s="338"/>
      <c r="E15" s="338"/>
      <c r="F15" s="338"/>
      <c r="G15" s="338"/>
      <c r="H15" s="338"/>
      <c r="I15" s="287">
        <f>IF(C15&gt;A_Stammdaten!$B$11,0,D15+E15-G15)</f>
        <v>0</v>
      </c>
      <c r="J15" s="338"/>
      <c r="K15" s="338"/>
      <c r="L15" s="338"/>
      <c r="M15" s="204">
        <f>IF(C15&gt;A_Stammdaten!$B$11,0,SUM(I15)-SUM(J15:L15))</f>
        <v>0</v>
      </c>
      <c r="N15" s="338"/>
      <c r="O15" s="288">
        <f>IF(AND(A_Stammdaten!$B$12=C15,OR(B15="geleistete Anzahlungen und Anlagen im Bau des Sachanlagevermögens",B15="geleistete Anzahlungen auf immaterielle Vermögensgegenstände",B15="Grundstücke")),0,Q15+P15)</f>
        <v>0</v>
      </c>
      <c r="P15" s="288">
        <f t="shared" si="3"/>
        <v>0</v>
      </c>
      <c r="Q15" s="288">
        <f>IF(A_Stammdaten!$B$12=2023,E3_WAV!S15,IF(A_Stammdaten!$B$11=2024,E3_WAV!T15, IF(A_Stammdaten!$B$11=2025,E3_WAV!U15,IF(A_Stammdaten!$B$11=2026,E3_WAV!V15,IF(A_Stammdaten!$B$11=2027,E3_WAV!W15)))))</f>
        <v>0</v>
      </c>
      <c r="R15" s="289">
        <f t="shared" si="0"/>
        <v>0</v>
      </c>
      <c r="S15" s="289">
        <f t="shared" ref="S15:W24" si="4">IF(AND($N15&lt;&gt;"",$N15&lt;&gt;0),IF(($N15-(S$4-$C15))&gt;0,($N15-(S$4-$C15)-1)*($M15/$N15),0),$M15)</f>
        <v>0</v>
      </c>
      <c r="T15" s="289">
        <f t="shared" si="4"/>
        <v>0</v>
      </c>
      <c r="U15" s="289">
        <f t="shared" si="4"/>
        <v>0</v>
      </c>
      <c r="V15" s="289">
        <f t="shared" si="4"/>
        <v>0</v>
      </c>
      <c r="W15" s="289">
        <f t="shared" si="4"/>
        <v>0</v>
      </c>
      <c r="AC15" s="290" t="str">
        <f t="shared" si="2"/>
        <v>Zeitreihe_1</v>
      </c>
    </row>
    <row r="16" spans="1:29" x14ac:dyDescent="0.25">
      <c r="A16" s="338"/>
      <c r="B16" s="338"/>
      <c r="C16" s="596"/>
      <c r="D16" s="338"/>
      <c r="E16" s="338"/>
      <c r="F16" s="338"/>
      <c r="G16" s="338"/>
      <c r="H16" s="338"/>
      <c r="I16" s="287">
        <f>IF(C16&gt;A_Stammdaten!$B$11,0,D16+E16-G16)</f>
        <v>0</v>
      </c>
      <c r="J16" s="338"/>
      <c r="K16" s="338"/>
      <c r="L16" s="338"/>
      <c r="M16" s="204">
        <f>IF(C16&gt;A_Stammdaten!$B$11,0,SUM(I16)-SUM(J16:L16))</f>
        <v>0</v>
      </c>
      <c r="N16" s="338"/>
      <c r="O16" s="288">
        <f>IF(AND(A_Stammdaten!$B$12=C16,OR(B16="geleistete Anzahlungen und Anlagen im Bau des Sachanlagevermögens",B16="geleistete Anzahlungen auf immaterielle Vermögensgegenstände",B16="Grundstücke")),0,Q16+P16)</f>
        <v>0</v>
      </c>
      <c r="P16" s="288">
        <f t="shared" si="3"/>
        <v>0</v>
      </c>
      <c r="Q16" s="288">
        <f>IF(A_Stammdaten!$B$12=2023,E3_WAV!S16,IF(A_Stammdaten!$B$11=2024,E3_WAV!T16, IF(A_Stammdaten!$B$11=2025,E3_WAV!U16,IF(A_Stammdaten!$B$11=2026,E3_WAV!V16,IF(A_Stammdaten!$B$11=2027,E3_WAV!W16)))))</f>
        <v>0</v>
      </c>
      <c r="R16" s="289">
        <f t="shared" si="0"/>
        <v>0</v>
      </c>
      <c r="S16" s="289">
        <f t="shared" si="4"/>
        <v>0</v>
      </c>
      <c r="T16" s="289">
        <f t="shared" si="4"/>
        <v>0</v>
      </c>
      <c r="U16" s="289">
        <f t="shared" si="4"/>
        <v>0</v>
      </c>
      <c r="V16" s="289">
        <f t="shared" si="4"/>
        <v>0</v>
      </c>
      <c r="W16" s="289">
        <f t="shared" si="4"/>
        <v>0</v>
      </c>
      <c r="AC16" s="290" t="str">
        <f t="shared" si="2"/>
        <v>Zeitreihe_1</v>
      </c>
    </row>
    <row r="17" spans="1:29" x14ac:dyDescent="0.25">
      <c r="A17" s="338"/>
      <c r="B17" s="338"/>
      <c r="C17" s="596"/>
      <c r="D17" s="338"/>
      <c r="E17" s="338"/>
      <c r="F17" s="338"/>
      <c r="G17" s="338"/>
      <c r="H17" s="338"/>
      <c r="I17" s="287">
        <f>IF(C17&gt;A_Stammdaten!$B$11,0,D17+E17-G17)</f>
        <v>0</v>
      </c>
      <c r="J17" s="338"/>
      <c r="K17" s="338"/>
      <c r="L17" s="338"/>
      <c r="M17" s="204">
        <f>IF(C17&gt;A_Stammdaten!$B$11,0,SUM(I17)-SUM(J17:L17))</f>
        <v>0</v>
      </c>
      <c r="N17" s="338"/>
      <c r="O17" s="288">
        <f>IF(AND(A_Stammdaten!$B$12=C17,OR(B17="geleistete Anzahlungen und Anlagen im Bau des Sachanlagevermögens",B17="geleistete Anzahlungen auf immaterielle Vermögensgegenstände",B17="Grundstücke")),0,Q17+P17)</f>
        <v>0</v>
      </c>
      <c r="P17" s="288">
        <f t="shared" si="3"/>
        <v>0</v>
      </c>
      <c r="Q17" s="288">
        <f>IF(A_Stammdaten!$B$12=2023,E3_WAV!S17,IF(A_Stammdaten!$B$11=2024,E3_WAV!T17, IF(A_Stammdaten!$B$11=2025,E3_WAV!U17,IF(A_Stammdaten!$B$11=2026,E3_WAV!V17,IF(A_Stammdaten!$B$11=2027,E3_WAV!W17)))))</f>
        <v>0</v>
      </c>
      <c r="R17" s="289">
        <f t="shared" si="0"/>
        <v>0</v>
      </c>
      <c r="S17" s="289">
        <f t="shared" si="4"/>
        <v>0</v>
      </c>
      <c r="T17" s="289">
        <f t="shared" si="4"/>
        <v>0</v>
      </c>
      <c r="U17" s="289">
        <f t="shared" si="4"/>
        <v>0</v>
      </c>
      <c r="V17" s="289">
        <f t="shared" si="4"/>
        <v>0</v>
      </c>
      <c r="W17" s="289">
        <f t="shared" si="4"/>
        <v>0</v>
      </c>
      <c r="AC17" s="290" t="str">
        <f t="shared" si="2"/>
        <v>Zeitreihe_1</v>
      </c>
    </row>
    <row r="18" spans="1:29" x14ac:dyDescent="0.25">
      <c r="A18" s="338"/>
      <c r="B18" s="338"/>
      <c r="C18" s="596"/>
      <c r="D18" s="338"/>
      <c r="E18" s="338"/>
      <c r="F18" s="338"/>
      <c r="G18" s="338"/>
      <c r="H18" s="338"/>
      <c r="I18" s="287">
        <f>IF(C18&gt;A_Stammdaten!$B$11,0,D18+E18-G18)</f>
        <v>0</v>
      </c>
      <c r="J18" s="338"/>
      <c r="K18" s="338"/>
      <c r="L18" s="338"/>
      <c r="M18" s="204">
        <f>IF(C18&gt;A_Stammdaten!$B$11,0,SUM(I18)-SUM(J18:L18))</f>
        <v>0</v>
      </c>
      <c r="N18" s="338"/>
      <c r="O18" s="288">
        <f>IF(AND(A_Stammdaten!$B$12=C18,OR(B18="geleistete Anzahlungen und Anlagen im Bau des Sachanlagevermögens",B18="geleistete Anzahlungen auf immaterielle Vermögensgegenstände",B18="Grundstücke")),0,Q18+P18)</f>
        <v>0</v>
      </c>
      <c r="P18" s="288">
        <f t="shared" si="3"/>
        <v>0</v>
      </c>
      <c r="Q18" s="288">
        <f>IF(A_Stammdaten!$B$12=2023,E3_WAV!S18,IF(A_Stammdaten!$B$11=2024,E3_WAV!T18, IF(A_Stammdaten!$B$11=2025,E3_WAV!U18,IF(A_Stammdaten!$B$11=2026,E3_WAV!V18,IF(A_Stammdaten!$B$11=2027,E3_WAV!W18)))))</f>
        <v>0</v>
      </c>
      <c r="R18" s="289">
        <f t="shared" si="0"/>
        <v>0</v>
      </c>
      <c r="S18" s="289">
        <f t="shared" si="4"/>
        <v>0</v>
      </c>
      <c r="T18" s="289">
        <f t="shared" si="4"/>
        <v>0</v>
      </c>
      <c r="U18" s="289">
        <f t="shared" si="4"/>
        <v>0</v>
      </c>
      <c r="V18" s="289">
        <f t="shared" si="4"/>
        <v>0</v>
      </c>
      <c r="W18" s="289">
        <f t="shared" si="4"/>
        <v>0</v>
      </c>
      <c r="AC18" s="290" t="str">
        <f t="shared" si="2"/>
        <v>Zeitreihe_1</v>
      </c>
    </row>
    <row r="19" spans="1:29" x14ac:dyDescent="0.25">
      <c r="A19" s="338"/>
      <c r="B19" s="338"/>
      <c r="C19" s="596"/>
      <c r="D19" s="338"/>
      <c r="E19" s="338"/>
      <c r="F19" s="338"/>
      <c r="G19" s="338"/>
      <c r="H19" s="338"/>
      <c r="I19" s="287">
        <f>IF(C19&gt;A_Stammdaten!$B$11,0,D19+E19-G19)</f>
        <v>0</v>
      </c>
      <c r="J19" s="338"/>
      <c r="K19" s="338"/>
      <c r="L19" s="338"/>
      <c r="M19" s="204">
        <f>IF(C19&gt;A_Stammdaten!$B$11,0,SUM(I19)-SUM(J19:L19))</f>
        <v>0</v>
      </c>
      <c r="N19" s="338"/>
      <c r="O19" s="288">
        <f>IF(AND(A_Stammdaten!$B$12=C19,OR(B19="geleistete Anzahlungen und Anlagen im Bau des Sachanlagevermögens",B19="geleistete Anzahlungen auf immaterielle Vermögensgegenstände",B19="Grundstücke")),0,Q19+P19)</f>
        <v>0</v>
      </c>
      <c r="P19" s="288">
        <f t="shared" si="3"/>
        <v>0</v>
      </c>
      <c r="Q19" s="288">
        <f>IF(A_Stammdaten!$B$12=2023,E3_WAV!S19,IF(A_Stammdaten!$B$11=2024,E3_WAV!T19, IF(A_Stammdaten!$B$11=2025,E3_WAV!U19,IF(A_Stammdaten!$B$11=2026,E3_WAV!V19,IF(A_Stammdaten!$B$11=2027,E3_WAV!W19)))))</f>
        <v>0</v>
      </c>
      <c r="R19" s="289">
        <f t="shared" si="0"/>
        <v>0</v>
      </c>
      <c r="S19" s="289">
        <f t="shared" si="4"/>
        <v>0</v>
      </c>
      <c r="T19" s="289">
        <f t="shared" si="4"/>
        <v>0</v>
      </c>
      <c r="U19" s="289">
        <f t="shared" si="4"/>
        <v>0</v>
      </c>
      <c r="V19" s="289">
        <f t="shared" si="4"/>
        <v>0</v>
      </c>
      <c r="W19" s="289">
        <f t="shared" si="4"/>
        <v>0</v>
      </c>
      <c r="AC19" s="290" t="str">
        <f t="shared" si="2"/>
        <v>Zeitreihe_1</v>
      </c>
    </row>
    <row r="20" spans="1:29" x14ac:dyDescent="0.25">
      <c r="A20" s="338"/>
      <c r="B20" s="338"/>
      <c r="C20" s="596"/>
      <c r="D20" s="338"/>
      <c r="E20" s="338"/>
      <c r="F20" s="338"/>
      <c r="G20" s="338"/>
      <c r="H20" s="338"/>
      <c r="I20" s="287">
        <f>IF(C20&gt;A_Stammdaten!$B$11,0,D20+E20-G20)</f>
        <v>0</v>
      </c>
      <c r="J20" s="338"/>
      <c r="K20" s="338"/>
      <c r="L20" s="338"/>
      <c r="M20" s="204">
        <f>IF(C20&gt;A_Stammdaten!$B$11,0,SUM(I20)-SUM(J20:L20))</f>
        <v>0</v>
      </c>
      <c r="N20" s="338"/>
      <c r="O20" s="288">
        <f>IF(AND(A_Stammdaten!$B$12=C20,OR(B20="geleistete Anzahlungen und Anlagen im Bau des Sachanlagevermögens",B20="geleistete Anzahlungen auf immaterielle Vermögensgegenstände",B20="Grundstücke")),0,Q20+P20)</f>
        <v>0</v>
      </c>
      <c r="P20" s="288">
        <f t="shared" si="3"/>
        <v>0</v>
      </c>
      <c r="Q20" s="288">
        <f>IF(A_Stammdaten!$B$12=2023,E3_WAV!S20,IF(A_Stammdaten!$B$11=2024,E3_WAV!T20, IF(A_Stammdaten!$B$11=2025,E3_WAV!U20,IF(A_Stammdaten!$B$11=2026,E3_WAV!V20,IF(A_Stammdaten!$B$11=2027,E3_WAV!W20)))))</f>
        <v>0</v>
      </c>
      <c r="R20" s="289">
        <f t="shared" si="0"/>
        <v>0</v>
      </c>
      <c r="S20" s="289">
        <f t="shared" si="4"/>
        <v>0</v>
      </c>
      <c r="T20" s="289">
        <f t="shared" si="4"/>
        <v>0</v>
      </c>
      <c r="U20" s="289">
        <f t="shared" si="4"/>
        <v>0</v>
      </c>
      <c r="V20" s="289">
        <f t="shared" si="4"/>
        <v>0</v>
      </c>
      <c r="W20" s="289">
        <f t="shared" si="4"/>
        <v>0</v>
      </c>
      <c r="AC20" s="290" t="str">
        <f t="shared" si="2"/>
        <v>Zeitreihe_1</v>
      </c>
    </row>
    <row r="21" spans="1:29" x14ac:dyDescent="0.25">
      <c r="A21" s="338"/>
      <c r="B21" s="338"/>
      <c r="C21" s="596"/>
      <c r="D21" s="338"/>
      <c r="E21" s="338"/>
      <c r="F21" s="338"/>
      <c r="G21" s="338"/>
      <c r="H21" s="338"/>
      <c r="I21" s="287">
        <f>IF(C21&gt;A_Stammdaten!$B$11,0,D21+E21-G21)</f>
        <v>0</v>
      </c>
      <c r="J21" s="338"/>
      <c r="K21" s="338"/>
      <c r="L21" s="338"/>
      <c r="M21" s="204">
        <f>IF(C21&gt;A_Stammdaten!$B$11,0,SUM(I21)-SUM(J21:L21))</f>
        <v>0</v>
      </c>
      <c r="N21" s="338"/>
      <c r="O21" s="288">
        <f>IF(AND(A_Stammdaten!$B$12=C21,OR(B21="geleistete Anzahlungen und Anlagen im Bau des Sachanlagevermögens",B21="geleistete Anzahlungen auf immaterielle Vermögensgegenstände",B21="Grundstücke")),0,Q21+P21)</f>
        <v>0</v>
      </c>
      <c r="P21" s="288">
        <f t="shared" si="3"/>
        <v>0</v>
      </c>
      <c r="Q21" s="288">
        <f>IF(A_Stammdaten!$B$12=2023,E3_WAV!S21,IF(A_Stammdaten!$B$11=2024,E3_WAV!T21, IF(A_Stammdaten!$B$11=2025,E3_WAV!U21,IF(A_Stammdaten!$B$11=2026,E3_WAV!V21,IF(A_Stammdaten!$B$11=2027,E3_WAV!W21)))))</f>
        <v>0</v>
      </c>
      <c r="R21" s="289">
        <f t="shared" si="0"/>
        <v>0</v>
      </c>
      <c r="S21" s="289">
        <f t="shared" si="4"/>
        <v>0</v>
      </c>
      <c r="T21" s="289">
        <f t="shared" si="4"/>
        <v>0</v>
      </c>
      <c r="U21" s="289">
        <f t="shared" si="4"/>
        <v>0</v>
      </c>
      <c r="V21" s="289">
        <f t="shared" si="4"/>
        <v>0</v>
      </c>
      <c r="W21" s="289">
        <f t="shared" si="4"/>
        <v>0</v>
      </c>
      <c r="AC21" s="290" t="str">
        <f t="shared" si="2"/>
        <v>Zeitreihe_1</v>
      </c>
    </row>
    <row r="22" spans="1:29" x14ac:dyDescent="0.25">
      <c r="A22" s="338"/>
      <c r="B22" s="338"/>
      <c r="C22" s="596"/>
      <c r="D22" s="338"/>
      <c r="E22" s="338"/>
      <c r="F22" s="338"/>
      <c r="G22" s="338"/>
      <c r="H22" s="338"/>
      <c r="I22" s="287">
        <f>IF(C22&gt;A_Stammdaten!$B$11,0,D22+E22-G22)</f>
        <v>0</v>
      </c>
      <c r="J22" s="338"/>
      <c r="K22" s="338"/>
      <c r="L22" s="338"/>
      <c r="M22" s="204">
        <f>IF(C22&gt;A_Stammdaten!$B$11,0,SUM(I22)-SUM(J22:L22))</f>
        <v>0</v>
      </c>
      <c r="N22" s="338"/>
      <c r="O22" s="288">
        <f>IF(AND(A_Stammdaten!$B$12=C22,OR(B22="geleistete Anzahlungen und Anlagen im Bau des Sachanlagevermögens",B22="geleistete Anzahlungen auf immaterielle Vermögensgegenstände",B22="Grundstücke")),0,Q22+P22)</f>
        <v>0</v>
      </c>
      <c r="P22" s="288">
        <f t="shared" si="3"/>
        <v>0</v>
      </c>
      <c r="Q22" s="288">
        <f>IF(A_Stammdaten!$B$12=2023,E3_WAV!S22,IF(A_Stammdaten!$B$11=2024,E3_WAV!T22, IF(A_Stammdaten!$B$11=2025,E3_WAV!U22,IF(A_Stammdaten!$B$11=2026,E3_WAV!V22,IF(A_Stammdaten!$B$11=2027,E3_WAV!W22)))))</f>
        <v>0</v>
      </c>
      <c r="R22" s="289">
        <f t="shared" si="0"/>
        <v>0</v>
      </c>
      <c r="S22" s="289">
        <f t="shared" si="4"/>
        <v>0</v>
      </c>
      <c r="T22" s="289">
        <f t="shared" si="4"/>
        <v>0</v>
      </c>
      <c r="U22" s="289">
        <f t="shared" si="4"/>
        <v>0</v>
      </c>
      <c r="V22" s="289">
        <f t="shared" si="4"/>
        <v>0</v>
      </c>
      <c r="W22" s="289">
        <f t="shared" si="4"/>
        <v>0</v>
      </c>
      <c r="AC22" s="290" t="str">
        <f t="shared" si="2"/>
        <v>Zeitreihe_1</v>
      </c>
    </row>
    <row r="23" spans="1:29" x14ac:dyDescent="0.25">
      <c r="A23" s="338"/>
      <c r="B23" s="338"/>
      <c r="C23" s="596"/>
      <c r="D23" s="338"/>
      <c r="E23" s="338"/>
      <c r="F23" s="338"/>
      <c r="G23" s="338"/>
      <c r="H23" s="338"/>
      <c r="I23" s="287">
        <f>IF(C23&gt;A_Stammdaten!$B$11,0,D23+E23-G23)</f>
        <v>0</v>
      </c>
      <c r="J23" s="338"/>
      <c r="K23" s="338"/>
      <c r="L23" s="338"/>
      <c r="M23" s="204">
        <f>IF(C23&gt;A_Stammdaten!$B$11,0,SUM(I23)-SUM(J23:L23))</f>
        <v>0</v>
      </c>
      <c r="N23" s="338"/>
      <c r="O23" s="288">
        <f>IF(AND(A_Stammdaten!$B$12=C23,OR(B23="geleistete Anzahlungen und Anlagen im Bau des Sachanlagevermögens",B23="geleistete Anzahlungen auf immaterielle Vermögensgegenstände",B23="Grundstücke")),0,Q23+P23)</f>
        <v>0</v>
      </c>
      <c r="P23" s="288">
        <f t="shared" si="3"/>
        <v>0</v>
      </c>
      <c r="Q23" s="288">
        <f>IF(A_Stammdaten!$B$12=2023,E3_WAV!S23,IF(A_Stammdaten!$B$11=2024,E3_WAV!T23, IF(A_Stammdaten!$B$11=2025,E3_WAV!U23,IF(A_Stammdaten!$B$11=2026,E3_WAV!V23,IF(A_Stammdaten!$B$11=2027,E3_WAV!W23)))))</f>
        <v>0</v>
      </c>
      <c r="R23" s="289">
        <f t="shared" si="0"/>
        <v>0</v>
      </c>
      <c r="S23" s="289">
        <f t="shared" si="4"/>
        <v>0</v>
      </c>
      <c r="T23" s="289">
        <f t="shared" si="4"/>
        <v>0</v>
      </c>
      <c r="U23" s="289">
        <f t="shared" si="4"/>
        <v>0</v>
      </c>
      <c r="V23" s="289">
        <f t="shared" si="4"/>
        <v>0</v>
      </c>
      <c r="W23" s="289">
        <f t="shared" si="4"/>
        <v>0</v>
      </c>
      <c r="AC23" s="290" t="str">
        <f t="shared" si="2"/>
        <v>Zeitreihe_1</v>
      </c>
    </row>
    <row r="24" spans="1:29" x14ac:dyDescent="0.25">
      <c r="A24" s="338"/>
      <c r="B24" s="338"/>
      <c r="C24" s="596"/>
      <c r="D24" s="338"/>
      <c r="E24" s="338"/>
      <c r="F24" s="338"/>
      <c r="G24" s="338"/>
      <c r="H24" s="338"/>
      <c r="I24" s="287">
        <f>IF(C24&gt;A_Stammdaten!$B$11,0,D24+E24-G24)</f>
        <v>0</v>
      </c>
      <c r="J24" s="338"/>
      <c r="K24" s="338"/>
      <c r="L24" s="338"/>
      <c r="M24" s="204">
        <f>IF(C24&gt;A_Stammdaten!$B$11,0,SUM(I24)-SUM(J24:L24))</f>
        <v>0</v>
      </c>
      <c r="N24" s="338"/>
      <c r="O24" s="288">
        <f>IF(AND(A_Stammdaten!$B$12=C24,OR(B24="geleistete Anzahlungen und Anlagen im Bau des Sachanlagevermögens",B24="geleistete Anzahlungen auf immaterielle Vermögensgegenstände",B24="Grundstücke")),0,Q24+P24)</f>
        <v>0</v>
      </c>
      <c r="P24" s="288">
        <f t="shared" si="3"/>
        <v>0</v>
      </c>
      <c r="Q24" s="288">
        <f>IF(A_Stammdaten!$B$12=2023,E3_WAV!S24,IF(A_Stammdaten!$B$11=2024,E3_WAV!T24, IF(A_Stammdaten!$B$11=2025,E3_WAV!U24,IF(A_Stammdaten!$B$11=2026,E3_WAV!V24,IF(A_Stammdaten!$B$11=2027,E3_WAV!W24)))))</f>
        <v>0</v>
      </c>
      <c r="R24" s="289">
        <f t="shared" si="0"/>
        <v>0</v>
      </c>
      <c r="S24" s="289">
        <f t="shared" si="4"/>
        <v>0</v>
      </c>
      <c r="T24" s="289">
        <f t="shared" si="4"/>
        <v>0</v>
      </c>
      <c r="U24" s="289">
        <f t="shared" si="4"/>
        <v>0</v>
      </c>
      <c r="V24" s="289">
        <f t="shared" si="4"/>
        <v>0</v>
      </c>
      <c r="W24" s="289">
        <f t="shared" si="4"/>
        <v>0</v>
      </c>
      <c r="AC24" s="290" t="str">
        <f t="shared" si="2"/>
        <v>Zeitreihe_1</v>
      </c>
    </row>
    <row r="25" spans="1:29" x14ac:dyDescent="0.25">
      <c r="A25" s="338"/>
      <c r="B25" s="338"/>
      <c r="C25" s="596"/>
      <c r="D25" s="338"/>
      <c r="E25" s="338"/>
      <c r="F25" s="338"/>
      <c r="G25" s="338"/>
      <c r="H25" s="338"/>
      <c r="I25" s="287">
        <f>IF(C25&gt;A_Stammdaten!$B$11,0,D25+E25-G25)</f>
        <v>0</v>
      </c>
      <c r="J25" s="338"/>
      <c r="K25" s="338"/>
      <c r="L25" s="338"/>
      <c r="M25" s="204">
        <f>IF(C25&gt;A_Stammdaten!$B$11,0,SUM(I25)-SUM(J25:L25))</f>
        <v>0</v>
      </c>
      <c r="N25" s="338"/>
      <c r="O25" s="288">
        <f>IF(AND(A_Stammdaten!$B$12=C25,OR(B25="geleistete Anzahlungen und Anlagen im Bau des Sachanlagevermögens",B25="geleistete Anzahlungen auf immaterielle Vermögensgegenstände",B25="Grundstücke")),0,Q25+P25)</f>
        <v>0</v>
      </c>
      <c r="P25" s="288">
        <f t="shared" si="3"/>
        <v>0</v>
      </c>
      <c r="Q25" s="288">
        <f>IF(A_Stammdaten!$B$12=2023,E3_WAV!S25,IF(A_Stammdaten!$B$11=2024,E3_WAV!T25, IF(A_Stammdaten!$B$11=2025,E3_WAV!U25,IF(A_Stammdaten!$B$11=2026,E3_WAV!V25,IF(A_Stammdaten!$B$11=2027,E3_WAV!W25)))))</f>
        <v>0</v>
      </c>
      <c r="R25" s="289">
        <f t="shared" si="0"/>
        <v>0</v>
      </c>
      <c r="S25" s="289">
        <f t="shared" ref="S25:W34" si="5">IF(AND($N25&lt;&gt;"",$N25&lt;&gt;0),IF(($N25-(S$4-$C25))&gt;0,($N25-(S$4-$C25)-1)*($M25/$N25),0),$M25)</f>
        <v>0</v>
      </c>
      <c r="T25" s="289">
        <f t="shared" si="5"/>
        <v>0</v>
      </c>
      <c r="U25" s="289">
        <f t="shared" si="5"/>
        <v>0</v>
      </c>
      <c r="V25" s="289">
        <f t="shared" si="5"/>
        <v>0</v>
      </c>
      <c r="W25" s="289">
        <f t="shared" si="5"/>
        <v>0</v>
      </c>
      <c r="AC25" s="290" t="str">
        <f t="shared" si="2"/>
        <v>Zeitreihe_1</v>
      </c>
    </row>
    <row r="26" spans="1:29" x14ac:dyDescent="0.25">
      <c r="A26" s="338"/>
      <c r="B26" s="338"/>
      <c r="C26" s="596"/>
      <c r="D26" s="338"/>
      <c r="E26" s="338"/>
      <c r="F26" s="338"/>
      <c r="G26" s="338"/>
      <c r="H26" s="338"/>
      <c r="I26" s="287">
        <f>IF(C26&gt;A_Stammdaten!$B$11,0,D26+E26-G26)</f>
        <v>0</v>
      </c>
      <c r="J26" s="338"/>
      <c r="K26" s="338"/>
      <c r="L26" s="338"/>
      <c r="M26" s="204">
        <f>IF(C26&gt;A_Stammdaten!$B$11,0,SUM(I26)-SUM(J26:L26))</f>
        <v>0</v>
      </c>
      <c r="N26" s="338"/>
      <c r="O26" s="288">
        <f>IF(AND(A_Stammdaten!$B$12=C26,OR(B26="geleistete Anzahlungen und Anlagen im Bau des Sachanlagevermögens",B26="geleistete Anzahlungen auf immaterielle Vermögensgegenstände",B26="Grundstücke")),0,Q26+P26)</f>
        <v>0</v>
      </c>
      <c r="P26" s="288">
        <f t="shared" si="3"/>
        <v>0</v>
      </c>
      <c r="Q26" s="288">
        <f>IF(A_Stammdaten!$B$12=2023,E3_WAV!S26,IF(A_Stammdaten!$B$11=2024,E3_WAV!T26, IF(A_Stammdaten!$B$11=2025,E3_WAV!U26,IF(A_Stammdaten!$B$11=2026,E3_WAV!V26,IF(A_Stammdaten!$B$11=2027,E3_WAV!W26)))))</f>
        <v>0</v>
      </c>
      <c r="R26" s="289">
        <f t="shared" si="0"/>
        <v>0</v>
      </c>
      <c r="S26" s="289">
        <f t="shared" si="5"/>
        <v>0</v>
      </c>
      <c r="T26" s="289">
        <f t="shared" si="5"/>
        <v>0</v>
      </c>
      <c r="U26" s="289">
        <f t="shared" si="5"/>
        <v>0</v>
      </c>
      <c r="V26" s="289">
        <f t="shared" si="5"/>
        <v>0</v>
      </c>
      <c r="W26" s="289">
        <f t="shared" si="5"/>
        <v>0</v>
      </c>
      <c r="AC26" s="290" t="str">
        <f t="shared" si="2"/>
        <v>Zeitreihe_1</v>
      </c>
    </row>
    <row r="27" spans="1:29" x14ac:dyDescent="0.25">
      <c r="A27" s="338"/>
      <c r="B27" s="338"/>
      <c r="C27" s="596"/>
      <c r="D27" s="338"/>
      <c r="E27" s="338"/>
      <c r="F27" s="338"/>
      <c r="G27" s="338"/>
      <c r="H27" s="338"/>
      <c r="I27" s="287">
        <f>IF(C27&gt;A_Stammdaten!$B$11,0,D27+E27-G27)</f>
        <v>0</v>
      </c>
      <c r="J27" s="338"/>
      <c r="K27" s="338"/>
      <c r="L27" s="338"/>
      <c r="M27" s="204">
        <f>IF(C27&gt;A_Stammdaten!$B$11,0,SUM(I27)-SUM(J27:L27))</f>
        <v>0</v>
      </c>
      <c r="N27" s="338"/>
      <c r="O27" s="288">
        <f>IF(AND(A_Stammdaten!$B$12=C27,OR(B27="geleistete Anzahlungen und Anlagen im Bau des Sachanlagevermögens",B27="geleistete Anzahlungen auf immaterielle Vermögensgegenstände",B27="Grundstücke")),0,Q27+P27)</f>
        <v>0</v>
      </c>
      <c r="P27" s="288">
        <f t="shared" si="3"/>
        <v>0</v>
      </c>
      <c r="Q27" s="288">
        <f>IF(A_Stammdaten!$B$12=2023,E3_WAV!S27,IF(A_Stammdaten!$B$11=2024,E3_WAV!T27, IF(A_Stammdaten!$B$11=2025,E3_WAV!U27,IF(A_Stammdaten!$B$11=2026,E3_WAV!V27,IF(A_Stammdaten!$B$11=2027,E3_WAV!W27)))))</f>
        <v>0</v>
      </c>
      <c r="R27" s="289">
        <f t="shared" si="0"/>
        <v>0</v>
      </c>
      <c r="S27" s="289">
        <f t="shared" si="5"/>
        <v>0</v>
      </c>
      <c r="T27" s="289">
        <f t="shared" si="5"/>
        <v>0</v>
      </c>
      <c r="U27" s="289">
        <f t="shared" si="5"/>
        <v>0</v>
      </c>
      <c r="V27" s="289">
        <f t="shared" si="5"/>
        <v>0</v>
      </c>
      <c r="W27" s="289">
        <f t="shared" si="5"/>
        <v>0</v>
      </c>
      <c r="AC27" s="290" t="str">
        <f t="shared" si="2"/>
        <v>Zeitreihe_1</v>
      </c>
    </row>
    <row r="28" spans="1:29" x14ac:dyDescent="0.25">
      <c r="A28" s="338"/>
      <c r="B28" s="338"/>
      <c r="C28" s="596"/>
      <c r="D28" s="338"/>
      <c r="E28" s="338"/>
      <c r="F28" s="338"/>
      <c r="G28" s="338"/>
      <c r="H28" s="338"/>
      <c r="I28" s="287">
        <f>IF(C28&gt;A_Stammdaten!$B$11,0,D28+E28-G28)</f>
        <v>0</v>
      </c>
      <c r="J28" s="338"/>
      <c r="K28" s="338"/>
      <c r="L28" s="338"/>
      <c r="M28" s="204">
        <f>IF(C28&gt;A_Stammdaten!$B$11,0,SUM(I28)-SUM(J28:L28))</f>
        <v>0</v>
      </c>
      <c r="N28" s="338"/>
      <c r="O28" s="288">
        <f>IF(AND(A_Stammdaten!$B$12=C28,OR(B28="geleistete Anzahlungen und Anlagen im Bau des Sachanlagevermögens",B28="geleistete Anzahlungen auf immaterielle Vermögensgegenstände",B28="Grundstücke")),0,Q28+P28)</f>
        <v>0</v>
      </c>
      <c r="P28" s="288">
        <f t="shared" si="3"/>
        <v>0</v>
      </c>
      <c r="Q28" s="288">
        <f>IF(A_Stammdaten!$B$12=2023,E3_WAV!S28,IF(A_Stammdaten!$B$11=2024,E3_WAV!T28, IF(A_Stammdaten!$B$11=2025,E3_WAV!U28,IF(A_Stammdaten!$B$11=2026,E3_WAV!V28,IF(A_Stammdaten!$B$11=2027,E3_WAV!W28)))))</f>
        <v>0</v>
      </c>
      <c r="R28" s="289">
        <f t="shared" si="0"/>
        <v>0</v>
      </c>
      <c r="S28" s="289">
        <f t="shared" si="5"/>
        <v>0</v>
      </c>
      <c r="T28" s="289">
        <f t="shared" si="5"/>
        <v>0</v>
      </c>
      <c r="U28" s="289">
        <f t="shared" si="5"/>
        <v>0</v>
      </c>
      <c r="V28" s="289">
        <f t="shared" si="5"/>
        <v>0</v>
      </c>
      <c r="W28" s="289">
        <f t="shared" si="5"/>
        <v>0</v>
      </c>
      <c r="AC28" s="290" t="str">
        <f t="shared" si="2"/>
        <v>Zeitreihe_1</v>
      </c>
    </row>
    <row r="29" spans="1:29" x14ac:dyDescent="0.25">
      <c r="A29" s="338"/>
      <c r="B29" s="338"/>
      <c r="C29" s="596"/>
      <c r="D29" s="338"/>
      <c r="E29" s="338"/>
      <c r="F29" s="338"/>
      <c r="G29" s="338"/>
      <c r="H29" s="338"/>
      <c r="I29" s="287">
        <f>IF(C29&gt;A_Stammdaten!$B$11,0,D29+E29-G29)</f>
        <v>0</v>
      </c>
      <c r="J29" s="338"/>
      <c r="K29" s="338"/>
      <c r="L29" s="338"/>
      <c r="M29" s="204">
        <f>IF(C29&gt;A_Stammdaten!$B$11,0,SUM(I29)-SUM(J29:L29))</f>
        <v>0</v>
      </c>
      <c r="N29" s="338"/>
      <c r="O29" s="288">
        <f>IF(AND(A_Stammdaten!$B$12=C29,OR(B29="geleistete Anzahlungen und Anlagen im Bau des Sachanlagevermögens",B29="geleistete Anzahlungen auf immaterielle Vermögensgegenstände",B29="Grundstücke")),0,Q29+P29)</f>
        <v>0</v>
      </c>
      <c r="P29" s="288">
        <f t="shared" si="3"/>
        <v>0</v>
      </c>
      <c r="Q29" s="288">
        <f>IF(A_Stammdaten!$B$12=2023,E3_WAV!S29,IF(A_Stammdaten!$B$11=2024,E3_WAV!T29, IF(A_Stammdaten!$B$11=2025,E3_WAV!U29,IF(A_Stammdaten!$B$11=2026,E3_WAV!V29,IF(A_Stammdaten!$B$11=2027,E3_WAV!W29)))))</f>
        <v>0</v>
      </c>
      <c r="R29" s="289">
        <f t="shared" si="0"/>
        <v>0</v>
      </c>
      <c r="S29" s="289">
        <f t="shared" si="5"/>
        <v>0</v>
      </c>
      <c r="T29" s="289">
        <f t="shared" si="5"/>
        <v>0</v>
      </c>
      <c r="U29" s="289">
        <f t="shared" si="5"/>
        <v>0</v>
      </c>
      <c r="V29" s="289">
        <f t="shared" si="5"/>
        <v>0</v>
      </c>
      <c r="W29" s="289">
        <f t="shared" si="5"/>
        <v>0</v>
      </c>
      <c r="AC29" s="290" t="str">
        <f t="shared" si="2"/>
        <v>Zeitreihe_1</v>
      </c>
    </row>
    <row r="30" spans="1:29" x14ac:dyDescent="0.25">
      <c r="A30" s="338"/>
      <c r="B30" s="338"/>
      <c r="C30" s="596"/>
      <c r="D30" s="338"/>
      <c r="E30" s="338"/>
      <c r="F30" s="338"/>
      <c r="G30" s="338"/>
      <c r="H30" s="338"/>
      <c r="I30" s="287">
        <f>IF(C30&gt;A_Stammdaten!$B$11,0,D30+E30-G30)</f>
        <v>0</v>
      </c>
      <c r="J30" s="338"/>
      <c r="K30" s="338"/>
      <c r="L30" s="338"/>
      <c r="M30" s="204">
        <f>IF(C30&gt;A_Stammdaten!$B$11,0,SUM(I30)-SUM(J30:L30))</f>
        <v>0</v>
      </c>
      <c r="N30" s="338"/>
      <c r="O30" s="288">
        <f>IF(AND(A_Stammdaten!$B$12=C30,OR(B30="geleistete Anzahlungen und Anlagen im Bau des Sachanlagevermögens",B30="geleistete Anzahlungen auf immaterielle Vermögensgegenstände",B30="Grundstücke")),0,Q30+P30)</f>
        <v>0</v>
      </c>
      <c r="P30" s="288">
        <f t="shared" si="3"/>
        <v>0</v>
      </c>
      <c r="Q30" s="288">
        <f>IF(A_Stammdaten!$B$12=2023,E3_WAV!S30,IF(A_Stammdaten!$B$11=2024,E3_WAV!T30, IF(A_Stammdaten!$B$11=2025,E3_WAV!U30,IF(A_Stammdaten!$B$11=2026,E3_WAV!V30,IF(A_Stammdaten!$B$11=2027,E3_WAV!W30)))))</f>
        <v>0</v>
      </c>
      <c r="R30" s="289">
        <f t="shared" si="0"/>
        <v>0</v>
      </c>
      <c r="S30" s="289">
        <f t="shared" si="5"/>
        <v>0</v>
      </c>
      <c r="T30" s="289">
        <f t="shared" si="5"/>
        <v>0</v>
      </c>
      <c r="U30" s="289">
        <f t="shared" si="5"/>
        <v>0</v>
      </c>
      <c r="V30" s="289">
        <f t="shared" si="5"/>
        <v>0</v>
      </c>
      <c r="W30" s="289">
        <f t="shared" si="5"/>
        <v>0</v>
      </c>
      <c r="AC30" s="290" t="str">
        <f t="shared" si="2"/>
        <v>Zeitreihe_1</v>
      </c>
    </row>
    <row r="31" spans="1:29" x14ac:dyDescent="0.25">
      <c r="A31" s="338"/>
      <c r="B31" s="338"/>
      <c r="C31" s="596"/>
      <c r="D31" s="338"/>
      <c r="E31" s="338"/>
      <c r="F31" s="338"/>
      <c r="G31" s="338"/>
      <c r="H31" s="338"/>
      <c r="I31" s="287">
        <f>IF(C31&gt;A_Stammdaten!$B$11,0,D31+E31-G31)</f>
        <v>0</v>
      </c>
      <c r="J31" s="338"/>
      <c r="K31" s="338"/>
      <c r="L31" s="338"/>
      <c r="M31" s="204">
        <f>IF(C31&gt;A_Stammdaten!$B$11,0,SUM(I31)-SUM(J31:L31))</f>
        <v>0</v>
      </c>
      <c r="N31" s="338"/>
      <c r="O31" s="288">
        <f>IF(AND(A_Stammdaten!$B$12=C31,OR(B31="geleistete Anzahlungen und Anlagen im Bau des Sachanlagevermögens",B31="geleistete Anzahlungen auf immaterielle Vermögensgegenstände",B31="Grundstücke")),0,Q31+P31)</f>
        <v>0</v>
      </c>
      <c r="P31" s="288">
        <f t="shared" si="3"/>
        <v>0</v>
      </c>
      <c r="Q31" s="288">
        <f>IF(A_Stammdaten!$B$12=2023,E3_WAV!S31,IF(A_Stammdaten!$B$11=2024,E3_WAV!T31, IF(A_Stammdaten!$B$11=2025,E3_WAV!U31,IF(A_Stammdaten!$B$11=2026,E3_WAV!V31,IF(A_Stammdaten!$B$11=2027,E3_WAV!W31)))))</f>
        <v>0</v>
      </c>
      <c r="R31" s="289">
        <f t="shared" si="0"/>
        <v>0</v>
      </c>
      <c r="S31" s="289">
        <f t="shared" si="5"/>
        <v>0</v>
      </c>
      <c r="T31" s="289">
        <f t="shared" si="5"/>
        <v>0</v>
      </c>
      <c r="U31" s="289">
        <f t="shared" si="5"/>
        <v>0</v>
      </c>
      <c r="V31" s="289">
        <f t="shared" si="5"/>
        <v>0</v>
      </c>
      <c r="W31" s="289">
        <f t="shared" si="5"/>
        <v>0</v>
      </c>
      <c r="AC31" s="290" t="str">
        <f t="shared" si="2"/>
        <v>Zeitreihe_1</v>
      </c>
    </row>
    <row r="32" spans="1:29" x14ac:dyDescent="0.25">
      <c r="A32" s="338"/>
      <c r="B32" s="338"/>
      <c r="C32" s="596"/>
      <c r="D32" s="338"/>
      <c r="E32" s="338"/>
      <c r="F32" s="338"/>
      <c r="G32" s="338"/>
      <c r="H32" s="338"/>
      <c r="I32" s="287">
        <f>IF(C32&gt;A_Stammdaten!$B$11,0,D32+E32-G32)</f>
        <v>0</v>
      </c>
      <c r="J32" s="338"/>
      <c r="K32" s="338"/>
      <c r="L32" s="338"/>
      <c r="M32" s="204">
        <f>IF(C32&gt;A_Stammdaten!$B$11,0,SUM(I32)-SUM(J32:L32))</f>
        <v>0</v>
      </c>
      <c r="N32" s="338"/>
      <c r="O32" s="288">
        <f>IF(AND(A_Stammdaten!$B$12=C32,OR(B32="geleistete Anzahlungen und Anlagen im Bau des Sachanlagevermögens",B32="geleistete Anzahlungen auf immaterielle Vermögensgegenstände",B32="Grundstücke")),0,Q32+P32)</f>
        <v>0</v>
      </c>
      <c r="P32" s="288">
        <f t="shared" si="3"/>
        <v>0</v>
      </c>
      <c r="Q32" s="288">
        <f>IF(A_Stammdaten!$B$12=2023,E3_WAV!S32,IF(A_Stammdaten!$B$11=2024,E3_WAV!T32, IF(A_Stammdaten!$B$11=2025,E3_WAV!U32,IF(A_Stammdaten!$B$11=2026,E3_WAV!V32,IF(A_Stammdaten!$B$11=2027,E3_WAV!W32)))))</f>
        <v>0</v>
      </c>
      <c r="R32" s="289">
        <f t="shared" si="0"/>
        <v>0</v>
      </c>
      <c r="S32" s="289">
        <f t="shared" si="5"/>
        <v>0</v>
      </c>
      <c r="T32" s="289">
        <f t="shared" si="5"/>
        <v>0</v>
      </c>
      <c r="U32" s="289">
        <f t="shared" si="5"/>
        <v>0</v>
      </c>
      <c r="V32" s="289">
        <f t="shared" si="5"/>
        <v>0</v>
      </c>
      <c r="W32" s="289">
        <f t="shared" si="5"/>
        <v>0</v>
      </c>
      <c r="AC32" s="290" t="str">
        <f t="shared" si="2"/>
        <v>Zeitreihe_1</v>
      </c>
    </row>
    <row r="33" spans="1:29" x14ac:dyDescent="0.25">
      <c r="A33" s="338"/>
      <c r="B33" s="338"/>
      <c r="C33" s="596"/>
      <c r="D33" s="338"/>
      <c r="E33" s="338"/>
      <c r="F33" s="338"/>
      <c r="G33" s="338"/>
      <c r="H33" s="338"/>
      <c r="I33" s="287">
        <f>IF(C33&gt;A_Stammdaten!$B$11,0,D33+E33-G33)</f>
        <v>0</v>
      </c>
      <c r="J33" s="338"/>
      <c r="K33" s="338"/>
      <c r="L33" s="338"/>
      <c r="M33" s="204">
        <f>IF(C33&gt;A_Stammdaten!$B$11,0,SUM(I33)-SUM(J33:L33))</f>
        <v>0</v>
      </c>
      <c r="N33" s="338"/>
      <c r="O33" s="288">
        <f>IF(AND(A_Stammdaten!$B$12=C33,OR(B33="geleistete Anzahlungen und Anlagen im Bau des Sachanlagevermögens",B33="geleistete Anzahlungen auf immaterielle Vermögensgegenstände",B33="Grundstücke")),0,Q33+P33)</f>
        <v>0</v>
      </c>
      <c r="P33" s="288">
        <f t="shared" si="3"/>
        <v>0</v>
      </c>
      <c r="Q33" s="288">
        <f>IF(A_Stammdaten!$B$12=2023,E3_WAV!S33,IF(A_Stammdaten!$B$11=2024,E3_WAV!T33, IF(A_Stammdaten!$B$11=2025,E3_WAV!U33,IF(A_Stammdaten!$B$11=2026,E3_WAV!V33,IF(A_Stammdaten!$B$11=2027,E3_WAV!W33)))))</f>
        <v>0</v>
      </c>
      <c r="R33" s="289">
        <f t="shared" si="0"/>
        <v>0</v>
      </c>
      <c r="S33" s="289">
        <f t="shared" si="5"/>
        <v>0</v>
      </c>
      <c r="T33" s="289">
        <f t="shared" si="5"/>
        <v>0</v>
      </c>
      <c r="U33" s="289">
        <f t="shared" si="5"/>
        <v>0</v>
      </c>
      <c r="V33" s="289">
        <f t="shared" si="5"/>
        <v>0</v>
      </c>
      <c r="W33" s="289">
        <f t="shared" si="5"/>
        <v>0</v>
      </c>
      <c r="AC33" s="290" t="str">
        <f t="shared" si="2"/>
        <v>Zeitreihe_1</v>
      </c>
    </row>
    <row r="34" spans="1:29" x14ac:dyDescent="0.25">
      <c r="A34" s="338"/>
      <c r="B34" s="338"/>
      <c r="C34" s="596"/>
      <c r="D34" s="338"/>
      <c r="E34" s="338"/>
      <c r="F34" s="338"/>
      <c r="G34" s="338"/>
      <c r="H34" s="338"/>
      <c r="I34" s="287">
        <f>IF(C34&gt;A_Stammdaten!$B$11,0,D34+E34-G34)</f>
        <v>0</v>
      </c>
      <c r="J34" s="338"/>
      <c r="K34" s="338"/>
      <c r="L34" s="338"/>
      <c r="M34" s="204">
        <f>IF(C34&gt;A_Stammdaten!$B$11,0,SUM(I34)-SUM(J34:L34))</f>
        <v>0</v>
      </c>
      <c r="N34" s="338"/>
      <c r="O34" s="288">
        <f>IF(AND(A_Stammdaten!$B$12=C34,OR(B34="geleistete Anzahlungen und Anlagen im Bau des Sachanlagevermögens",B34="geleistete Anzahlungen auf immaterielle Vermögensgegenstände",B34="Grundstücke")),0,Q34+P34)</f>
        <v>0</v>
      </c>
      <c r="P34" s="288">
        <f t="shared" si="3"/>
        <v>0</v>
      </c>
      <c r="Q34" s="288">
        <f>IF(A_Stammdaten!$B$12=2023,E3_WAV!S34,IF(A_Stammdaten!$B$11=2024,E3_WAV!T34, IF(A_Stammdaten!$B$11=2025,E3_WAV!U34,IF(A_Stammdaten!$B$11=2026,E3_WAV!V34,IF(A_Stammdaten!$B$11=2027,E3_WAV!W34)))))</f>
        <v>0</v>
      </c>
      <c r="R34" s="289">
        <f t="shared" si="0"/>
        <v>0</v>
      </c>
      <c r="S34" s="289">
        <f t="shared" si="5"/>
        <v>0</v>
      </c>
      <c r="T34" s="289">
        <f t="shared" si="5"/>
        <v>0</v>
      </c>
      <c r="U34" s="289">
        <f t="shared" si="5"/>
        <v>0</v>
      </c>
      <c r="V34" s="289">
        <f t="shared" si="5"/>
        <v>0</v>
      </c>
      <c r="W34" s="289">
        <f t="shared" si="5"/>
        <v>0</v>
      </c>
      <c r="AC34" s="290" t="str">
        <f t="shared" si="2"/>
        <v>Zeitreihe_1</v>
      </c>
    </row>
    <row r="35" spans="1:29" x14ac:dyDescent="0.25">
      <c r="A35" s="338"/>
      <c r="B35" s="338"/>
      <c r="C35" s="596"/>
      <c r="D35" s="338"/>
      <c r="E35" s="338"/>
      <c r="F35" s="338"/>
      <c r="G35" s="338"/>
      <c r="H35" s="338"/>
      <c r="I35" s="287">
        <f>IF(C35&gt;A_Stammdaten!$B$11,0,D35+E35-G35)</f>
        <v>0</v>
      </c>
      <c r="J35" s="338"/>
      <c r="K35" s="338"/>
      <c r="L35" s="338"/>
      <c r="M35" s="204">
        <f>IF(C35&gt;A_Stammdaten!$B$11,0,SUM(I35)-SUM(J35:L35))</f>
        <v>0</v>
      </c>
      <c r="N35" s="338"/>
      <c r="O35" s="288">
        <f>IF(AND(A_Stammdaten!$B$12=C35,OR(B35="geleistete Anzahlungen und Anlagen im Bau des Sachanlagevermögens",B35="geleistete Anzahlungen auf immaterielle Vermögensgegenstände",B35="Grundstücke")),0,Q35+P35)</f>
        <v>0</v>
      </c>
      <c r="P35" s="288">
        <f t="shared" si="3"/>
        <v>0</v>
      </c>
      <c r="Q35" s="288">
        <f>IF(A_Stammdaten!$B$12=2023,E3_WAV!S35,IF(A_Stammdaten!$B$11=2024,E3_WAV!T35, IF(A_Stammdaten!$B$11=2025,E3_WAV!U35,IF(A_Stammdaten!$B$11=2026,E3_WAV!V35,IF(A_Stammdaten!$B$11=2027,E3_WAV!W35)))))</f>
        <v>0</v>
      </c>
      <c r="R35" s="289">
        <f t="shared" si="0"/>
        <v>0</v>
      </c>
      <c r="S35" s="289">
        <f t="shared" ref="S35:W44" si="6">IF(AND($N35&lt;&gt;"",$N35&lt;&gt;0),IF(($N35-(S$4-$C35))&gt;0,($N35-(S$4-$C35)-1)*($M35/$N35),0),$M35)</f>
        <v>0</v>
      </c>
      <c r="T35" s="289">
        <f t="shared" si="6"/>
        <v>0</v>
      </c>
      <c r="U35" s="289">
        <f t="shared" si="6"/>
        <v>0</v>
      </c>
      <c r="V35" s="289">
        <f t="shared" si="6"/>
        <v>0</v>
      </c>
      <c r="W35" s="289">
        <f t="shared" si="6"/>
        <v>0</v>
      </c>
      <c r="AC35" s="290" t="str">
        <f t="shared" si="2"/>
        <v>Zeitreihe_1</v>
      </c>
    </row>
    <row r="36" spans="1:29" x14ac:dyDescent="0.25">
      <c r="A36" s="338"/>
      <c r="B36" s="338"/>
      <c r="C36" s="596"/>
      <c r="D36" s="338"/>
      <c r="E36" s="338"/>
      <c r="F36" s="338"/>
      <c r="G36" s="338"/>
      <c r="H36" s="338"/>
      <c r="I36" s="287">
        <f>IF(C36&gt;A_Stammdaten!$B$11,0,D36+E36-G36)</f>
        <v>0</v>
      </c>
      <c r="J36" s="338"/>
      <c r="K36" s="338"/>
      <c r="L36" s="338"/>
      <c r="M36" s="204">
        <f>IF(C36&gt;A_Stammdaten!$B$11,0,SUM(I36)-SUM(J36:L36))</f>
        <v>0</v>
      </c>
      <c r="N36" s="338"/>
      <c r="O36" s="288">
        <f>IF(AND(A_Stammdaten!$B$12=C36,OR(B36="geleistete Anzahlungen und Anlagen im Bau des Sachanlagevermögens",B36="geleistete Anzahlungen auf immaterielle Vermögensgegenstände",B36="Grundstücke")),0,Q36+P36)</f>
        <v>0</v>
      </c>
      <c r="P36" s="288">
        <f t="shared" si="3"/>
        <v>0</v>
      </c>
      <c r="Q36" s="288">
        <f>IF(A_Stammdaten!$B$12=2023,E3_WAV!S36,IF(A_Stammdaten!$B$11=2024,E3_WAV!T36, IF(A_Stammdaten!$B$11=2025,E3_WAV!U36,IF(A_Stammdaten!$B$11=2026,E3_WAV!V36,IF(A_Stammdaten!$B$11=2027,E3_WAV!W36)))))</f>
        <v>0</v>
      </c>
      <c r="R36" s="289">
        <f t="shared" si="0"/>
        <v>0</v>
      </c>
      <c r="S36" s="289">
        <f t="shared" si="6"/>
        <v>0</v>
      </c>
      <c r="T36" s="289">
        <f t="shared" si="6"/>
        <v>0</v>
      </c>
      <c r="U36" s="289">
        <f t="shared" si="6"/>
        <v>0</v>
      </c>
      <c r="V36" s="289">
        <f t="shared" si="6"/>
        <v>0</v>
      </c>
      <c r="W36" s="289">
        <f t="shared" si="6"/>
        <v>0</v>
      </c>
      <c r="AC36" s="290" t="str">
        <f t="shared" si="2"/>
        <v>Zeitreihe_1</v>
      </c>
    </row>
    <row r="37" spans="1:29" x14ac:dyDescent="0.25">
      <c r="A37" s="338"/>
      <c r="B37" s="338"/>
      <c r="C37" s="596"/>
      <c r="D37" s="338"/>
      <c r="E37" s="338"/>
      <c r="F37" s="338"/>
      <c r="G37" s="338"/>
      <c r="H37" s="338"/>
      <c r="I37" s="287">
        <f>IF(C37&gt;A_Stammdaten!$B$11,0,D37+E37-G37)</f>
        <v>0</v>
      </c>
      <c r="J37" s="338"/>
      <c r="K37" s="338"/>
      <c r="L37" s="338"/>
      <c r="M37" s="204">
        <f>IF(C37&gt;A_Stammdaten!$B$11,0,SUM(I37)-SUM(J37:L37))</f>
        <v>0</v>
      </c>
      <c r="N37" s="338"/>
      <c r="O37" s="288">
        <f>IF(AND(A_Stammdaten!$B$12=C37,OR(B37="geleistete Anzahlungen und Anlagen im Bau des Sachanlagevermögens",B37="geleistete Anzahlungen auf immaterielle Vermögensgegenstände",B37="Grundstücke")),0,Q37+P37)</f>
        <v>0</v>
      </c>
      <c r="P37" s="288">
        <f t="shared" si="3"/>
        <v>0</v>
      </c>
      <c r="Q37" s="288">
        <f>IF(A_Stammdaten!$B$12=2023,E3_WAV!S37,IF(A_Stammdaten!$B$11=2024,E3_WAV!T37, IF(A_Stammdaten!$B$11=2025,E3_WAV!U37,IF(A_Stammdaten!$B$11=2026,E3_WAV!V37,IF(A_Stammdaten!$B$11=2027,E3_WAV!W37)))))</f>
        <v>0</v>
      </c>
      <c r="R37" s="289">
        <f t="shared" ref="R37:R68" si="7">IF(AND($N37&lt;&gt;"",$N37&lt;&gt;0),IF(($N37-(R$4-$C37))&gt;0,($M37/$N37),0),0)</f>
        <v>0</v>
      </c>
      <c r="S37" s="289">
        <f t="shared" si="6"/>
        <v>0</v>
      </c>
      <c r="T37" s="289">
        <f t="shared" si="6"/>
        <v>0</v>
      </c>
      <c r="U37" s="289">
        <f t="shared" si="6"/>
        <v>0</v>
      </c>
      <c r="V37" s="289">
        <f t="shared" si="6"/>
        <v>0</v>
      </c>
      <c r="W37" s="289">
        <f t="shared" si="6"/>
        <v>0</v>
      </c>
      <c r="AC37" s="290" t="str">
        <f t="shared" ref="AC37:AC68" si="8">IF(OR(TRIM(B37)="geleistete Anzahlungen und Anlagen im Bau des Sachanlagevermögens",TRIM(B37)="geleistete Anzahlungen auf immaterielle Vermögensgegenstände"),"Zeitreihe_2","Zeitreihe_1")</f>
        <v>Zeitreihe_1</v>
      </c>
    </row>
    <row r="38" spans="1:29" x14ac:dyDescent="0.25">
      <c r="A38" s="338"/>
      <c r="B38" s="338"/>
      <c r="C38" s="596"/>
      <c r="D38" s="338"/>
      <c r="E38" s="338"/>
      <c r="F38" s="338"/>
      <c r="G38" s="338"/>
      <c r="H38" s="338"/>
      <c r="I38" s="287">
        <f>IF(C38&gt;A_Stammdaten!$B$11,0,D38+E38-G38)</f>
        <v>0</v>
      </c>
      <c r="J38" s="338"/>
      <c r="K38" s="338"/>
      <c r="L38" s="338"/>
      <c r="M38" s="204">
        <f>IF(C38&gt;A_Stammdaten!$B$11,0,SUM(I38)-SUM(J38:L38))</f>
        <v>0</v>
      </c>
      <c r="N38" s="338"/>
      <c r="O38" s="288">
        <f>IF(AND(A_Stammdaten!$B$12=C38,OR(B38="geleistete Anzahlungen und Anlagen im Bau des Sachanlagevermögens",B38="geleistete Anzahlungen auf immaterielle Vermögensgegenstände",B38="Grundstücke")),0,Q38+P38)</f>
        <v>0</v>
      </c>
      <c r="P38" s="288">
        <f t="shared" si="3"/>
        <v>0</v>
      </c>
      <c r="Q38" s="288">
        <f>IF(A_Stammdaten!$B$12=2023,E3_WAV!S38,IF(A_Stammdaten!$B$11=2024,E3_WAV!T38, IF(A_Stammdaten!$B$11=2025,E3_WAV!U38,IF(A_Stammdaten!$B$11=2026,E3_WAV!V38,IF(A_Stammdaten!$B$11=2027,E3_WAV!W38)))))</f>
        <v>0</v>
      </c>
      <c r="R38" s="289">
        <f t="shared" si="7"/>
        <v>0</v>
      </c>
      <c r="S38" s="289">
        <f t="shared" si="6"/>
        <v>0</v>
      </c>
      <c r="T38" s="289">
        <f t="shared" si="6"/>
        <v>0</v>
      </c>
      <c r="U38" s="289">
        <f t="shared" si="6"/>
        <v>0</v>
      </c>
      <c r="V38" s="289">
        <f t="shared" si="6"/>
        <v>0</v>
      </c>
      <c r="W38" s="289">
        <f t="shared" si="6"/>
        <v>0</v>
      </c>
      <c r="AC38" s="290" t="str">
        <f t="shared" si="8"/>
        <v>Zeitreihe_1</v>
      </c>
    </row>
    <row r="39" spans="1:29" x14ac:dyDescent="0.25">
      <c r="A39" s="338"/>
      <c r="B39" s="338"/>
      <c r="C39" s="596"/>
      <c r="D39" s="338"/>
      <c r="E39" s="338"/>
      <c r="F39" s="338"/>
      <c r="G39" s="338"/>
      <c r="H39" s="338"/>
      <c r="I39" s="287">
        <f>IF(C39&gt;A_Stammdaten!$B$11,0,D39+E39-G39)</f>
        <v>0</v>
      </c>
      <c r="J39" s="338"/>
      <c r="K39" s="338"/>
      <c r="L39" s="338"/>
      <c r="M39" s="204">
        <f>IF(C39&gt;A_Stammdaten!$B$11,0,SUM(I39)-SUM(J39:L39))</f>
        <v>0</v>
      </c>
      <c r="N39" s="338"/>
      <c r="O39" s="288">
        <f>IF(AND(A_Stammdaten!$B$12=C39,OR(B39="geleistete Anzahlungen und Anlagen im Bau des Sachanlagevermögens",B39="geleistete Anzahlungen auf immaterielle Vermögensgegenstände",B39="Grundstücke")),0,Q39+P39)</f>
        <v>0</v>
      </c>
      <c r="P39" s="288">
        <f t="shared" si="3"/>
        <v>0</v>
      </c>
      <c r="Q39" s="288">
        <f>IF(A_Stammdaten!$B$12=2023,E3_WAV!S39,IF(A_Stammdaten!$B$11=2024,E3_WAV!T39, IF(A_Stammdaten!$B$11=2025,E3_WAV!U39,IF(A_Stammdaten!$B$11=2026,E3_WAV!V39,IF(A_Stammdaten!$B$11=2027,E3_WAV!W39)))))</f>
        <v>0</v>
      </c>
      <c r="R39" s="289">
        <f t="shared" si="7"/>
        <v>0</v>
      </c>
      <c r="S39" s="289">
        <f t="shared" si="6"/>
        <v>0</v>
      </c>
      <c r="T39" s="289">
        <f t="shared" si="6"/>
        <v>0</v>
      </c>
      <c r="U39" s="289">
        <f t="shared" si="6"/>
        <v>0</v>
      </c>
      <c r="V39" s="289">
        <f t="shared" si="6"/>
        <v>0</v>
      </c>
      <c r="W39" s="289">
        <f t="shared" si="6"/>
        <v>0</v>
      </c>
      <c r="AC39" s="290" t="str">
        <f t="shared" si="8"/>
        <v>Zeitreihe_1</v>
      </c>
    </row>
    <row r="40" spans="1:29" x14ac:dyDescent="0.25">
      <c r="A40" s="338"/>
      <c r="B40" s="338"/>
      <c r="C40" s="596"/>
      <c r="D40" s="338"/>
      <c r="E40" s="338"/>
      <c r="F40" s="338"/>
      <c r="G40" s="338"/>
      <c r="H40" s="338"/>
      <c r="I40" s="287">
        <f>IF(C40&gt;A_Stammdaten!$B$11,0,D40+E40-G40)</f>
        <v>0</v>
      </c>
      <c r="J40" s="338"/>
      <c r="K40" s="338"/>
      <c r="L40" s="338"/>
      <c r="M40" s="204">
        <f>IF(C40&gt;A_Stammdaten!$B$11,0,SUM(I40)-SUM(J40:L40))</f>
        <v>0</v>
      </c>
      <c r="N40" s="338"/>
      <c r="O40" s="288">
        <f>IF(AND(A_Stammdaten!$B$12=C40,OR(B40="geleistete Anzahlungen und Anlagen im Bau des Sachanlagevermögens",B40="geleistete Anzahlungen auf immaterielle Vermögensgegenstände",B40="Grundstücke")),0,Q40+P40)</f>
        <v>0</v>
      </c>
      <c r="P40" s="288">
        <f t="shared" si="3"/>
        <v>0</v>
      </c>
      <c r="Q40" s="288">
        <f>IF(A_Stammdaten!$B$12=2023,E3_WAV!S40,IF(A_Stammdaten!$B$11=2024,E3_WAV!T40, IF(A_Stammdaten!$B$11=2025,E3_WAV!U40,IF(A_Stammdaten!$B$11=2026,E3_WAV!V40,IF(A_Stammdaten!$B$11=2027,E3_WAV!W40)))))</f>
        <v>0</v>
      </c>
      <c r="R40" s="289">
        <f t="shared" si="7"/>
        <v>0</v>
      </c>
      <c r="S40" s="289">
        <f t="shared" si="6"/>
        <v>0</v>
      </c>
      <c r="T40" s="289">
        <f t="shared" si="6"/>
        <v>0</v>
      </c>
      <c r="U40" s="289">
        <f t="shared" si="6"/>
        <v>0</v>
      </c>
      <c r="V40" s="289">
        <f t="shared" si="6"/>
        <v>0</v>
      </c>
      <c r="W40" s="289">
        <f t="shared" si="6"/>
        <v>0</v>
      </c>
      <c r="AC40" s="290" t="str">
        <f t="shared" si="8"/>
        <v>Zeitreihe_1</v>
      </c>
    </row>
    <row r="41" spans="1:29" x14ac:dyDescent="0.25">
      <c r="A41" s="338"/>
      <c r="B41" s="338"/>
      <c r="C41" s="596"/>
      <c r="D41" s="338"/>
      <c r="E41" s="338"/>
      <c r="F41" s="338"/>
      <c r="G41" s="338"/>
      <c r="H41" s="338"/>
      <c r="I41" s="287">
        <f>IF(C41&gt;A_Stammdaten!$B$11,0,D41+E41-G41)</f>
        <v>0</v>
      </c>
      <c r="J41" s="338"/>
      <c r="K41" s="338"/>
      <c r="L41" s="338"/>
      <c r="M41" s="204">
        <f>IF(C41&gt;A_Stammdaten!$B$11,0,SUM(I41)-SUM(J41:L41))</f>
        <v>0</v>
      </c>
      <c r="N41" s="338"/>
      <c r="O41" s="288">
        <f>IF(AND(A_Stammdaten!$B$12=C41,OR(B41="geleistete Anzahlungen und Anlagen im Bau des Sachanlagevermögens",B41="geleistete Anzahlungen auf immaterielle Vermögensgegenstände",B41="Grundstücke")),0,Q41+P41)</f>
        <v>0</v>
      </c>
      <c r="P41" s="288">
        <f t="shared" si="3"/>
        <v>0</v>
      </c>
      <c r="Q41" s="288">
        <f>IF(A_Stammdaten!$B$12=2023,E3_WAV!S41,IF(A_Stammdaten!$B$11=2024,E3_WAV!T41, IF(A_Stammdaten!$B$11=2025,E3_WAV!U41,IF(A_Stammdaten!$B$11=2026,E3_WAV!V41,IF(A_Stammdaten!$B$11=2027,E3_WAV!W41)))))</f>
        <v>0</v>
      </c>
      <c r="R41" s="289">
        <f t="shared" si="7"/>
        <v>0</v>
      </c>
      <c r="S41" s="289">
        <f t="shared" si="6"/>
        <v>0</v>
      </c>
      <c r="T41" s="289">
        <f t="shared" si="6"/>
        <v>0</v>
      </c>
      <c r="U41" s="289">
        <f t="shared" si="6"/>
        <v>0</v>
      </c>
      <c r="V41" s="289">
        <f t="shared" si="6"/>
        <v>0</v>
      </c>
      <c r="W41" s="289">
        <f t="shared" si="6"/>
        <v>0</v>
      </c>
      <c r="AC41" s="290" t="str">
        <f t="shared" si="8"/>
        <v>Zeitreihe_1</v>
      </c>
    </row>
    <row r="42" spans="1:29" x14ac:dyDescent="0.25">
      <c r="A42" s="338"/>
      <c r="B42" s="338"/>
      <c r="C42" s="596"/>
      <c r="D42" s="338"/>
      <c r="E42" s="338"/>
      <c r="F42" s="338"/>
      <c r="G42" s="338"/>
      <c r="H42" s="338"/>
      <c r="I42" s="287">
        <f>IF(C42&gt;A_Stammdaten!$B$11,0,D42+E42-G42)</f>
        <v>0</v>
      </c>
      <c r="J42" s="338"/>
      <c r="K42" s="338"/>
      <c r="L42" s="338"/>
      <c r="M42" s="204">
        <f>IF(C42&gt;A_Stammdaten!$B$11,0,SUM(I42)-SUM(J42:L42))</f>
        <v>0</v>
      </c>
      <c r="N42" s="338"/>
      <c r="O42" s="288">
        <f>IF(AND(A_Stammdaten!$B$12=C42,OR(B42="geleistete Anzahlungen und Anlagen im Bau des Sachanlagevermögens",B42="geleistete Anzahlungen auf immaterielle Vermögensgegenstände",B42="Grundstücke")),0,Q42+P42)</f>
        <v>0</v>
      </c>
      <c r="P42" s="288">
        <f t="shared" si="3"/>
        <v>0</v>
      </c>
      <c r="Q42" s="288">
        <f>IF(A_Stammdaten!$B$12=2023,E3_WAV!S42,IF(A_Stammdaten!$B$11=2024,E3_WAV!T42, IF(A_Stammdaten!$B$11=2025,E3_WAV!U42,IF(A_Stammdaten!$B$11=2026,E3_WAV!V42,IF(A_Stammdaten!$B$11=2027,E3_WAV!W42)))))</f>
        <v>0</v>
      </c>
      <c r="R42" s="289">
        <f t="shared" si="7"/>
        <v>0</v>
      </c>
      <c r="S42" s="289">
        <f t="shared" si="6"/>
        <v>0</v>
      </c>
      <c r="T42" s="289">
        <f t="shared" si="6"/>
        <v>0</v>
      </c>
      <c r="U42" s="289">
        <f t="shared" si="6"/>
        <v>0</v>
      </c>
      <c r="V42" s="289">
        <f t="shared" si="6"/>
        <v>0</v>
      </c>
      <c r="W42" s="289">
        <f t="shared" si="6"/>
        <v>0</v>
      </c>
      <c r="AC42" s="290" t="str">
        <f t="shared" si="8"/>
        <v>Zeitreihe_1</v>
      </c>
    </row>
    <row r="43" spans="1:29" x14ac:dyDescent="0.25">
      <c r="A43" s="338"/>
      <c r="B43" s="338"/>
      <c r="C43" s="596"/>
      <c r="D43" s="338"/>
      <c r="E43" s="338"/>
      <c r="F43" s="338"/>
      <c r="G43" s="338"/>
      <c r="H43" s="338"/>
      <c r="I43" s="287">
        <f>IF(C43&gt;A_Stammdaten!$B$11,0,D43+E43-G43)</f>
        <v>0</v>
      </c>
      <c r="J43" s="338"/>
      <c r="K43" s="338"/>
      <c r="L43" s="338"/>
      <c r="M43" s="204">
        <f>IF(C43&gt;A_Stammdaten!$B$11,0,SUM(I43)-SUM(J43:L43))</f>
        <v>0</v>
      </c>
      <c r="N43" s="338"/>
      <c r="O43" s="288">
        <f>IF(AND(A_Stammdaten!$B$12=C43,OR(B43="geleistete Anzahlungen und Anlagen im Bau des Sachanlagevermögens",B43="geleistete Anzahlungen auf immaterielle Vermögensgegenstände",B43="Grundstücke")),0,Q43+P43)</f>
        <v>0</v>
      </c>
      <c r="P43" s="288">
        <f t="shared" si="3"/>
        <v>0</v>
      </c>
      <c r="Q43" s="288">
        <f>IF(A_Stammdaten!$B$12=2023,E3_WAV!S43,IF(A_Stammdaten!$B$11=2024,E3_WAV!T43, IF(A_Stammdaten!$B$11=2025,E3_WAV!U43,IF(A_Stammdaten!$B$11=2026,E3_WAV!V43,IF(A_Stammdaten!$B$11=2027,E3_WAV!W43)))))</f>
        <v>0</v>
      </c>
      <c r="R43" s="289">
        <f t="shared" si="7"/>
        <v>0</v>
      </c>
      <c r="S43" s="289">
        <f t="shared" si="6"/>
        <v>0</v>
      </c>
      <c r="T43" s="289">
        <f t="shared" si="6"/>
        <v>0</v>
      </c>
      <c r="U43" s="289">
        <f t="shared" si="6"/>
        <v>0</v>
      </c>
      <c r="V43" s="289">
        <f t="shared" si="6"/>
        <v>0</v>
      </c>
      <c r="W43" s="289">
        <f t="shared" si="6"/>
        <v>0</v>
      </c>
      <c r="AC43" s="290" t="str">
        <f t="shared" si="8"/>
        <v>Zeitreihe_1</v>
      </c>
    </row>
    <row r="44" spans="1:29" x14ac:dyDescent="0.25">
      <c r="A44" s="338"/>
      <c r="B44" s="338"/>
      <c r="C44" s="596"/>
      <c r="D44" s="338"/>
      <c r="E44" s="338"/>
      <c r="F44" s="338"/>
      <c r="G44" s="338"/>
      <c r="H44" s="338"/>
      <c r="I44" s="287">
        <f>IF(C44&gt;A_Stammdaten!$B$11,0,D44+E44-G44)</f>
        <v>0</v>
      </c>
      <c r="J44" s="338"/>
      <c r="K44" s="338"/>
      <c r="L44" s="338"/>
      <c r="M44" s="204">
        <f>IF(C44&gt;A_Stammdaten!$B$11,0,SUM(I44)-SUM(J44:L44))</f>
        <v>0</v>
      </c>
      <c r="N44" s="338"/>
      <c r="O44" s="288">
        <f>IF(AND(A_Stammdaten!$B$12=C44,OR(B44="geleistete Anzahlungen und Anlagen im Bau des Sachanlagevermögens",B44="geleistete Anzahlungen auf immaterielle Vermögensgegenstände",B44="Grundstücke")),0,Q44+P44)</f>
        <v>0</v>
      </c>
      <c r="P44" s="288">
        <f t="shared" si="3"/>
        <v>0</v>
      </c>
      <c r="Q44" s="288">
        <f>IF(A_Stammdaten!$B$12=2023,E3_WAV!S44,IF(A_Stammdaten!$B$11=2024,E3_WAV!T44, IF(A_Stammdaten!$B$11=2025,E3_WAV!U44,IF(A_Stammdaten!$B$11=2026,E3_WAV!V44,IF(A_Stammdaten!$B$11=2027,E3_WAV!W44)))))</f>
        <v>0</v>
      </c>
      <c r="R44" s="289">
        <f t="shared" si="7"/>
        <v>0</v>
      </c>
      <c r="S44" s="289">
        <f t="shared" si="6"/>
        <v>0</v>
      </c>
      <c r="T44" s="289">
        <f t="shared" si="6"/>
        <v>0</v>
      </c>
      <c r="U44" s="289">
        <f t="shared" si="6"/>
        <v>0</v>
      </c>
      <c r="V44" s="289">
        <f t="shared" si="6"/>
        <v>0</v>
      </c>
      <c r="W44" s="289">
        <f t="shared" si="6"/>
        <v>0</v>
      </c>
      <c r="AC44" s="290" t="str">
        <f t="shared" si="8"/>
        <v>Zeitreihe_1</v>
      </c>
    </row>
    <row r="45" spans="1:29" x14ac:dyDescent="0.25">
      <c r="A45" s="338"/>
      <c r="B45" s="338"/>
      <c r="C45" s="596"/>
      <c r="D45" s="338"/>
      <c r="E45" s="338"/>
      <c r="F45" s="338"/>
      <c r="G45" s="338"/>
      <c r="H45" s="338"/>
      <c r="I45" s="287">
        <f>IF(C45&gt;A_Stammdaten!$B$11,0,D45+E45-G45)</f>
        <v>0</v>
      </c>
      <c r="J45" s="338"/>
      <c r="K45" s="338"/>
      <c r="L45" s="338"/>
      <c r="M45" s="204">
        <f>IF(C45&gt;A_Stammdaten!$B$11,0,SUM(I45)-SUM(J45:L45))</f>
        <v>0</v>
      </c>
      <c r="N45" s="338"/>
      <c r="O45" s="288">
        <f>IF(AND(A_Stammdaten!$B$12=C45,OR(B45="geleistete Anzahlungen und Anlagen im Bau des Sachanlagevermögens",B45="geleistete Anzahlungen auf immaterielle Vermögensgegenstände",B45="Grundstücke")),0,Q45+P45)</f>
        <v>0</v>
      </c>
      <c r="P45" s="288">
        <f t="shared" si="3"/>
        <v>0</v>
      </c>
      <c r="Q45" s="288">
        <f>IF(A_Stammdaten!$B$12=2023,E3_WAV!S45,IF(A_Stammdaten!$B$11=2024,E3_WAV!T45, IF(A_Stammdaten!$B$11=2025,E3_WAV!U45,IF(A_Stammdaten!$B$11=2026,E3_WAV!V45,IF(A_Stammdaten!$B$11=2027,E3_WAV!W45)))))</f>
        <v>0</v>
      </c>
      <c r="R45" s="289">
        <f t="shared" si="7"/>
        <v>0</v>
      </c>
      <c r="S45" s="289">
        <f t="shared" ref="S45:W54" si="9">IF(AND($N45&lt;&gt;"",$N45&lt;&gt;0),IF(($N45-(S$4-$C45))&gt;0,($N45-(S$4-$C45)-1)*($M45/$N45),0),$M45)</f>
        <v>0</v>
      </c>
      <c r="T45" s="289">
        <f t="shared" si="9"/>
        <v>0</v>
      </c>
      <c r="U45" s="289">
        <f t="shared" si="9"/>
        <v>0</v>
      </c>
      <c r="V45" s="289">
        <f t="shared" si="9"/>
        <v>0</v>
      </c>
      <c r="W45" s="289">
        <f t="shared" si="9"/>
        <v>0</v>
      </c>
      <c r="AC45" s="290" t="str">
        <f t="shared" si="8"/>
        <v>Zeitreihe_1</v>
      </c>
    </row>
    <row r="46" spans="1:29" x14ac:dyDescent="0.25">
      <c r="A46" s="338"/>
      <c r="B46" s="338"/>
      <c r="C46" s="596"/>
      <c r="D46" s="338"/>
      <c r="E46" s="338"/>
      <c r="F46" s="338"/>
      <c r="G46" s="338"/>
      <c r="H46" s="338"/>
      <c r="I46" s="287">
        <f>IF(C46&gt;A_Stammdaten!$B$11,0,D46+E46-G46)</f>
        <v>0</v>
      </c>
      <c r="J46" s="338"/>
      <c r="K46" s="338"/>
      <c r="L46" s="338"/>
      <c r="M46" s="204">
        <f>IF(C46&gt;A_Stammdaten!$B$11,0,SUM(I46)-SUM(J46:L46))</f>
        <v>0</v>
      </c>
      <c r="N46" s="338"/>
      <c r="O46" s="288">
        <f>IF(AND(A_Stammdaten!$B$12=C46,OR(B46="geleistete Anzahlungen und Anlagen im Bau des Sachanlagevermögens",B46="geleistete Anzahlungen auf immaterielle Vermögensgegenstände",B46="Grundstücke")),0,Q46+P46)</f>
        <v>0</v>
      </c>
      <c r="P46" s="288">
        <f t="shared" si="3"/>
        <v>0</v>
      </c>
      <c r="Q46" s="288">
        <f>IF(A_Stammdaten!$B$12=2023,E3_WAV!S46,IF(A_Stammdaten!$B$11=2024,E3_WAV!T46, IF(A_Stammdaten!$B$11=2025,E3_WAV!U46,IF(A_Stammdaten!$B$11=2026,E3_WAV!V46,IF(A_Stammdaten!$B$11=2027,E3_WAV!W46)))))</f>
        <v>0</v>
      </c>
      <c r="R46" s="289">
        <f t="shared" si="7"/>
        <v>0</v>
      </c>
      <c r="S46" s="289">
        <f t="shared" si="9"/>
        <v>0</v>
      </c>
      <c r="T46" s="289">
        <f t="shared" si="9"/>
        <v>0</v>
      </c>
      <c r="U46" s="289">
        <f t="shared" si="9"/>
        <v>0</v>
      </c>
      <c r="V46" s="289">
        <f t="shared" si="9"/>
        <v>0</v>
      </c>
      <c r="W46" s="289">
        <f t="shared" si="9"/>
        <v>0</v>
      </c>
      <c r="AC46" s="290" t="str">
        <f t="shared" si="8"/>
        <v>Zeitreihe_1</v>
      </c>
    </row>
    <row r="47" spans="1:29" x14ac:dyDescent="0.25">
      <c r="A47" s="338"/>
      <c r="B47" s="338"/>
      <c r="C47" s="596"/>
      <c r="D47" s="338"/>
      <c r="E47" s="338"/>
      <c r="F47" s="338"/>
      <c r="G47" s="338"/>
      <c r="H47" s="338"/>
      <c r="I47" s="287">
        <f>IF(C47&gt;A_Stammdaten!$B$11,0,D47+E47-G47)</f>
        <v>0</v>
      </c>
      <c r="J47" s="338"/>
      <c r="K47" s="338"/>
      <c r="L47" s="338"/>
      <c r="M47" s="204">
        <f>IF(C47&gt;A_Stammdaten!$B$11,0,SUM(I47)-SUM(J47:L47))</f>
        <v>0</v>
      </c>
      <c r="N47" s="338"/>
      <c r="O47" s="288">
        <f>IF(AND(A_Stammdaten!$B$12=C47,OR(B47="geleistete Anzahlungen und Anlagen im Bau des Sachanlagevermögens",B47="geleistete Anzahlungen auf immaterielle Vermögensgegenstände",B47="Grundstücke")),0,Q47+P47)</f>
        <v>0</v>
      </c>
      <c r="P47" s="288">
        <f t="shared" si="3"/>
        <v>0</v>
      </c>
      <c r="Q47" s="288">
        <f>IF(A_Stammdaten!$B$12=2023,E3_WAV!S47,IF(A_Stammdaten!$B$11=2024,E3_WAV!T47, IF(A_Stammdaten!$B$11=2025,E3_WAV!U47,IF(A_Stammdaten!$B$11=2026,E3_WAV!V47,IF(A_Stammdaten!$B$11=2027,E3_WAV!W47)))))</f>
        <v>0</v>
      </c>
      <c r="R47" s="289">
        <f t="shared" si="7"/>
        <v>0</v>
      </c>
      <c r="S47" s="289">
        <f t="shared" si="9"/>
        <v>0</v>
      </c>
      <c r="T47" s="289">
        <f t="shared" si="9"/>
        <v>0</v>
      </c>
      <c r="U47" s="289">
        <f t="shared" si="9"/>
        <v>0</v>
      </c>
      <c r="V47" s="289">
        <f t="shared" si="9"/>
        <v>0</v>
      </c>
      <c r="W47" s="289">
        <f t="shared" si="9"/>
        <v>0</v>
      </c>
      <c r="AC47" s="290" t="str">
        <f t="shared" si="8"/>
        <v>Zeitreihe_1</v>
      </c>
    </row>
    <row r="48" spans="1:29" x14ac:dyDescent="0.25">
      <c r="A48" s="338"/>
      <c r="B48" s="338"/>
      <c r="C48" s="596"/>
      <c r="D48" s="338"/>
      <c r="E48" s="338"/>
      <c r="F48" s="338"/>
      <c r="G48" s="338"/>
      <c r="H48" s="338"/>
      <c r="I48" s="287">
        <f>IF(C48&gt;A_Stammdaten!$B$11,0,D48+E48-G48)</f>
        <v>0</v>
      </c>
      <c r="J48" s="338"/>
      <c r="K48" s="338"/>
      <c r="L48" s="338"/>
      <c r="M48" s="204">
        <f>IF(C48&gt;A_Stammdaten!$B$11,0,SUM(I48)-SUM(J48:L48))</f>
        <v>0</v>
      </c>
      <c r="N48" s="338"/>
      <c r="O48" s="288">
        <f>IF(AND(A_Stammdaten!$B$12=C48,OR(B48="geleistete Anzahlungen und Anlagen im Bau des Sachanlagevermögens",B48="geleistete Anzahlungen auf immaterielle Vermögensgegenstände",B48="Grundstücke")),0,Q48+P48)</f>
        <v>0</v>
      </c>
      <c r="P48" s="288">
        <f t="shared" si="3"/>
        <v>0</v>
      </c>
      <c r="Q48" s="288">
        <f>IF(A_Stammdaten!$B$12=2023,E3_WAV!S48,IF(A_Stammdaten!$B$11=2024,E3_WAV!T48, IF(A_Stammdaten!$B$11=2025,E3_WAV!U48,IF(A_Stammdaten!$B$11=2026,E3_WAV!V48,IF(A_Stammdaten!$B$11=2027,E3_WAV!W48)))))</f>
        <v>0</v>
      </c>
      <c r="R48" s="289">
        <f t="shared" si="7"/>
        <v>0</v>
      </c>
      <c r="S48" s="289">
        <f t="shared" si="9"/>
        <v>0</v>
      </c>
      <c r="T48" s="289">
        <f t="shared" si="9"/>
        <v>0</v>
      </c>
      <c r="U48" s="289">
        <f t="shared" si="9"/>
        <v>0</v>
      </c>
      <c r="V48" s="289">
        <f t="shared" si="9"/>
        <v>0</v>
      </c>
      <c r="W48" s="289">
        <f t="shared" si="9"/>
        <v>0</v>
      </c>
      <c r="AC48" s="290" t="str">
        <f t="shared" si="8"/>
        <v>Zeitreihe_1</v>
      </c>
    </row>
    <row r="49" spans="1:29" x14ac:dyDescent="0.25">
      <c r="A49" s="338"/>
      <c r="B49" s="338"/>
      <c r="C49" s="596"/>
      <c r="D49" s="338"/>
      <c r="E49" s="338"/>
      <c r="F49" s="338"/>
      <c r="G49" s="338"/>
      <c r="H49" s="338"/>
      <c r="I49" s="287">
        <f>IF(C49&gt;A_Stammdaten!$B$11,0,D49+E49-G49)</f>
        <v>0</v>
      </c>
      <c r="J49" s="338"/>
      <c r="K49" s="338"/>
      <c r="L49" s="338"/>
      <c r="M49" s="204">
        <f>IF(C49&gt;A_Stammdaten!$B$11,0,SUM(I49)-SUM(J49:L49))</f>
        <v>0</v>
      </c>
      <c r="N49" s="338"/>
      <c r="O49" s="288">
        <f>IF(AND(A_Stammdaten!$B$12=C49,OR(B49="geleistete Anzahlungen und Anlagen im Bau des Sachanlagevermögens",B49="geleistete Anzahlungen auf immaterielle Vermögensgegenstände",B49="Grundstücke")),0,Q49+P49)</f>
        <v>0</v>
      </c>
      <c r="P49" s="288">
        <f t="shared" si="3"/>
        <v>0</v>
      </c>
      <c r="Q49" s="288">
        <f>IF(A_Stammdaten!$B$12=2023,E3_WAV!S49,IF(A_Stammdaten!$B$11=2024,E3_WAV!T49, IF(A_Stammdaten!$B$11=2025,E3_WAV!U49,IF(A_Stammdaten!$B$11=2026,E3_WAV!V49,IF(A_Stammdaten!$B$11=2027,E3_WAV!W49)))))</f>
        <v>0</v>
      </c>
      <c r="R49" s="289">
        <f t="shared" si="7"/>
        <v>0</v>
      </c>
      <c r="S49" s="289">
        <f t="shared" si="9"/>
        <v>0</v>
      </c>
      <c r="T49" s="289">
        <f t="shared" si="9"/>
        <v>0</v>
      </c>
      <c r="U49" s="289">
        <f t="shared" si="9"/>
        <v>0</v>
      </c>
      <c r="V49" s="289">
        <f t="shared" si="9"/>
        <v>0</v>
      </c>
      <c r="W49" s="289">
        <f t="shared" si="9"/>
        <v>0</v>
      </c>
      <c r="AC49" s="290" t="str">
        <f t="shared" si="8"/>
        <v>Zeitreihe_1</v>
      </c>
    </row>
    <row r="50" spans="1:29" x14ac:dyDescent="0.25">
      <c r="A50" s="338"/>
      <c r="B50" s="338"/>
      <c r="C50" s="596"/>
      <c r="D50" s="338"/>
      <c r="E50" s="338"/>
      <c r="F50" s="338"/>
      <c r="G50" s="338"/>
      <c r="H50" s="338"/>
      <c r="I50" s="287">
        <f>IF(C50&gt;A_Stammdaten!$B$11,0,D50+E50-G50)</f>
        <v>0</v>
      </c>
      <c r="J50" s="338"/>
      <c r="K50" s="338"/>
      <c r="L50" s="338"/>
      <c r="M50" s="204">
        <f>IF(C50&gt;A_Stammdaten!$B$11,0,SUM(I50)-SUM(J50:L50))</f>
        <v>0</v>
      </c>
      <c r="N50" s="338"/>
      <c r="O50" s="288">
        <f>IF(AND(A_Stammdaten!$B$12=C50,OR(B50="geleistete Anzahlungen und Anlagen im Bau des Sachanlagevermögens",B50="geleistete Anzahlungen auf immaterielle Vermögensgegenstände",B50="Grundstücke")),0,Q50+P50)</f>
        <v>0</v>
      </c>
      <c r="P50" s="288">
        <f t="shared" si="3"/>
        <v>0</v>
      </c>
      <c r="Q50" s="288">
        <f>IF(A_Stammdaten!$B$12=2023,E3_WAV!S50,IF(A_Stammdaten!$B$11=2024,E3_WAV!T50, IF(A_Stammdaten!$B$11=2025,E3_WAV!U50,IF(A_Stammdaten!$B$11=2026,E3_WAV!V50,IF(A_Stammdaten!$B$11=2027,E3_WAV!W50)))))</f>
        <v>0</v>
      </c>
      <c r="R50" s="289">
        <f t="shared" si="7"/>
        <v>0</v>
      </c>
      <c r="S50" s="289">
        <f t="shared" si="9"/>
        <v>0</v>
      </c>
      <c r="T50" s="289">
        <f t="shared" si="9"/>
        <v>0</v>
      </c>
      <c r="U50" s="289">
        <f t="shared" si="9"/>
        <v>0</v>
      </c>
      <c r="V50" s="289">
        <f t="shared" si="9"/>
        <v>0</v>
      </c>
      <c r="W50" s="289">
        <f t="shared" si="9"/>
        <v>0</v>
      </c>
      <c r="AC50" s="290" t="str">
        <f t="shared" si="8"/>
        <v>Zeitreihe_1</v>
      </c>
    </row>
    <row r="51" spans="1:29" x14ac:dyDescent="0.25">
      <c r="A51" s="338"/>
      <c r="B51" s="338"/>
      <c r="C51" s="596"/>
      <c r="D51" s="338"/>
      <c r="E51" s="338"/>
      <c r="F51" s="338"/>
      <c r="G51" s="338"/>
      <c r="H51" s="338"/>
      <c r="I51" s="287">
        <f>IF(C51&gt;A_Stammdaten!$B$11,0,D51+E51-G51)</f>
        <v>0</v>
      </c>
      <c r="J51" s="338"/>
      <c r="K51" s="338"/>
      <c r="L51" s="338"/>
      <c r="M51" s="204">
        <f>IF(C51&gt;A_Stammdaten!$B$11,0,SUM(I51)-SUM(J51:L51))</f>
        <v>0</v>
      </c>
      <c r="N51" s="338"/>
      <c r="O51" s="288">
        <f>IF(AND(A_Stammdaten!$B$12=C51,OR(B51="geleistete Anzahlungen und Anlagen im Bau des Sachanlagevermögens",B51="geleistete Anzahlungen auf immaterielle Vermögensgegenstände",B51="Grundstücke")),0,Q51+P51)</f>
        <v>0</v>
      </c>
      <c r="P51" s="288">
        <f t="shared" si="3"/>
        <v>0</v>
      </c>
      <c r="Q51" s="288">
        <f>IF(A_Stammdaten!$B$12=2023,E3_WAV!S51,IF(A_Stammdaten!$B$11=2024,E3_WAV!T51, IF(A_Stammdaten!$B$11=2025,E3_WAV!U51,IF(A_Stammdaten!$B$11=2026,E3_WAV!V51,IF(A_Stammdaten!$B$11=2027,E3_WAV!W51)))))</f>
        <v>0</v>
      </c>
      <c r="R51" s="289">
        <f t="shared" si="7"/>
        <v>0</v>
      </c>
      <c r="S51" s="289">
        <f t="shared" si="9"/>
        <v>0</v>
      </c>
      <c r="T51" s="289">
        <f t="shared" si="9"/>
        <v>0</v>
      </c>
      <c r="U51" s="289">
        <f t="shared" si="9"/>
        <v>0</v>
      </c>
      <c r="V51" s="289">
        <f t="shared" si="9"/>
        <v>0</v>
      </c>
      <c r="W51" s="289">
        <f t="shared" si="9"/>
        <v>0</v>
      </c>
      <c r="AC51" s="290" t="str">
        <f t="shared" si="8"/>
        <v>Zeitreihe_1</v>
      </c>
    </row>
    <row r="52" spans="1:29" x14ac:dyDescent="0.25">
      <c r="A52" s="338"/>
      <c r="B52" s="338"/>
      <c r="C52" s="596"/>
      <c r="D52" s="338"/>
      <c r="E52" s="338"/>
      <c r="F52" s="338"/>
      <c r="G52" s="338"/>
      <c r="H52" s="338"/>
      <c r="I52" s="287">
        <f>IF(C52&gt;A_Stammdaten!$B$11,0,D52+E52-G52)</f>
        <v>0</v>
      </c>
      <c r="J52" s="338"/>
      <c r="K52" s="338"/>
      <c r="L52" s="338"/>
      <c r="M52" s="204">
        <f>IF(C52&gt;A_Stammdaten!$B$11,0,SUM(I52)-SUM(J52:L52))</f>
        <v>0</v>
      </c>
      <c r="N52" s="338"/>
      <c r="O52" s="288">
        <f>IF(AND(A_Stammdaten!$B$12=C52,OR(B52="geleistete Anzahlungen und Anlagen im Bau des Sachanlagevermögens",B52="geleistete Anzahlungen auf immaterielle Vermögensgegenstände",B52="Grundstücke")),0,Q52+P52)</f>
        <v>0</v>
      </c>
      <c r="P52" s="288">
        <f t="shared" si="3"/>
        <v>0</v>
      </c>
      <c r="Q52" s="288">
        <f>IF(A_Stammdaten!$B$12=2023,E3_WAV!S52,IF(A_Stammdaten!$B$11=2024,E3_WAV!T52, IF(A_Stammdaten!$B$11=2025,E3_WAV!U52,IF(A_Stammdaten!$B$11=2026,E3_WAV!V52,IF(A_Stammdaten!$B$11=2027,E3_WAV!W52)))))</f>
        <v>0</v>
      </c>
      <c r="R52" s="289">
        <f t="shared" si="7"/>
        <v>0</v>
      </c>
      <c r="S52" s="289">
        <f t="shared" si="9"/>
        <v>0</v>
      </c>
      <c r="T52" s="289">
        <f t="shared" si="9"/>
        <v>0</v>
      </c>
      <c r="U52" s="289">
        <f t="shared" si="9"/>
        <v>0</v>
      </c>
      <c r="V52" s="289">
        <f t="shared" si="9"/>
        <v>0</v>
      </c>
      <c r="W52" s="289">
        <f t="shared" si="9"/>
        <v>0</v>
      </c>
      <c r="AC52" s="290" t="str">
        <f t="shared" si="8"/>
        <v>Zeitreihe_1</v>
      </c>
    </row>
    <row r="53" spans="1:29" x14ac:dyDescent="0.25">
      <c r="A53" s="338"/>
      <c r="B53" s="338"/>
      <c r="C53" s="596"/>
      <c r="D53" s="338"/>
      <c r="E53" s="338"/>
      <c r="F53" s="338"/>
      <c r="G53" s="338"/>
      <c r="H53" s="338"/>
      <c r="I53" s="287">
        <f>IF(C53&gt;A_Stammdaten!$B$11,0,D53+E53-G53)</f>
        <v>0</v>
      </c>
      <c r="J53" s="338"/>
      <c r="K53" s="338"/>
      <c r="L53" s="338"/>
      <c r="M53" s="204">
        <f>IF(C53&gt;A_Stammdaten!$B$11,0,SUM(I53)-SUM(J53:L53))</f>
        <v>0</v>
      </c>
      <c r="N53" s="338"/>
      <c r="O53" s="288">
        <f>IF(AND(A_Stammdaten!$B$12=C53,OR(B53="geleistete Anzahlungen und Anlagen im Bau des Sachanlagevermögens",B53="geleistete Anzahlungen auf immaterielle Vermögensgegenstände",B53="Grundstücke")),0,Q53+P53)</f>
        <v>0</v>
      </c>
      <c r="P53" s="288">
        <f t="shared" si="3"/>
        <v>0</v>
      </c>
      <c r="Q53" s="288">
        <f>IF(A_Stammdaten!$B$12=2023,E3_WAV!S53,IF(A_Stammdaten!$B$11=2024,E3_WAV!T53, IF(A_Stammdaten!$B$11=2025,E3_WAV!U53,IF(A_Stammdaten!$B$11=2026,E3_WAV!V53,IF(A_Stammdaten!$B$11=2027,E3_WAV!W53)))))</f>
        <v>0</v>
      </c>
      <c r="R53" s="289">
        <f t="shared" si="7"/>
        <v>0</v>
      </c>
      <c r="S53" s="289">
        <f t="shared" si="9"/>
        <v>0</v>
      </c>
      <c r="T53" s="289">
        <f t="shared" si="9"/>
        <v>0</v>
      </c>
      <c r="U53" s="289">
        <f t="shared" si="9"/>
        <v>0</v>
      </c>
      <c r="V53" s="289">
        <f t="shared" si="9"/>
        <v>0</v>
      </c>
      <c r="W53" s="289">
        <f t="shared" si="9"/>
        <v>0</v>
      </c>
      <c r="AC53" s="290" t="str">
        <f t="shared" si="8"/>
        <v>Zeitreihe_1</v>
      </c>
    </row>
    <row r="54" spans="1:29" x14ac:dyDescent="0.25">
      <c r="A54" s="338"/>
      <c r="B54" s="338"/>
      <c r="C54" s="596"/>
      <c r="D54" s="338"/>
      <c r="E54" s="338"/>
      <c r="F54" s="338"/>
      <c r="G54" s="338"/>
      <c r="H54" s="338"/>
      <c r="I54" s="287">
        <f>IF(C54&gt;A_Stammdaten!$B$11,0,D54+E54-G54)</f>
        <v>0</v>
      </c>
      <c r="J54" s="338"/>
      <c r="K54" s="338"/>
      <c r="L54" s="338"/>
      <c r="M54" s="204">
        <f>IF(C54&gt;A_Stammdaten!$B$11,0,SUM(I54)-SUM(J54:L54))</f>
        <v>0</v>
      </c>
      <c r="N54" s="338"/>
      <c r="O54" s="288">
        <f>IF(AND(A_Stammdaten!$B$12=C54,OR(B54="geleistete Anzahlungen und Anlagen im Bau des Sachanlagevermögens",B54="geleistete Anzahlungen auf immaterielle Vermögensgegenstände",B54="Grundstücke")),0,Q54+P54)</f>
        <v>0</v>
      </c>
      <c r="P54" s="288">
        <f t="shared" si="3"/>
        <v>0</v>
      </c>
      <c r="Q54" s="288">
        <f>IF(A_Stammdaten!$B$12=2023,E3_WAV!S54,IF(A_Stammdaten!$B$11=2024,E3_WAV!T54, IF(A_Stammdaten!$B$11=2025,E3_WAV!U54,IF(A_Stammdaten!$B$11=2026,E3_WAV!V54,IF(A_Stammdaten!$B$11=2027,E3_WAV!W54)))))</f>
        <v>0</v>
      </c>
      <c r="R54" s="289">
        <f t="shared" si="7"/>
        <v>0</v>
      </c>
      <c r="S54" s="289">
        <f t="shared" si="9"/>
        <v>0</v>
      </c>
      <c r="T54" s="289">
        <f t="shared" si="9"/>
        <v>0</v>
      </c>
      <c r="U54" s="289">
        <f t="shared" si="9"/>
        <v>0</v>
      </c>
      <c r="V54" s="289">
        <f t="shared" si="9"/>
        <v>0</v>
      </c>
      <c r="W54" s="289">
        <f t="shared" si="9"/>
        <v>0</v>
      </c>
      <c r="AC54" s="290" t="str">
        <f t="shared" si="8"/>
        <v>Zeitreihe_1</v>
      </c>
    </row>
    <row r="55" spans="1:29" x14ac:dyDescent="0.25">
      <c r="A55" s="338"/>
      <c r="B55" s="338"/>
      <c r="C55" s="596"/>
      <c r="D55" s="338"/>
      <c r="E55" s="338"/>
      <c r="F55" s="338"/>
      <c r="G55" s="338"/>
      <c r="H55" s="338"/>
      <c r="I55" s="287">
        <f>IF(C55&gt;A_Stammdaten!$B$11,0,D55+E55-G55)</f>
        <v>0</v>
      </c>
      <c r="J55" s="338"/>
      <c r="K55" s="338"/>
      <c r="L55" s="338"/>
      <c r="M55" s="204">
        <f>IF(C55&gt;A_Stammdaten!$B$11,0,SUM(I55)-SUM(J55:L55))</f>
        <v>0</v>
      </c>
      <c r="N55" s="338"/>
      <c r="O55" s="288">
        <f>IF(AND(A_Stammdaten!$B$12=C55,OR(B55="geleistete Anzahlungen und Anlagen im Bau des Sachanlagevermögens",B55="geleistete Anzahlungen auf immaterielle Vermögensgegenstände",B55="Grundstücke")),0,Q55+P55)</f>
        <v>0</v>
      </c>
      <c r="P55" s="288">
        <f t="shared" si="3"/>
        <v>0</v>
      </c>
      <c r="Q55" s="288">
        <f>IF(A_Stammdaten!$B$12=2023,E3_WAV!S55,IF(A_Stammdaten!$B$11=2024,E3_WAV!T55, IF(A_Stammdaten!$B$11=2025,E3_WAV!U55,IF(A_Stammdaten!$B$11=2026,E3_WAV!V55,IF(A_Stammdaten!$B$11=2027,E3_WAV!W55)))))</f>
        <v>0</v>
      </c>
      <c r="R55" s="289">
        <f t="shared" si="7"/>
        <v>0</v>
      </c>
      <c r="S55" s="289">
        <f t="shared" ref="S55:W64" si="10">IF(AND($N55&lt;&gt;"",$N55&lt;&gt;0),IF(($N55-(S$4-$C55))&gt;0,($N55-(S$4-$C55)-1)*($M55/$N55),0),$M55)</f>
        <v>0</v>
      </c>
      <c r="T55" s="289">
        <f t="shared" si="10"/>
        <v>0</v>
      </c>
      <c r="U55" s="289">
        <f t="shared" si="10"/>
        <v>0</v>
      </c>
      <c r="V55" s="289">
        <f t="shared" si="10"/>
        <v>0</v>
      </c>
      <c r="W55" s="289">
        <f t="shared" si="10"/>
        <v>0</v>
      </c>
      <c r="AC55" s="290" t="str">
        <f t="shared" si="8"/>
        <v>Zeitreihe_1</v>
      </c>
    </row>
    <row r="56" spans="1:29" x14ac:dyDescent="0.25">
      <c r="A56" s="338"/>
      <c r="B56" s="338"/>
      <c r="C56" s="596"/>
      <c r="D56" s="338"/>
      <c r="E56" s="338"/>
      <c r="F56" s="338"/>
      <c r="G56" s="338"/>
      <c r="H56" s="338"/>
      <c r="I56" s="287">
        <f>IF(C56&gt;A_Stammdaten!$B$11,0,D56+E56-G56)</f>
        <v>0</v>
      </c>
      <c r="J56" s="338"/>
      <c r="K56" s="338"/>
      <c r="L56" s="338"/>
      <c r="M56" s="204">
        <f>IF(C56&gt;A_Stammdaten!$B$11,0,SUM(I56)-SUM(J56:L56))</f>
        <v>0</v>
      </c>
      <c r="N56" s="338"/>
      <c r="O56" s="288">
        <f>IF(AND(A_Stammdaten!$B$12=C56,OR(B56="geleistete Anzahlungen und Anlagen im Bau des Sachanlagevermögens",B56="geleistete Anzahlungen auf immaterielle Vermögensgegenstände",B56="Grundstücke")),0,Q56+P56)</f>
        <v>0</v>
      </c>
      <c r="P56" s="288">
        <f t="shared" si="3"/>
        <v>0</v>
      </c>
      <c r="Q56" s="288">
        <f>IF(A_Stammdaten!$B$12=2023,E3_WAV!S56,IF(A_Stammdaten!$B$11=2024,E3_WAV!T56, IF(A_Stammdaten!$B$11=2025,E3_WAV!U56,IF(A_Stammdaten!$B$11=2026,E3_WAV!V56,IF(A_Stammdaten!$B$11=2027,E3_WAV!W56)))))</f>
        <v>0</v>
      </c>
      <c r="R56" s="289">
        <f t="shared" si="7"/>
        <v>0</v>
      </c>
      <c r="S56" s="289">
        <f t="shared" si="10"/>
        <v>0</v>
      </c>
      <c r="T56" s="289">
        <f t="shared" si="10"/>
        <v>0</v>
      </c>
      <c r="U56" s="289">
        <f t="shared" si="10"/>
        <v>0</v>
      </c>
      <c r="V56" s="289">
        <f t="shared" si="10"/>
        <v>0</v>
      </c>
      <c r="W56" s="289">
        <f t="shared" si="10"/>
        <v>0</v>
      </c>
      <c r="AC56" s="290" t="str">
        <f t="shared" si="8"/>
        <v>Zeitreihe_1</v>
      </c>
    </row>
    <row r="57" spans="1:29" x14ac:dyDescent="0.25">
      <c r="A57" s="338"/>
      <c r="B57" s="338"/>
      <c r="C57" s="596"/>
      <c r="D57" s="338"/>
      <c r="E57" s="338"/>
      <c r="F57" s="338"/>
      <c r="G57" s="338"/>
      <c r="H57" s="338"/>
      <c r="I57" s="287">
        <f>IF(C57&gt;A_Stammdaten!$B$11,0,D57+E57-G57)</f>
        <v>0</v>
      </c>
      <c r="J57" s="338"/>
      <c r="K57" s="338"/>
      <c r="L57" s="338"/>
      <c r="M57" s="204">
        <f>IF(C57&gt;A_Stammdaten!$B$11,0,SUM(I57)-SUM(J57:L57))</f>
        <v>0</v>
      </c>
      <c r="N57" s="338"/>
      <c r="O57" s="288">
        <f>IF(AND(A_Stammdaten!$B$12=C57,OR(B57="geleistete Anzahlungen und Anlagen im Bau des Sachanlagevermögens",B57="geleistete Anzahlungen auf immaterielle Vermögensgegenstände",B57="Grundstücke")),0,Q57+P57)</f>
        <v>0</v>
      </c>
      <c r="P57" s="288">
        <f t="shared" si="3"/>
        <v>0</v>
      </c>
      <c r="Q57" s="288">
        <f>IF(A_Stammdaten!$B$12=2023,E3_WAV!S57,IF(A_Stammdaten!$B$11=2024,E3_WAV!T57, IF(A_Stammdaten!$B$11=2025,E3_WAV!U57,IF(A_Stammdaten!$B$11=2026,E3_WAV!V57,IF(A_Stammdaten!$B$11=2027,E3_WAV!W57)))))</f>
        <v>0</v>
      </c>
      <c r="R57" s="289">
        <f t="shared" si="7"/>
        <v>0</v>
      </c>
      <c r="S57" s="289">
        <f t="shared" si="10"/>
        <v>0</v>
      </c>
      <c r="T57" s="289">
        <f t="shared" si="10"/>
        <v>0</v>
      </c>
      <c r="U57" s="289">
        <f t="shared" si="10"/>
        <v>0</v>
      </c>
      <c r="V57" s="289">
        <f t="shared" si="10"/>
        <v>0</v>
      </c>
      <c r="W57" s="289">
        <f t="shared" si="10"/>
        <v>0</v>
      </c>
      <c r="AC57" s="290" t="str">
        <f t="shared" si="8"/>
        <v>Zeitreihe_1</v>
      </c>
    </row>
    <row r="58" spans="1:29" x14ac:dyDescent="0.25">
      <c r="A58" s="338"/>
      <c r="B58" s="338"/>
      <c r="C58" s="596"/>
      <c r="D58" s="338"/>
      <c r="E58" s="338"/>
      <c r="F58" s="338"/>
      <c r="G58" s="338"/>
      <c r="H58" s="338"/>
      <c r="I58" s="287">
        <f>IF(C58&gt;A_Stammdaten!$B$11,0,D58+E58-G58)</f>
        <v>0</v>
      </c>
      <c r="J58" s="338"/>
      <c r="K58" s="338"/>
      <c r="L58" s="338"/>
      <c r="M58" s="204">
        <f>IF(C58&gt;A_Stammdaten!$B$11,0,SUM(I58)-SUM(J58:L58))</f>
        <v>0</v>
      </c>
      <c r="N58" s="338"/>
      <c r="O58" s="288">
        <f>IF(AND(A_Stammdaten!$B$12=C58,OR(B58="geleistete Anzahlungen und Anlagen im Bau des Sachanlagevermögens",B58="geleistete Anzahlungen auf immaterielle Vermögensgegenstände",B58="Grundstücke")),0,Q58+P58)</f>
        <v>0</v>
      </c>
      <c r="P58" s="288">
        <f t="shared" si="3"/>
        <v>0</v>
      </c>
      <c r="Q58" s="288">
        <f>IF(A_Stammdaten!$B$12=2023,E3_WAV!S58,IF(A_Stammdaten!$B$11=2024,E3_WAV!T58, IF(A_Stammdaten!$B$11=2025,E3_WAV!U58,IF(A_Stammdaten!$B$11=2026,E3_WAV!V58,IF(A_Stammdaten!$B$11=2027,E3_WAV!W58)))))</f>
        <v>0</v>
      </c>
      <c r="R58" s="289">
        <f t="shared" si="7"/>
        <v>0</v>
      </c>
      <c r="S58" s="289">
        <f t="shared" si="10"/>
        <v>0</v>
      </c>
      <c r="T58" s="289">
        <f t="shared" si="10"/>
        <v>0</v>
      </c>
      <c r="U58" s="289">
        <f t="shared" si="10"/>
        <v>0</v>
      </c>
      <c r="V58" s="289">
        <f t="shared" si="10"/>
        <v>0</v>
      </c>
      <c r="W58" s="289">
        <f t="shared" si="10"/>
        <v>0</v>
      </c>
      <c r="AC58" s="290" t="str">
        <f t="shared" si="8"/>
        <v>Zeitreihe_1</v>
      </c>
    </row>
    <row r="59" spans="1:29" x14ac:dyDescent="0.25">
      <c r="A59" s="338"/>
      <c r="B59" s="338"/>
      <c r="C59" s="596"/>
      <c r="D59" s="338"/>
      <c r="E59" s="338"/>
      <c r="F59" s="338"/>
      <c r="G59" s="338"/>
      <c r="H59" s="338"/>
      <c r="I59" s="287">
        <f>IF(C59&gt;A_Stammdaten!$B$11,0,D59+E59-G59)</f>
        <v>0</v>
      </c>
      <c r="J59" s="338"/>
      <c r="K59" s="338"/>
      <c r="L59" s="338"/>
      <c r="M59" s="204">
        <f>IF(C59&gt;A_Stammdaten!$B$11,0,SUM(I59)-SUM(J59:L59))</f>
        <v>0</v>
      </c>
      <c r="N59" s="338"/>
      <c r="O59" s="288">
        <f>IF(AND(A_Stammdaten!$B$12=C59,OR(B59="geleistete Anzahlungen und Anlagen im Bau des Sachanlagevermögens",B59="geleistete Anzahlungen auf immaterielle Vermögensgegenstände",B59="Grundstücke")),0,Q59+P59)</f>
        <v>0</v>
      </c>
      <c r="P59" s="288">
        <f t="shared" si="3"/>
        <v>0</v>
      </c>
      <c r="Q59" s="288">
        <f>IF(A_Stammdaten!$B$12=2023,E3_WAV!S59,IF(A_Stammdaten!$B$11=2024,E3_WAV!T59, IF(A_Stammdaten!$B$11=2025,E3_WAV!U59,IF(A_Stammdaten!$B$11=2026,E3_WAV!V59,IF(A_Stammdaten!$B$11=2027,E3_WAV!W59)))))</f>
        <v>0</v>
      </c>
      <c r="R59" s="289">
        <f t="shared" si="7"/>
        <v>0</v>
      </c>
      <c r="S59" s="289">
        <f t="shared" si="10"/>
        <v>0</v>
      </c>
      <c r="T59" s="289">
        <f t="shared" si="10"/>
        <v>0</v>
      </c>
      <c r="U59" s="289">
        <f t="shared" si="10"/>
        <v>0</v>
      </c>
      <c r="V59" s="289">
        <f t="shared" si="10"/>
        <v>0</v>
      </c>
      <c r="W59" s="289">
        <f t="shared" si="10"/>
        <v>0</v>
      </c>
      <c r="AC59" s="290" t="str">
        <f t="shared" si="8"/>
        <v>Zeitreihe_1</v>
      </c>
    </row>
    <row r="60" spans="1:29" x14ac:dyDescent="0.25">
      <c r="A60" s="338"/>
      <c r="B60" s="338"/>
      <c r="C60" s="596"/>
      <c r="D60" s="338"/>
      <c r="E60" s="338"/>
      <c r="F60" s="338"/>
      <c r="G60" s="338"/>
      <c r="H60" s="338"/>
      <c r="I60" s="287">
        <f>IF(C60&gt;A_Stammdaten!$B$11,0,D60+E60-G60)</f>
        <v>0</v>
      </c>
      <c r="J60" s="338"/>
      <c r="K60" s="338"/>
      <c r="L60" s="338"/>
      <c r="M60" s="204">
        <f>IF(C60&gt;A_Stammdaten!$B$11,0,SUM(I60)-SUM(J60:L60))</f>
        <v>0</v>
      </c>
      <c r="N60" s="338"/>
      <c r="O60" s="288">
        <f>IF(AND(A_Stammdaten!$B$12=C60,OR(B60="geleistete Anzahlungen und Anlagen im Bau des Sachanlagevermögens",B60="geleistete Anzahlungen auf immaterielle Vermögensgegenstände",B60="Grundstücke")),0,Q60+P60)</f>
        <v>0</v>
      </c>
      <c r="P60" s="288">
        <f t="shared" si="3"/>
        <v>0</v>
      </c>
      <c r="Q60" s="288">
        <f>IF(A_Stammdaten!$B$12=2023,E3_WAV!S60,IF(A_Stammdaten!$B$11=2024,E3_WAV!T60, IF(A_Stammdaten!$B$11=2025,E3_WAV!U60,IF(A_Stammdaten!$B$11=2026,E3_WAV!V60,IF(A_Stammdaten!$B$11=2027,E3_WAV!W60)))))</f>
        <v>0</v>
      </c>
      <c r="R60" s="289">
        <f t="shared" si="7"/>
        <v>0</v>
      </c>
      <c r="S60" s="289">
        <f t="shared" si="10"/>
        <v>0</v>
      </c>
      <c r="T60" s="289">
        <f t="shared" si="10"/>
        <v>0</v>
      </c>
      <c r="U60" s="289">
        <f t="shared" si="10"/>
        <v>0</v>
      </c>
      <c r="V60" s="289">
        <f t="shared" si="10"/>
        <v>0</v>
      </c>
      <c r="W60" s="289">
        <f t="shared" si="10"/>
        <v>0</v>
      </c>
      <c r="AC60" s="290" t="str">
        <f t="shared" si="8"/>
        <v>Zeitreihe_1</v>
      </c>
    </row>
    <row r="61" spans="1:29" x14ac:dyDescent="0.25">
      <c r="A61" s="338"/>
      <c r="B61" s="338"/>
      <c r="C61" s="596"/>
      <c r="D61" s="338"/>
      <c r="E61" s="338"/>
      <c r="F61" s="338"/>
      <c r="G61" s="338"/>
      <c r="H61" s="338"/>
      <c r="I61" s="287">
        <f>IF(C61&gt;A_Stammdaten!$B$11,0,D61+E61-G61)</f>
        <v>0</v>
      </c>
      <c r="J61" s="338"/>
      <c r="K61" s="338"/>
      <c r="L61" s="338"/>
      <c r="M61" s="204">
        <f>IF(C61&gt;A_Stammdaten!$B$11,0,SUM(I61)-SUM(J61:L61))</f>
        <v>0</v>
      </c>
      <c r="N61" s="338"/>
      <c r="O61" s="288">
        <f>IF(AND(A_Stammdaten!$B$12=C61,OR(B61="geleistete Anzahlungen und Anlagen im Bau des Sachanlagevermögens",B61="geleistete Anzahlungen auf immaterielle Vermögensgegenstände",B61="Grundstücke")),0,Q61+P61)</f>
        <v>0</v>
      </c>
      <c r="P61" s="288">
        <f t="shared" si="3"/>
        <v>0</v>
      </c>
      <c r="Q61" s="288">
        <f>IF(A_Stammdaten!$B$12=2023,E3_WAV!S61,IF(A_Stammdaten!$B$11=2024,E3_WAV!T61, IF(A_Stammdaten!$B$11=2025,E3_WAV!U61,IF(A_Stammdaten!$B$11=2026,E3_WAV!V61,IF(A_Stammdaten!$B$11=2027,E3_WAV!W61)))))</f>
        <v>0</v>
      </c>
      <c r="R61" s="289">
        <f t="shared" si="7"/>
        <v>0</v>
      </c>
      <c r="S61" s="289">
        <f t="shared" si="10"/>
        <v>0</v>
      </c>
      <c r="T61" s="289">
        <f t="shared" si="10"/>
        <v>0</v>
      </c>
      <c r="U61" s="289">
        <f t="shared" si="10"/>
        <v>0</v>
      </c>
      <c r="V61" s="289">
        <f t="shared" si="10"/>
        <v>0</v>
      </c>
      <c r="W61" s="289">
        <f t="shared" si="10"/>
        <v>0</v>
      </c>
      <c r="AC61" s="290" t="str">
        <f t="shared" si="8"/>
        <v>Zeitreihe_1</v>
      </c>
    </row>
    <row r="62" spans="1:29" x14ac:dyDescent="0.25">
      <c r="A62" s="338"/>
      <c r="B62" s="338"/>
      <c r="C62" s="596"/>
      <c r="D62" s="338"/>
      <c r="E62" s="338"/>
      <c r="F62" s="338"/>
      <c r="G62" s="338"/>
      <c r="H62" s="338"/>
      <c r="I62" s="287">
        <f>IF(C62&gt;A_Stammdaten!$B$11,0,D62+E62-G62)</f>
        <v>0</v>
      </c>
      <c r="J62" s="338"/>
      <c r="K62" s="338"/>
      <c r="L62" s="338"/>
      <c r="M62" s="204">
        <f>IF(C62&gt;A_Stammdaten!$B$11,0,SUM(I62)-SUM(J62:L62))</f>
        <v>0</v>
      </c>
      <c r="N62" s="338"/>
      <c r="O62" s="288">
        <f>IF(AND(A_Stammdaten!$B$12=C62,OR(B62="geleistete Anzahlungen und Anlagen im Bau des Sachanlagevermögens",B62="geleistete Anzahlungen auf immaterielle Vermögensgegenstände",B62="Grundstücke")),0,Q62+P62)</f>
        <v>0</v>
      </c>
      <c r="P62" s="288">
        <f t="shared" si="3"/>
        <v>0</v>
      </c>
      <c r="Q62" s="288">
        <f>IF(A_Stammdaten!$B$12=2023,E3_WAV!S62,IF(A_Stammdaten!$B$11=2024,E3_WAV!T62, IF(A_Stammdaten!$B$11=2025,E3_WAV!U62,IF(A_Stammdaten!$B$11=2026,E3_WAV!V62,IF(A_Stammdaten!$B$11=2027,E3_WAV!W62)))))</f>
        <v>0</v>
      </c>
      <c r="R62" s="289">
        <f t="shared" si="7"/>
        <v>0</v>
      </c>
      <c r="S62" s="289">
        <f t="shared" si="10"/>
        <v>0</v>
      </c>
      <c r="T62" s="289">
        <f t="shared" si="10"/>
        <v>0</v>
      </c>
      <c r="U62" s="289">
        <f t="shared" si="10"/>
        <v>0</v>
      </c>
      <c r="V62" s="289">
        <f t="shared" si="10"/>
        <v>0</v>
      </c>
      <c r="W62" s="289">
        <f t="shared" si="10"/>
        <v>0</v>
      </c>
      <c r="AC62" s="290" t="str">
        <f t="shared" si="8"/>
        <v>Zeitreihe_1</v>
      </c>
    </row>
    <row r="63" spans="1:29" x14ac:dyDescent="0.25">
      <c r="A63" s="338"/>
      <c r="B63" s="338"/>
      <c r="C63" s="596"/>
      <c r="D63" s="338"/>
      <c r="E63" s="338"/>
      <c r="F63" s="338"/>
      <c r="G63" s="338"/>
      <c r="H63" s="338"/>
      <c r="I63" s="287">
        <f>IF(C63&gt;A_Stammdaten!$B$11,0,D63+E63-G63)</f>
        <v>0</v>
      </c>
      <c r="J63" s="338"/>
      <c r="K63" s="338"/>
      <c r="L63" s="338"/>
      <c r="M63" s="204">
        <f>IF(C63&gt;A_Stammdaten!$B$11,0,SUM(I63)-SUM(J63:L63))</f>
        <v>0</v>
      </c>
      <c r="N63" s="338"/>
      <c r="O63" s="288">
        <f>IF(AND(A_Stammdaten!$B$12=C63,OR(B63="geleistete Anzahlungen und Anlagen im Bau des Sachanlagevermögens",B63="geleistete Anzahlungen auf immaterielle Vermögensgegenstände",B63="Grundstücke")),0,Q63+P63)</f>
        <v>0</v>
      </c>
      <c r="P63" s="288">
        <f t="shared" si="3"/>
        <v>0</v>
      </c>
      <c r="Q63" s="288">
        <f>IF(A_Stammdaten!$B$12=2023,E3_WAV!S63,IF(A_Stammdaten!$B$11=2024,E3_WAV!T63, IF(A_Stammdaten!$B$11=2025,E3_WAV!U63,IF(A_Stammdaten!$B$11=2026,E3_WAV!V63,IF(A_Stammdaten!$B$11=2027,E3_WAV!W63)))))</f>
        <v>0</v>
      </c>
      <c r="R63" s="289">
        <f t="shared" si="7"/>
        <v>0</v>
      </c>
      <c r="S63" s="289">
        <f t="shared" si="10"/>
        <v>0</v>
      </c>
      <c r="T63" s="289">
        <f t="shared" si="10"/>
        <v>0</v>
      </c>
      <c r="U63" s="289">
        <f t="shared" si="10"/>
        <v>0</v>
      </c>
      <c r="V63" s="289">
        <f t="shared" si="10"/>
        <v>0</v>
      </c>
      <c r="W63" s="289">
        <f t="shared" si="10"/>
        <v>0</v>
      </c>
      <c r="AC63" s="290" t="str">
        <f t="shared" si="8"/>
        <v>Zeitreihe_1</v>
      </c>
    </row>
    <row r="64" spans="1:29" x14ac:dyDescent="0.25">
      <c r="A64" s="338"/>
      <c r="B64" s="338"/>
      <c r="C64" s="596"/>
      <c r="D64" s="338"/>
      <c r="E64" s="338"/>
      <c r="F64" s="338"/>
      <c r="G64" s="338"/>
      <c r="H64" s="338"/>
      <c r="I64" s="287">
        <f>IF(C64&gt;A_Stammdaten!$B$11,0,D64+E64-G64)</f>
        <v>0</v>
      </c>
      <c r="J64" s="338"/>
      <c r="K64" s="338"/>
      <c r="L64" s="338"/>
      <c r="M64" s="204">
        <f>IF(C64&gt;A_Stammdaten!$B$11,0,SUM(I64)-SUM(J64:L64))</f>
        <v>0</v>
      </c>
      <c r="N64" s="338"/>
      <c r="O64" s="288">
        <f>IF(AND(A_Stammdaten!$B$12=C64,OR(B64="geleistete Anzahlungen und Anlagen im Bau des Sachanlagevermögens",B64="geleistete Anzahlungen auf immaterielle Vermögensgegenstände",B64="Grundstücke")),0,Q64+P64)</f>
        <v>0</v>
      </c>
      <c r="P64" s="288">
        <f t="shared" si="3"/>
        <v>0</v>
      </c>
      <c r="Q64" s="288">
        <f>IF(A_Stammdaten!$B$12=2023,E3_WAV!S64,IF(A_Stammdaten!$B$11=2024,E3_WAV!T64, IF(A_Stammdaten!$B$11=2025,E3_WAV!U64,IF(A_Stammdaten!$B$11=2026,E3_WAV!V64,IF(A_Stammdaten!$B$11=2027,E3_WAV!W64)))))</f>
        <v>0</v>
      </c>
      <c r="R64" s="289">
        <f t="shared" si="7"/>
        <v>0</v>
      </c>
      <c r="S64" s="289">
        <f t="shared" si="10"/>
        <v>0</v>
      </c>
      <c r="T64" s="289">
        <f t="shared" si="10"/>
        <v>0</v>
      </c>
      <c r="U64" s="289">
        <f t="shared" si="10"/>
        <v>0</v>
      </c>
      <c r="V64" s="289">
        <f t="shared" si="10"/>
        <v>0</v>
      </c>
      <c r="W64" s="289">
        <f t="shared" si="10"/>
        <v>0</v>
      </c>
      <c r="AC64" s="290" t="str">
        <f t="shared" si="8"/>
        <v>Zeitreihe_1</v>
      </c>
    </row>
    <row r="65" spans="1:29" x14ac:dyDescent="0.25">
      <c r="A65" s="338"/>
      <c r="B65" s="338"/>
      <c r="C65" s="596"/>
      <c r="D65" s="338"/>
      <c r="E65" s="338"/>
      <c r="F65" s="338"/>
      <c r="G65" s="338"/>
      <c r="H65" s="338"/>
      <c r="I65" s="287">
        <f>IF(C65&gt;A_Stammdaten!$B$11,0,D65+E65-G65)</f>
        <v>0</v>
      </c>
      <c r="J65" s="338"/>
      <c r="K65" s="338"/>
      <c r="L65" s="338"/>
      <c r="M65" s="204">
        <f>IF(C65&gt;A_Stammdaten!$B$11,0,SUM(I65)-SUM(J65:L65))</f>
        <v>0</v>
      </c>
      <c r="N65" s="338"/>
      <c r="O65" s="288">
        <f>IF(AND(A_Stammdaten!$B$12=C65,OR(B65="geleistete Anzahlungen und Anlagen im Bau des Sachanlagevermögens",B65="geleistete Anzahlungen auf immaterielle Vermögensgegenstände",B65="Grundstücke")),0,Q65+P65)</f>
        <v>0</v>
      </c>
      <c r="P65" s="288">
        <f t="shared" si="3"/>
        <v>0</v>
      </c>
      <c r="Q65" s="288">
        <f>IF(A_Stammdaten!$B$12=2023,E3_WAV!S65,IF(A_Stammdaten!$B$11=2024,E3_WAV!T65, IF(A_Stammdaten!$B$11=2025,E3_WAV!U65,IF(A_Stammdaten!$B$11=2026,E3_WAV!V65,IF(A_Stammdaten!$B$11=2027,E3_WAV!W65)))))</f>
        <v>0</v>
      </c>
      <c r="R65" s="289">
        <f t="shared" si="7"/>
        <v>0</v>
      </c>
      <c r="S65" s="289">
        <f t="shared" ref="S65:W74" si="11">IF(AND($N65&lt;&gt;"",$N65&lt;&gt;0),IF(($N65-(S$4-$C65))&gt;0,($N65-(S$4-$C65)-1)*($M65/$N65),0),$M65)</f>
        <v>0</v>
      </c>
      <c r="T65" s="289">
        <f t="shared" si="11"/>
        <v>0</v>
      </c>
      <c r="U65" s="289">
        <f t="shared" si="11"/>
        <v>0</v>
      </c>
      <c r="V65" s="289">
        <f t="shared" si="11"/>
        <v>0</v>
      </c>
      <c r="W65" s="289">
        <f t="shared" si="11"/>
        <v>0</v>
      </c>
      <c r="AC65" s="290" t="str">
        <f t="shared" si="8"/>
        <v>Zeitreihe_1</v>
      </c>
    </row>
    <row r="66" spans="1:29" x14ac:dyDescent="0.25">
      <c r="A66" s="338"/>
      <c r="B66" s="338"/>
      <c r="C66" s="596"/>
      <c r="D66" s="338"/>
      <c r="E66" s="338"/>
      <c r="F66" s="338"/>
      <c r="G66" s="338"/>
      <c r="H66" s="338"/>
      <c r="I66" s="287">
        <f>IF(C66&gt;A_Stammdaten!$B$11,0,D66+E66-G66)</f>
        <v>0</v>
      </c>
      <c r="J66" s="338"/>
      <c r="K66" s="338"/>
      <c r="L66" s="338"/>
      <c r="M66" s="204">
        <f>IF(C66&gt;A_Stammdaten!$B$11,0,SUM(I66)-SUM(J66:L66))</f>
        <v>0</v>
      </c>
      <c r="N66" s="338"/>
      <c r="O66" s="288">
        <f>IF(AND(A_Stammdaten!$B$12=C66,OR(B66="geleistete Anzahlungen und Anlagen im Bau des Sachanlagevermögens",B66="geleistete Anzahlungen auf immaterielle Vermögensgegenstände",B66="Grundstücke")),0,Q66+P66)</f>
        <v>0</v>
      </c>
      <c r="P66" s="288">
        <f t="shared" si="3"/>
        <v>0</v>
      </c>
      <c r="Q66" s="288">
        <f>IF(A_Stammdaten!$B$12=2023,E3_WAV!S66,IF(A_Stammdaten!$B$11=2024,E3_WAV!T66, IF(A_Stammdaten!$B$11=2025,E3_WAV!U66,IF(A_Stammdaten!$B$11=2026,E3_WAV!V66,IF(A_Stammdaten!$B$11=2027,E3_WAV!W66)))))</f>
        <v>0</v>
      </c>
      <c r="R66" s="289">
        <f t="shared" si="7"/>
        <v>0</v>
      </c>
      <c r="S66" s="289">
        <f t="shared" si="11"/>
        <v>0</v>
      </c>
      <c r="T66" s="289">
        <f t="shared" si="11"/>
        <v>0</v>
      </c>
      <c r="U66" s="289">
        <f t="shared" si="11"/>
        <v>0</v>
      </c>
      <c r="V66" s="289">
        <f t="shared" si="11"/>
        <v>0</v>
      </c>
      <c r="W66" s="289">
        <f t="shared" si="11"/>
        <v>0</v>
      </c>
      <c r="AC66" s="290" t="str">
        <f t="shared" si="8"/>
        <v>Zeitreihe_1</v>
      </c>
    </row>
    <row r="67" spans="1:29" x14ac:dyDescent="0.25">
      <c r="A67" s="338"/>
      <c r="B67" s="338"/>
      <c r="C67" s="596"/>
      <c r="D67" s="338"/>
      <c r="E67" s="338"/>
      <c r="F67" s="338"/>
      <c r="G67" s="338"/>
      <c r="H67" s="338"/>
      <c r="I67" s="287">
        <f>IF(C67&gt;A_Stammdaten!$B$11,0,D67+E67-G67)</f>
        <v>0</v>
      </c>
      <c r="J67" s="338"/>
      <c r="K67" s="338"/>
      <c r="L67" s="338"/>
      <c r="M67" s="204">
        <f>IF(C67&gt;A_Stammdaten!$B$11,0,SUM(I67)-SUM(J67:L67))</f>
        <v>0</v>
      </c>
      <c r="N67" s="338"/>
      <c r="O67" s="288">
        <f>IF(AND(A_Stammdaten!$B$12=C67,OR(B67="geleistete Anzahlungen und Anlagen im Bau des Sachanlagevermögens",B67="geleistete Anzahlungen auf immaterielle Vermögensgegenstände",B67="Grundstücke")),0,Q67+P67)</f>
        <v>0</v>
      </c>
      <c r="P67" s="288">
        <f t="shared" si="3"/>
        <v>0</v>
      </c>
      <c r="Q67" s="288">
        <f>IF(A_Stammdaten!$B$12=2023,E3_WAV!S67,IF(A_Stammdaten!$B$11=2024,E3_WAV!T67, IF(A_Stammdaten!$B$11=2025,E3_WAV!U67,IF(A_Stammdaten!$B$11=2026,E3_WAV!V67,IF(A_Stammdaten!$B$11=2027,E3_WAV!W67)))))</f>
        <v>0</v>
      </c>
      <c r="R67" s="289">
        <f t="shared" si="7"/>
        <v>0</v>
      </c>
      <c r="S67" s="289">
        <f t="shared" si="11"/>
        <v>0</v>
      </c>
      <c r="T67" s="289">
        <f t="shared" si="11"/>
        <v>0</v>
      </c>
      <c r="U67" s="289">
        <f t="shared" si="11"/>
        <v>0</v>
      </c>
      <c r="V67" s="289">
        <f t="shared" si="11"/>
        <v>0</v>
      </c>
      <c r="W67" s="289">
        <f t="shared" si="11"/>
        <v>0</v>
      </c>
      <c r="AC67" s="290" t="str">
        <f t="shared" si="8"/>
        <v>Zeitreihe_1</v>
      </c>
    </row>
    <row r="68" spans="1:29" x14ac:dyDescent="0.25">
      <c r="A68" s="338"/>
      <c r="B68" s="338"/>
      <c r="C68" s="596"/>
      <c r="D68" s="338"/>
      <c r="E68" s="338"/>
      <c r="F68" s="338"/>
      <c r="G68" s="338"/>
      <c r="H68" s="338"/>
      <c r="I68" s="287">
        <f>IF(C68&gt;A_Stammdaten!$B$11,0,D68+E68-G68)</f>
        <v>0</v>
      </c>
      <c r="J68" s="338"/>
      <c r="K68" s="338"/>
      <c r="L68" s="338"/>
      <c r="M68" s="204">
        <f>IF(C68&gt;A_Stammdaten!$B$11,0,SUM(I68)-SUM(J68:L68))</f>
        <v>0</v>
      </c>
      <c r="N68" s="338"/>
      <c r="O68" s="288">
        <f>IF(AND(A_Stammdaten!$B$12=C68,OR(B68="geleistete Anzahlungen und Anlagen im Bau des Sachanlagevermögens",B68="geleistete Anzahlungen auf immaterielle Vermögensgegenstände",B68="Grundstücke")),0,Q68+P68)</f>
        <v>0</v>
      </c>
      <c r="P68" s="288">
        <f t="shared" si="3"/>
        <v>0</v>
      </c>
      <c r="Q68" s="288">
        <f>IF(A_Stammdaten!$B$12=2023,E3_WAV!S68,IF(A_Stammdaten!$B$11=2024,E3_WAV!T68, IF(A_Stammdaten!$B$11=2025,E3_WAV!U68,IF(A_Stammdaten!$B$11=2026,E3_WAV!V68,IF(A_Stammdaten!$B$11=2027,E3_WAV!W68)))))</f>
        <v>0</v>
      </c>
      <c r="R68" s="289">
        <f t="shared" si="7"/>
        <v>0</v>
      </c>
      <c r="S68" s="289">
        <f t="shared" si="11"/>
        <v>0</v>
      </c>
      <c r="T68" s="289">
        <f t="shared" si="11"/>
        <v>0</v>
      </c>
      <c r="U68" s="289">
        <f t="shared" si="11"/>
        <v>0</v>
      </c>
      <c r="V68" s="289">
        <f t="shared" si="11"/>
        <v>0</v>
      </c>
      <c r="W68" s="289">
        <f t="shared" si="11"/>
        <v>0</v>
      </c>
      <c r="AC68" s="290" t="str">
        <f t="shared" si="8"/>
        <v>Zeitreihe_1</v>
      </c>
    </row>
    <row r="69" spans="1:29" x14ac:dyDescent="0.25">
      <c r="A69" s="338"/>
      <c r="B69" s="338"/>
      <c r="C69" s="596"/>
      <c r="D69" s="338"/>
      <c r="E69" s="338"/>
      <c r="F69" s="338"/>
      <c r="G69" s="338"/>
      <c r="H69" s="338"/>
      <c r="I69" s="287">
        <f>IF(C69&gt;A_Stammdaten!$B$11,0,D69+E69-G69)</f>
        <v>0</v>
      </c>
      <c r="J69" s="338"/>
      <c r="K69" s="338"/>
      <c r="L69" s="338"/>
      <c r="M69" s="204">
        <f>IF(C69&gt;A_Stammdaten!$B$11,0,SUM(I69)-SUM(J69:L69))</f>
        <v>0</v>
      </c>
      <c r="N69" s="338"/>
      <c r="O69" s="288">
        <f>IF(AND(A_Stammdaten!$B$12=C69,OR(B69="geleistete Anzahlungen und Anlagen im Bau des Sachanlagevermögens",B69="geleistete Anzahlungen auf immaterielle Vermögensgegenstände",B69="Grundstücke")),0,Q69+P69)</f>
        <v>0</v>
      </c>
      <c r="P69" s="288">
        <f t="shared" si="3"/>
        <v>0</v>
      </c>
      <c r="Q69" s="288">
        <f>IF(A_Stammdaten!$B$12=2023,E3_WAV!S69,IF(A_Stammdaten!$B$11=2024,E3_WAV!T69, IF(A_Stammdaten!$B$11=2025,E3_WAV!U69,IF(A_Stammdaten!$B$11=2026,E3_WAV!V69,IF(A_Stammdaten!$B$11=2027,E3_WAV!W69)))))</f>
        <v>0</v>
      </c>
      <c r="R69" s="289">
        <f t="shared" ref="R69:R104" si="12">IF(AND($N69&lt;&gt;"",$N69&lt;&gt;0),IF(($N69-(R$4-$C69))&gt;0,($M69/$N69),0),0)</f>
        <v>0</v>
      </c>
      <c r="S69" s="289">
        <f t="shared" si="11"/>
        <v>0</v>
      </c>
      <c r="T69" s="289">
        <f t="shared" si="11"/>
        <v>0</v>
      </c>
      <c r="U69" s="289">
        <f t="shared" si="11"/>
        <v>0</v>
      </c>
      <c r="V69" s="289">
        <f t="shared" si="11"/>
        <v>0</v>
      </c>
      <c r="W69" s="289">
        <f t="shared" si="11"/>
        <v>0</v>
      </c>
      <c r="AC69" s="290" t="str">
        <f t="shared" ref="AC69:AC104" si="13">IF(OR(TRIM(B69)="geleistete Anzahlungen und Anlagen im Bau des Sachanlagevermögens",TRIM(B69)="geleistete Anzahlungen auf immaterielle Vermögensgegenstände"),"Zeitreihe_2","Zeitreihe_1")</f>
        <v>Zeitreihe_1</v>
      </c>
    </row>
    <row r="70" spans="1:29" x14ac:dyDescent="0.25">
      <c r="A70" s="338"/>
      <c r="B70" s="338"/>
      <c r="C70" s="596"/>
      <c r="D70" s="338"/>
      <c r="E70" s="338"/>
      <c r="F70" s="338"/>
      <c r="G70" s="338"/>
      <c r="H70" s="338"/>
      <c r="I70" s="287">
        <f>IF(C70&gt;A_Stammdaten!$B$11,0,D70+E70-G70)</f>
        <v>0</v>
      </c>
      <c r="J70" s="338"/>
      <c r="K70" s="338"/>
      <c r="L70" s="338"/>
      <c r="M70" s="204">
        <f>IF(C70&gt;A_Stammdaten!$B$11,0,SUM(I70)-SUM(J70:L70))</f>
        <v>0</v>
      </c>
      <c r="N70" s="338"/>
      <c r="O70" s="288">
        <f>IF(AND(A_Stammdaten!$B$12=C70,OR(B70="geleistete Anzahlungen und Anlagen im Bau des Sachanlagevermögens",B70="geleistete Anzahlungen auf immaterielle Vermögensgegenstände",B70="Grundstücke")),0,Q70+P70)</f>
        <v>0</v>
      </c>
      <c r="P70" s="288">
        <f t="shared" ref="P70:P104" si="14">R70</f>
        <v>0</v>
      </c>
      <c r="Q70" s="288">
        <f>IF(A_Stammdaten!$B$12=2023,E3_WAV!S70,IF(A_Stammdaten!$B$11=2024,E3_WAV!T70, IF(A_Stammdaten!$B$11=2025,E3_WAV!U70,IF(A_Stammdaten!$B$11=2026,E3_WAV!V70,IF(A_Stammdaten!$B$11=2027,E3_WAV!W70)))))</f>
        <v>0</v>
      </c>
      <c r="R70" s="289">
        <f t="shared" si="12"/>
        <v>0</v>
      </c>
      <c r="S70" s="289">
        <f t="shared" si="11"/>
        <v>0</v>
      </c>
      <c r="T70" s="289">
        <f t="shared" si="11"/>
        <v>0</v>
      </c>
      <c r="U70" s="289">
        <f t="shared" si="11"/>
        <v>0</v>
      </c>
      <c r="V70" s="289">
        <f t="shared" si="11"/>
        <v>0</v>
      </c>
      <c r="W70" s="289">
        <f t="shared" si="11"/>
        <v>0</v>
      </c>
      <c r="AC70" s="290" t="str">
        <f t="shared" si="13"/>
        <v>Zeitreihe_1</v>
      </c>
    </row>
    <row r="71" spans="1:29" x14ac:dyDescent="0.25">
      <c r="A71" s="338"/>
      <c r="B71" s="338"/>
      <c r="C71" s="596"/>
      <c r="D71" s="338"/>
      <c r="E71" s="338"/>
      <c r="F71" s="338"/>
      <c r="G71" s="338"/>
      <c r="H71" s="338"/>
      <c r="I71" s="287">
        <f>IF(C71&gt;A_Stammdaten!$B$11,0,D71+E71-G71)</f>
        <v>0</v>
      </c>
      <c r="J71" s="338"/>
      <c r="K71" s="338"/>
      <c r="L71" s="338"/>
      <c r="M71" s="204">
        <f>IF(C71&gt;A_Stammdaten!$B$11,0,SUM(I71)-SUM(J71:L71))</f>
        <v>0</v>
      </c>
      <c r="N71" s="338"/>
      <c r="O71" s="288">
        <f>IF(AND(A_Stammdaten!$B$12=C71,OR(B71="geleistete Anzahlungen und Anlagen im Bau des Sachanlagevermögens",B71="geleistete Anzahlungen auf immaterielle Vermögensgegenstände",B71="Grundstücke")),0,Q71+P71)</f>
        <v>0</v>
      </c>
      <c r="P71" s="288">
        <f t="shared" si="14"/>
        <v>0</v>
      </c>
      <c r="Q71" s="288">
        <f>IF(A_Stammdaten!$B$12=2023,E3_WAV!S71,IF(A_Stammdaten!$B$11=2024,E3_WAV!T71, IF(A_Stammdaten!$B$11=2025,E3_WAV!U71,IF(A_Stammdaten!$B$11=2026,E3_WAV!V71,IF(A_Stammdaten!$B$11=2027,E3_WAV!W71)))))</f>
        <v>0</v>
      </c>
      <c r="R71" s="289">
        <f t="shared" si="12"/>
        <v>0</v>
      </c>
      <c r="S71" s="289">
        <f t="shared" si="11"/>
        <v>0</v>
      </c>
      <c r="T71" s="289">
        <f t="shared" si="11"/>
        <v>0</v>
      </c>
      <c r="U71" s="289">
        <f t="shared" si="11"/>
        <v>0</v>
      </c>
      <c r="V71" s="289">
        <f t="shared" si="11"/>
        <v>0</v>
      </c>
      <c r="W71" s="289">
        <f t="shared" si="11"/>
        <v>0</v>
      </c>
      <c r="AC71" s="290" t="str">
        <f t="shared" si="13"/>
        <v>Zeitreihe_1</v>
      </c>
    </row>
    <row r="72" spans="1:29" x14ac:dyDescent="0.25">
      <c r="A72" s="338"/>
      <c r="B72" s="338"/>
      <c r="C72" s="596"/>
      <c r="D72" s="338"/>
      <c r="E72" s="338"/>
      <c r="F72" s="338"/>
      <c r="G72" s="338"/>
      <c r="H72" s="338"/>
      <c r="I72" s="287">
        <f>IF(C72&gt;A_Stammdaten!$B$11,0,D72+E72-G72)</f>
        <v>0</v>
      </c>
      <c r="J72" s="338"/>
      <c r="K72" s="338"/>
      <c r="L72" s="338"/>
      <c r="M72" s="204">
        <f>IF(C72&gt;A_Stammdaten!$B$11,0,SUM(I72)-SUM(J72:L72))</f>
        <v>0</v>
      </c>
      <c r="N72" s="338"/>
      <c r="O72" s="288">
        <f>IF(AND(A_Stammdaten!$B$12=C72,OR(B72="geleistete Anzahlungen und Anlagen im Bau des Sachanlagevermögens",B72="geleistete Anzahlungen auf immaterielle Vermögensgegenstände",B72="Grundstücke")),0,Q72+P72)</f>
        <v>0</v>
      </c>
      <c r="P72" s="288">
        <f t="shared" si="14"/>
        <v>0</v>
      </c>
      <c r="Q72" s="288">
        <f>IF(A_Stammdaten!$B$12=2023,E3_WAV!S72,IF(A_Stammdaten!$B$11=2024,E3_WAV!T72, IF(A_Stammdaten!$B$11=2025,E3_WAV!U72,IF(A_Stammdaten!$B$11=2026,E3_WAV!V72,IF(A_Stammdaten!$B$11=2027,E3_WAV!W72)))))</f>
        <v>0</v>
      </c>
      <c r="R72" s="289">
        <f t="shared" si="12"/>
        <v>0</v>
      </c>
      <c r="S72" s="289">
        <f t="shared" si="11"/>
        <v>0</v>
      </c>
      <c r="T72" s="289">
        <f t="shared" si="11"/>
        <v>0</v>
      </c>
      <c r="U72" s="289">
        <f t="shared" si="11"/>
        <v>0</v>
      </c>
      <c r="V72" s="289">
        <f t="shared" si="11"/>
        <v>0</v>
      </c>
      <c r="W72" s="289">
        <f t="shared" si="11"/>
        <v>0</v>
      </c>
      <c r="AC72" s="290" t="str">
        <f t="shared" si="13"/>
        <v>Zeitreihe_1</v>
      </c>
    </row>
    <row r="73" spans="1:29" x14ac:dyDescent="0.25">
      <c r="A73" s="338"/>
      <c r="B73" s="338"/>
      <c r="C73" s="596"/>
      <c r="D73" s="338"/>
      <c r="E73" s="338"/>
      <c r="F73" s="338"/>
      <c r="G73" s="338"/>
      <c r="H73" s="338"/>
      <c r="I73" s="287">
        <f>IF(C73&gt;A_Stammdaten!$B$11,0,D73+E73-G73)</f>
        <v>0</v>
      </c>
      <c r="J73" s="338"/>
      <c r="K73" s="338"/>
      <c r="L73" s="338"/>
      <c r="M73" s="204">
        <f>IF(C73&gt;A_Stammdaten!$B$11,0,SUM(I73)-SUM(J73:L73))</f>
        <v>0</v>
      </c>
      <c r="N73" s="338"/>
      <c r="O73" s="288">
        <f>IF(AND(A_Stammdaten!$B$12=C73,OR(B73="geleistete Anzahlungen und Anlagen im Bau des Sachanlagevermögens",B73="geleistete Anzahlungen auf immaterielle Vermögensgegenstände",B73="Grundstücke")),0,Q73+P73)</f>
        <v>0</v>
      </c>
      <c r="P73" s="288">
        <f t="shared" si="14"/>
        <v>0</v>
      </c>
      <c r="Q73" s="288">
        <f>IF(A_Stammdaten!$B$12=2023,E3_WAV!S73,IF(A_Stammdaten!$B$11=2024,E3_WAV!T73, IF(A_Stammdaten!$B$11=2025,E3_WAV!U73,IF(A_Stammdaten!$B$11=2026,E3_WAV!V73,IF(A_Stammdaten!$B$11=2027,E3_WAV!W73)))))</f>
        <v>0</v>
      </c>
      <c r="R73" s="289">
        <f t="shared" si="12"/>
        <v>0</v>
      </c>
      <c r="S73" s="289">
        <f t="shared" si="11"/>
        <v>0</v>
      </c>
      <c r="T73" s="289">
        <f t="shared" si="11"/>
        <v>0</v>
      </c>
      <c r="U73" s="289">
        <f t="shared" si="11"/>
        <v>0</v>
      </c>
      <c r="V73" s="289">
        <f t="shared" si="11"/>
        <v>0</v>
      </c>
      <c r="W73" s="289">
        <f t="shared" si="11"/>
        <v>0</v>
      </c>
      <c r="AC73" s="290" t="str">
        <f t="shared" si="13"/>
        <v>Zeitreihe_1</v>
      </c>
    </row>
    <row r="74" spans="1:29" x14ac:dyDescent="0.25">
      <c r="A74" s="338"/>
      <c r="B74" s="338"/>
      <c r="C74" s="596"/>
      <c r="D74" s="338"/>
      <c r="E74" s="338"/>
      <c r="F74" s="338"/>
      <c r="G74" s="338"/>
      <c r="H74" s="338"/>
      <c r="I74" s="287">
        <f>IF(C74&gt;A_Stammdaten!$B$11,0,D74+E74-G74)</f>
        <v>0</v>
      </c>
      <c r="J74" s="338"/>
      <c r="K74" s="338"/>
      <c r="L74" s="338"/>
      <c r="M74" s="204">
        <f>IF(C74&gt;A_Stammdaten!$B$11,0,SUM(I74)-SUM(J74:L74))</f>
        <v>0</v>
      </c>
      <c r="N74" s="338"/>
      <c r="O74" s="288">
        <f>IF(AND(A_Stammdaten!$B$12=C74,OR(B74="geleistete Anzahlungen und Anlagen im Bau des Sachanlagevermögens",B74="geleistete Anzahlungen auf immaterielle Vermögensgegenstände",B74="Grundstücke")),0,Q74+P74)</f>
        <v>0</v>
      </c>
      <c r="P74" s="288">
        <f t="shared" si="14"/>
        <v>0</v>
      </c>
      <c r="Q74" s="288">
        <f>IF(A_Stammdaten!$B$12=2023,E3_WAV!S74,IF(A_Stammdaten!$B$11=2024,E3_WAV!T74, IF(A_Stammdaten!$B$11=2025,E3_WAV!U74,IF(A_Stammdaten!$B$11=2026,E3_WAV!V74,IF(A_Stammdaten!$B$11=2027,E3_WAV!W74)))))</f>
        <v>0</v>
      </c>
      <c r="R74" s="289">
        <f t="shared" si="12"/>
        <v>0</v>
      </c>
      <c r="S74" s="289">
        <f t="shared" si="11"/>
        <v>0</v>
      </c>
      <c r="T74" s="289">
        <f t="shared" si="11"/>
        <v>0</v>
      </c>
      <c r="U74" s="289">
        <f t="shared" si="11"/>
        <v>0</v>
      </c>
      <c r="V74" s="289">
        <f t="shared" si="11"/>
        <v>0</v>
      </c>
      <c r="W74" s="289">
        <f t="shared" si="11"/>
        <v>0</v>
      </c>
      <c r="AC74" s="290" t="str">
        <f t="shared" si="13"/>
        <v>Zeitreihe_1</v>
      </c>
    </row>
    <row r="75" spans="1:29" x14ac:dyDescent="0.25">
      <c r="A75" s="338"/>
      <c r="B75" s="338"/>
      <c r="C75" s="596"/>
      <c r="D75" s="338"/>
      <c r="E75" s="338"/>
      <c r="F75" s="338"/>
      <c r="G75" s="338"/>
      <c r="H75" s="338"/>
      <c r="I75" s="287">
        <f>IF(C75&gt;A_Stammdaten!$B$11,0,D75+E75-G75)</f>
        <v>0</v>
      </c>
      <c r="J75" s="338"/>
      <c r="K75" s="338"/>
      <c r="L75" s="338"/>
      <c r="M75" s="204">
        <f>IF(C75&gt;A_Stammdaten!$B$11,0,SUM(I75)-SUM(J75:L75))</f>
        <v>0</v>
      </c>
      <c r="N75" s="338"/>
      <c r="O75" s="288">
        <f>IF(AND(A_Stammdaten!$B$12=C75,OR(B75="geleistete Anzahlungen und Anlagen im Bau des Sachanlagevermögens",B75="geleistete Anzahlungen auf immaterielle Vermögensgegenstände",B75="Grundstücke")),0,Q75+P75)</f>
        <v>0</v>
      </c>
      <c r="P75" s="288">
        <f t="shared" si="14"/>
        <v>0</v>
      </c>
      <c r="Q75" s="288">
        <f>IF(A_Stammdaten!$B$12=2023,E3_WAV!S75,IF(A_Stammdaten!$B$11=2024,E3_WAV!T75, IF(A_Stammdaten!$B$11=2025,E3_WAV!U75,IF(A_Stammdaten!$B$11=2026,E3_WAV!V75,IF(A_Stammdaten!$B$11=2027,E3_WAV!W75)))))</f>
        <v>0</v>
      </c>
      <c r="R75" s="289">
        <f t="shared" si="12"/>
        <v>0</v>
      </c>
      <c r="S75" s="289">
        <f t="shared" ref="S75:W84" si="15">IF(AND($N75&lt;&gt;"",$N75&lt;&gt;0),IF(($N75-(S$4-$C75))&gt;0,($N75-(S$4-$C75)-1)*($M75/$N75),0),$M75)</f>
        <v>0</v>
      </c>
      <c r="T75" s="289">
        <f t="shared" si="15"/>
        <v>0</v>
      </c>
      <c r="U75" s="289">
        <f t="shared" si="15"/>
        <v>0</v>
      </c>
      <c r="V75" s="289">
        <f t="shared" si="15"/>
        <v>0</v>
      </c>
      <c r="W75" s="289">
        <f t="shared" si="15"/>
        <v>0</v>
      </c>
      <c r="AC75" s="290" t="str">
        <f t="shared" si="13"/>
        <v>Zeitreihe_1</v>
      </c>
    </row>
    <row r="76" spans="1:29" x14ac:dyDescent="0.25">
      <c r="A76" s="338"/>
      <c r="B76" s="338"/>
      <c r="C76" s="596"/>
      <c r="D76" s="338"/>
      <c r="E76" s="338"/>
      <c r="F76" s="338"/>
      <c r="G76" s="338"/>
      <c r="H76" s="338"/>
      <c r="I76" s="287">
        <f>IF(C76&gt;A_Stammdaten!$B$11,0,D76+E76-G76)</f>
        <v>0</v>
      </c>
      <c r="J76" s="338"/>
      <c r="K76" s="338"/>
      <c r="L76" s="338"/>
      <c r="M76" s="204">
        <f>IF(C76&gt;A_Stammdaten!$B$11,0,SUM(I76)-SUM(J76:L76))</f>
        <v>0</v>
      </c>
      <c r="N76" s="338"/>
      <c r="O76" s="288">
        <f>IF(AND(A_Stammdaten!$B$12=C76,OR(B76="geleistete Anzahlungen und Anlagen im Bau des Sachanlagevermögens",B76="geleistete Anzahlungen auf immaterielle Vermögensgegenstände",B76="Grundstücke")),0,Q76+P76)</f>
        <v>0</v>
      </c>
      <c r="P76" s="288">
        <f t="shared" si="14"/>
        <v>0</v>
      </c>
      <c r="Q76" s="288">
        <f>IF(A_Stammdaten!$B$12=2023,E3_WAV!S76,IF(A_Stammdaten!$B$11=2024,E3_WAV!T76, IF(A_Stammdaten!$B$11=2025,E3_WAV!U76,IF(A_Stammdaten!$B$11=2026,E3_WAV!V76,IF(A_Stammdaten!$B$11=2027,E3_WAV!W76)))))</f>
        <v>0</v>
      </c>
      <c r="R76" s="289">
        <f t="shared" si="12"/>
        <v>0</v>
      </c>
      <c r="S76" s="289">
        <f t="shared" si="15"/>
        <v>0</v>
      </c>
      <c r="T76" s="289">
        <f t="shared" si="15"/>
        <v>0</v>
      </c>
      <c r="U76" s="289">
        <f t="shared" si="15"/>
        <v>0</v>
      </c>
      <c r="V76" s="289">
        <f t="shared" si="15"/>
        <v>0</v>
      </c>
      <c r="W76" s="289">
        <f t="shared" si="15"/>
        <v>0</v>
      </c>
      <c r="AC76" s="290" t="str">
        <f t="shared" si="13"/>
        <v>Zeitreihe_1</v>
      </c>
    </row>
    <row r="77" spans="1:29" x14ac:dyDescent="0.25">
      <c r="A77" s="338"/>
      <c r="B77" s="338"/>
      <c r="C77" s="596"/>
      <c r="D77" s="338"/>
      <c r="E77" s="338"/>
      <c r="F77" s="338"/>
      <c r="G77" s="338"/>
      <c r="H77" s="338"/>
      <c r="I77" s="287">
        <f>IF(C77&gt;A_Stammdaten!$B$11,0,D77+E77-G77)</f>
        <v>0</v>
      </c>
      <c r="J77" s="338"/>
      <c r="K77" s="338"/>
      <c r="L77" s="338"/>
      <c r="M77" s="204">
        <f>IF(C77&gt;A_Stammdaten!$B$11,0,SUM(I77)-SUM(J77:L77))</f>
        <v>0</v>
      </c>
      <c r="N77" s="338"/>
      <c r="O77" s="288">
        <f>IF(AND(A_Stammdaten!$B$12=C77,OR(B77="geleistete Anzahlungen und Anlagen im Bau des Sachanlagevermögens",B77="geleistete Anzahlungen auf immaterielle Vermögensgegenstände",B77="Grundstücke")),0,Q77+P77)</f>
        <v>0</v>
      </c>
      <c r="P77" s="288">
        <f t="shared" si="14"/>
        <v>0</v>
      </c>
      <c r="Q77" s="288">
        <f>IF(A_Stammdaten!$B$12=2023,E3_WAV!S77,IF(A_Stammdaten!$B$11=2024,E3_WAV!T77, IF(A_Stammdaten!$B$11=2025,E3_WAV!U77,IF(A_Stammdaten!$B$11=2026,E3_WAV!V77,IF(A_Stammdaten!$B$11=2027,E3_WAV!W77)))))</f>
        <v>0</v>
      </c>
      <c r="R77" s="289">
        <f t="shared" si="12"/>
        <v>0</v>
      </c>
      <c r="S77" s="289">
        <f t="shared" si="15"/>
        <v>0</v>
      </c>
      <c r="T77" s="289">
        <f t="shared" si="15"/>
        <v>0</v>
      </c>
      <c r="U77" s="289">
        <f t="shared" si="15"/>
        <v>0</v>
      </c>
      <c r="V77" s="289">
        <f t="shared" si="15"/>
        <v>0</v>
      </c>
      <c r="W77" s="289">
        <f t="shared" si="15"/>
        <v>0</v>
      </c>
      <c r="AC77" s="290" t="str">
        <f t="shared" si="13"/>
        <v>Zeitreihe_1</v>
      </c>
    </row>
    <row r="78" spans="1:29" x14ac:dyDescent="0.25">
      <c r="A78" s="338"/>
      <c r="B78" s="338"/>
      <c r="C78" s="596"/>
      <c r="D78" s="338"/>
      <c r="E78" s="338"/>
      <c r="F78" s="338"/>
      <c r="G78" s="338"/>
      <c r="H78" s="338"/>
      <c r="I78" s="287">
        <f>IF(C78&gt;A_Stammdaten!$B$11,0,D78+E78-G78)</f>
        <v>0</v>
      </c>
      <c r="J78" s="338"/>
      <c r="K78" s="338"/>
      <c r="L78" s="338"/>
      <c r="M78" s="204">
        <f>IF(C78&gt;A_Stammdaten!$B$11,0,SUM(I78)-SUM(J78:L78))</f>
        <v>0</v>
      </c>
      <c r="N78" s="338"/>
      <c r="O78" s="288">
        <f>IF(AND(A_Stammdaten!$B$12=C78,OR(B78="geleistete Anzahlungen und Anlagen im Bau des Sachanlagevermögens",B78="geleistete Anzahlungen auf immaterielle Vermögensgegenstände",B78="Grundstücke")),0,Q78+P78)</f>
        <v>0</v>
      </c>
      <c r="P78" s="288">
        <f t="shared" si="14"/>
        <v>0</v>
      </c>
      <c r="Q78" s="288">
        <f>IF(A_Stammdaten!$B$12=2023,E3_WAV!S78,IF(A_Stammdaten!$B$11=2024,E3_WAV!T78, IF(A_Stammdaten!$B$11=2025,E3_WAV!U78,IF(A_Stammdaten!$B$11=2026,E3_WAV!V78,IF(A_Stammdaten!$B$11=2027,E3_WAV!W78)))))</f>
        <v>0</v>
      </c>
      <c r="R78" s="289">
        <f t="shared" si="12"/>
        <v>0</v>
      </c>
      <c r="S78" s="289">
        <f t="shared" si="15"/>
        <v>0</v>
      </c>
      <c r="T78" s="289">
        <f t="shared" si="15"/>
        <v>0</v>
      </c>
      <c r="U78" s="289">
        <f t="shared" si="15"/>
        <v>0</v>
      </c>
      <c r="V78" s="289">
        <f t="shared" si="15"/>
        <v>0</v>
      </c>
      <c r="W78" s="289">
        <f t="shared" si="15"/>
        <v>0</v>
      </c>
      <c r="AC78" s="290" t="str">
        <f t="shared" si="13"/>
        <v>Zeitreihe_1</v>
      </c>
    </row>
    <row r="79" spans="1:29" x14ac:dyDescent="0.25">
      <c r="A79" s="338"/>
      <c r="B79" s="338"/>
      <c r="C79" s="596"/>
      <c r="D79" s="338"/>
      <c r="E79" s="338"/>
      <c r="F79" s="338"/>
      <c r="G79" s="338"/>
      <c r="H79" s="338"/>
      <c r="I79" s="287">
        <f>IF(C79&gt;A_Stammdaten!$B$11,0,D79+E79-G79)</f>
        <v>0</v>
      </c>
      <c r="J79" s="338"/>
      <c r="K79" s="338"/>
      <c r="L79" s="338"/>
      <c r="M79" s="204">
        <f>IF(C79&gt;A_Stammdaten!$B$11,0,SUM(I79)-SUM(J79:L79))</f>
        <v>0</v>
      </c>
      <c r="N79" s="338"/>
      <c r="O79" s="288">
        <f>IF(AND(A_Stammdaten!$B$12=C79,OR(B79="geleistete Anzahlungen und Anlagen im Bau des Sachanlagevermögens",B79="geleistete Anzahlungen auf immaterielle Vermögensgegenstände",B79="Grundstücke")),0,Q79+P79)</f>
        <v>0</v>
      </c>
      <c r="P79" s="288">
        <f t="shared" si="14"/>
        <v>0</v>
      </c>
      <c r="Q79" s="288">
        <f>IF(A_Stammdaten!$B$12=2023,E3_WAV!S79,IF(A_Stammdaten!$B$11=2024,E3_WAV!T79, IF(A_Stammdaten!$B$11=2025,E3_WAV!U79,IF(A_Stammdaten!$B$11=2026,E3_WAV!V79,IF(A_Stammdaten!$B$11=2027,E3_WAV!W79)))))</f>
        <v>0</v>
      </c>
      <c r="R79" s="289">
        <f t="shared" si="12"/>
        <v>0</v>
      </c>
      <c r="S79" s="289">
        <f t="shared" si="15"/>
        <v>0</v>
      </c>
      <c r="T79" s="289">
        <f t="shared" si="15"/>
        <v>0</v>
      </c>
      <c r="U79" s="289">
        <f t="shared" si="15"/>
        <v>0</v>
      </c>
      <c r="V79" s="289">
        <f t="shared" si="15"/>
        <v>0</v>
      </c>
      <c r="W79" s="289">
        <f t="shared" si="15"/>
        <v>0</v>
      </c>
      <c r="AC79" s="290" t="str">
        <f t="shared" si="13"/>
        <v>Zeitreihe_1</v>
      </c>
    </row>
    <row r="80" spans="1:29" x14ac:dyDescent="0.25">
      <c r="A80" s="338"/>
      <c r="B80" s="338"/>
      <c r="C80" s="596"/>
      <c r="D80" s="338"/>
      <c r="E80" s="338"/>
      <c r="F80" s="338"/>
      <c r="G80" s="338"/>
      <c r="H80" s="338"/>
      <c r="I80" s="287">
        <f>IF(C80&gt;A_Stammdaten!$B$11,0,D80+E80-G80)</f>
        <v>0</v>
      </c>
      <c r="J80" s="338"/>
      <c r="K80" s="338"/>
      <c r="L80" s="338"/>
      <c r="M80" s="204">
        <f>IF(C80&gt;A_Stammdaten!$B$11,0,SUM(I80)-SUM(J80:L80))</f>
        <v>0</v>
      </c>
      <c r="N80" s="338"/>
      <c r="O80" s="288">
        <f>IF(AND(A_Stammdaten!$B$12=C80,OR(B80="geleistete Anzahlungen und Anlagen im Bau des Sachanlagevermögens",B80="geleistete Anzahlungen auf immaterielle Vermögensgegenstände",B80="Grundstücke")),0,Q80+P80)</f>
        <v>0</v>
      </c>
      <c r="P80" s="288">
        <f t="shared" si="14"/>
        <v>0</v>
      </c>
      <c r="Q80" s="288">
        <f>IF(A_Stammdaten!$B$12=2023,E3_WAV!S80,IF(A_Stammdaten!$B$11=2024,E3_WAV!T80, IF(A_Stammdaten!$B$11=2025,E3_WAV!U80,IF(A_Stammdaten!$B$11=2026,E3_WAV!V80,IF(A_Stammdaten!$B$11=2027,E3_WAV!W80)))))</f>
        <v>0</v>
      </c>
      <c r="R80" s="289">
        <f t="shared" si="12"/>
        <v>0</v>
      </c>
      <c r="S80" s="289">
        <f t="shared" si="15"/>
        <v>0</v>
      </c>
      <c r="T80" s="289">
        <f t="shared" si="15"/>
        <v>0</v>
      </c>
      <c r="U80" s="289">
        <f t="shared" si="15"/>
        <v>0</v>
      </c>
      <c r="V80" s="289">
        <f t="shared" si="15"/>
        <v>0</v>
      </c>
      <c r="W80" s="289">
        <f t="shared" si="15"/>
        <v>0</v>
      </c>
      <c r="AC80" s="290" t="str">
        <f t="shared" si="13"/>
        <v>Zeitreihe_1</v>
      </c>
    </row>
    <row r="81" spans="1:29" x14ac:dyDescent="0.25">
      <c r="A81" s="338"/>
      <c r="B81" s="338"/>
      <c r="C81" s="596"/>
      <c r="D81" s="338"/>
      <c r="E81" s="338"/>
      <c r="F81" s="338"/>
      <c r="G81" s="338"/>
      <c r="H81" s="338"/>
      <c r="I81" s="287">
        <f>IF(C81&gt;A_Stammdaten!$B$11,0,D81+E81-G81)</f>
        <v>0</v>
      </c>
      <c r="J81" s="338"/>
      <c r="K81" s="338"/>
      <c r="L81" s="338"/>
      <c r="M81" s="204">
        <f>IF(C81&gt;A_Stammdaten!$B$11,0,SUM(I81)-SUM(J81:L81))</f>
        <v>0</v>
      </c>
      <c r="N81" s="338"/>
      <c r="O81" s="288">
        <f>IF(AND(A_Stammdaten!$B$12=C81,OR(B81="geleistete Anzahlungen und Anlagen im Bau des Sachanlagevermögens",B81="geleistete Anzahlungen auf immaterielle Vermögensgegenstände",B81="Grundstücke")),0,Q81+P81)</f>
        <v>0</v>
      </c>
      <c r="P81" s="288">
        <f t="shared" si="14"/>
        <v>0</v>
      </c>
      <c r="Q81" s="288">
        <f>IF(A_Stammdaten!$B$12=2023,E3_WAV!S81,IF(A_Stammdaten!$B$11=2024,E3_WAV!T81, IF(A_Stammdaten!$B$11=2025,E3_WAV!U81,IF(A_Stammdaten!$B$11=2026,E3_WAV!V81,IF(A_Stammdaten!$B$11=2027,E3_WAV!W81)))))</f>
        <v>0</v>
      </c>
      <c r="R81" s="289">
        <f t="shared" si="12"/>
        <v>0</v>
      </c>
      <c r="S81" s="289">
        <f t="shared" si="15"/>
        <v>0</v>
      </c>
      <c r="T81" s="289">
        <f t="shared" si="15"/>
        <v>0</v>
      </c>
      <c r="U81" s="289">
        <f t="shared" si="15"/>
        <v>0</v>
      </c>
      <c r="V81" s="289">
        <f t="shared" si="15"/>
        <v>0</v>
      </c>
      <c r="W81" s="289">
        <f t="shared" si="15"/>
        <v>0</v>
      </c>
      <c r="AC81" s="290" t="str">
        <f t="shared" si="13"/>
        <v>Zeitreihe_1</v>
      </c>
    </row>
    <row r="82" spans="1:29" x14ac:dyDescent="0.25">
      <c r="A82" s="338"/>
      <c r="B82" s="338"/>
      <c r="C82" s="596"/>
      <c r="D82" s="338"/>
      <c r="E82" s="338"/>
      <c r="F82" s="338"/>
      <c r="G82" s="338"/>
      <c r="H82" s="338"/>
      <c r="I82" s="287">
        <f>IF(C82&gt;A_Stammdaten!$B$11,0,D82+E82-G82)</f>
        <v>0</v>
      </c>
      <c r="J82" s="338"/>
      <c r="K82" s="338"/>
      <c r="L82" s="338"/>
      <c r="M82" s="204">
        <f>IF(C82&gt;A_Stammdaten!$B$11,0,SUM(I82)-SUM(J82:L82))</f>
        <v>0</v>
      </c>
      <c r="N82" s="338"/>
      <c r="O82" s="288">
        <f>IF(AND(A_Stammdaten!$B$12=C82,OR(B82="geleistete Anzahlungen und Anlagen im Bau des Sachanlagevermögens",B82="geleistete Anzahlungen auf immaterielle Vermögensgegenstände",B82="Grundstücke")),0,Q82+P82)</f>
        <v>0</v>
      </c>
      <c r="P82" s="288">
        <f t="shared" si="14"/>
        <v>0</v>
      </c>
      <c r="Q82" s="288">
        <f>IF(A_Stammdaten!$B$12=2023,E3_WAV!S82,IF(A_Stammdaten!$B$11=2024,E3_WAV!T82, IF(A_Stammdaten!$B$11=2025,E3_WAV!U82,IF(A_Stammdaten!$B$11=2026,E3_WAV!V82,IF(A_Stammdaten!$B$11=2027,E3_WAV!W82)))))</f>
        <v>0</v>
      </c>
      <c r="R82" s="289">
        <f t="shared" si="12"/>
        <v>0</v>
      </c>
      <c r="S82" s="289">
        <f t="shared" si="15"/>
        <v>0</v>
      </c>
      <c r="T82" s="289">
        <f t="shared" si="15"/>
        <v>0</v>
      </c>
      <c r="U82" s="289">
        <f t="shared" si="15"/>
        <v>0</v>
      </c>
      <c r="V82" s="289">
        <f t="shared" si="15"/>
        <v>0</v>
      </c>
      <c r="W82" s="289">
        <f t="shared" si="15"/>
        <v>0</v>
      </c>
      <c r="AC82" s="290" t="str">
        <f t="shared" si="13"/>
        <v>Zeitreihe_1</v>
      </c>
    </row>
    <row r="83" spans="1:29" x14ac:dyDescent="0.25">
      <c r="A83" s="338"/>
      <c r="B83" s="338"/>
      <c r="C83" s="596"/>
      <c r="D83" s="338"/>
      <c r="E83" s="338"/>
      <c r="F83" s="338"/>
      <c r="G83" s="338"/>
      <c r="H83" s="338"/>
      <c r="I83" s="287">
        <f>IF(C83&gt;A_Stammdaten!$B$11,0,D83+E83-G83)</f>
        <v>0</v>
      </c>
      <c r="J83" s="338"/>
      <c r="K83" s="338"/>
      <c r="L83" s="338"/>
      <c r="M83" s="204">
        <f>IF(C83&gt;A_Stammdaten!$B$11,0,SUM(I83)-SUM(J83:L83))</f>
        <v>0</v>
      </c>
      <c r="N83" s="338"/>
      <c r="O83" s="288">
        <f>IF(AND(A_Stammdaten!$B$12=C83,OR(B83="geleistete Anzahlungen und Anlagen im Bau des Sachanlagevermögens",B83="geleistete Anzahlungen auf immaterielle Vermögensgegenstände",B83="Grundstücke")),0,Q83+P83)</f>
        <v>0</v>
      </c>
      <c r="P83" s="288">
        <f t="shared" si="14"/>
        <v>0</v>
      </c>
      <c r="Q83" s="288">
        <f>IF(A_Stammdaten!$B$12=2023,E3_WAV!S83,IF(A_Stammdaten!$B$11=2024,E3_WAV!T83, IF(A_Stammdaten!$B$11=2025,E3_WAV!U83,IF(A_Stammdaten!$B$11=2026,E3_WAV!V83,IF(A_Stammdaten!$B$11=2027,E3_WAV!W83)))))</f>
        <v>0</v>
      </c>
      <c r="R83" s="289">
        <f t="shared" si="12"/>
        <v>0</v>
      </c>
      <c r="S83" s="289">
        <f t="shared" si="15"/>
        <v>0</v>
      </c>
      <c r="T83" s="289">
        <f t="shared" si="15"/>
        <v>0</v>
      </c>
      <c r="U83" s="289">
        <f t="shared" si="15"/>
        <v>0</v>
      </c>
      <c r="V83" s="289">
        <f t="shared" si="15"/>
        <v>0</v>
      </c>
      <c r="W83" s="289">
        <f t="shared" si="15"/>
        <v>0</v>
      </c>
      <c r="AC83" s="290" t="str">
        <f t="shared" si="13"/>
        <v>Zeitreihe_1</v>
      </c>
    </row>
    <row r="84" spans="1:29" x14ac:dyDescent="0.25">
      <c r="A84" s="338"/>
      <c r="B84" s="338"/>
      <c r="C84" s="596"/>
      <c r="D84" s="338"/>
      <c r="E84" s="338"/>
      <c r="F84" s="338"/>
      <c r="G84" s="338"/>
      <c r="H84" s="338"/>
      <c r="I84" s="287">
        <f>IF(C84&gt;A_Stammdaten!$B$11,0,D84+E84-G84)</f>
        <v>0</v>
      </c>
      <c r="J84" s="338"/>
      <c r="K84" s="338"/>
      <c r="L84" s="338"/>
      <c r="M84" s="204">
        <f>IF(C84&gt;A_Stammdaten!$B$11,0,SUM(I84)-SUM(J84:L84))</f>
        <v>0</v>
      </c>
      <c r="N84" s="338"/>
      <c r="O84" s="288">
        <f>IF(AND(A_Stammdaten!$B$12=C84,OR(B84="geleistete Anzahlungen und Anlagen im Bau des Sachanlagevermögens",B84="geleistete Anzahlungen auf immaterielle Vermögensgegenstände",B84="Grundstücke")),0,Q84+P84)</f>
        <v>0</v>
      </c>
      <c r="P84" s="288">
        <f t="shared" si="14"/>
        <v>0</v>
      </c>
      <c r="Q84" s="288">
        <f>IF(A_Stammdaten!$B$12=2023,E3_WAV!S84,IF(A_Stammdaten!$B$11=2024,E3_WAV!T84, IF(A_Stammdaten!$B$11=2025,E3_WAV!U84,IF(A_Stammdaten!$B$11=2026,E3_WAV!V84,IF(A_Stammdaten!$B$11=2027,E3_WAV!W84)))))</f>
        <v>0</v>
      </c>
      <c r="R84" s="289">
        <f t="shared" si="12"/>
        <v>0</v>
      </c>
      <c r="S84" s="289">
        <f t="shared" si="15"/>
        <v>0</v>
      </c>
      <c r="T84" s="289">
        <f t="shared" si="15"/>
        <v>0</v>
      </c>
      <c r="U84" s="289">
        <f t="shared" si="15"/>
        <v>0</v>
      </c>
      <c r="V84" s="289">
        <f t="shared" si="15"/>
        <v>0</v>
      </c>
      <c r="W84" s="289">
        <f t="shared" si="15"/>
        <v>0</v>
      </c>
      <c r="AC84" s="290" t="str">
        <f t="shared" si="13"/>
        <v>Zeitreihe_1</v>
      </c>
    </row>
    <row r="85" spans="1:29" x14ac:dyDescent="0.25">
      <c r="A85" s="338"/>
      <c r="B85" s="338"/>
      <c r="C85" s="596"/>
      <c r="D85" s="338"/>
      <c r="E85" s="338"/>
      <c r="F85" s="338"/>
      <c r="G85" s="338"/>
      <c r="H85" s="338"/>
      <c r="I85" s="287">
        <f>IF(C85&gt;A_Stammdaten!$B$11,0,D85+E85-G85)</f>
        <v>0</v>
      </c>
      <c r="J85" s="338"/>
      <c r="K85" s="338"/>
      <c r="L85" s="338"/>
      <c r="M85" s="204">
        <f>IF(C85&gt;A_Stammdaten!$B$11,0,SUM(I85)-SUM(J85:L85))</f>
        <v>0</v>
      </c>
      <c r="N85" s="338"/>
      <c r="O85" s="288">
        <f>IF(AND(A_Stammdaten!$B$12=C85,OR(B85="geleistete Anzahlungen und Anlagen im Bau des Sachanlagevermögens",B85="geleistete Anzahlungen auf immaterielle Vermögensgegenstände",B85="Grundstücke")),0,Q85+P85)</f>
        <v>0</v>
      </c>
      <c r="P85" s="288">
        <f t="shared" si="14"/>
        <v>0</v>
      </c>
      <c r="Q85" s="288">
        <f>IF(A_Stammdaten!$B$12=2023,E3_WAV!S85,IF(A_Stammdaten!$B$11=2024,E3_WAV!T85, IF(A_Stammdaten!$B$11=2025,E3_WAV!U85,IF(A_Stammdaten!$B$11=2026,E3_WAV!V85,IF(A_Stammdaten!$B$11=2027,E3_WAV!W85)))))</f>
        <v>0</v>
      </c>
      <c r="R85" s="289">
        <f t="shared" si="12"/>
        <v>0</v>
      </c>
      <c r="S85" s="289">
        <f t="shared" ref="S85:W94" si="16">IF(AND($N85&lt;&gt;"",$N85&lt;&gt;0),IF(($N85-(S$4-$C85))&gt;0,($N85-(S$4-$C85)-1)*($M85/$N85),0),$M85)</f>
        <v>0</v>
      </c>
      <c r="T85" s="289">
        <f t="shared" si="16"/>
        <v>0</v>
      </c>
      <c r="U85" s="289">
        <f t="shared" si="16"/>
        <v>0</v>
      </c>
      <c r="V85" s="289">
        <f t="shared" si="16"/>
        <v>0</v>
      </c>
      <c r="W85" s="289">
        <f t="shared" si="16"/>
        <v>0</v>
      </c>
      <c r="AC85" s="290" t="str">
        <f t="shared" si="13"/>
        <v>Zeitreihe_1</v>
      </c>
    </row>
    <row r="86" spans="1:29" x14ac:dyDescent="0.25">
      <c r="A86" s="338"/>
      <c r="B86" s="338"/>
      <c r="C86" s="596"/>
      <c r="D86" s="338"/>
      <c r="E86" s="338"/>
      <c r="F86" s="338"/>
      <c r="G86" s="338"/>
      <c r="H86" s="338"/>
      <c r="I86" s="287">
        <f>IF(C86&gt;A_Stammdaten!$B$11,0,D86+E86-G86)</f>
        <v>0</v>
      </c>
      <c r="J86" s="338"/>
      <c r="K86" s="338"/>
      <c r="L86" s="338"/>
      <c r="M86" s="204">
        <f>IF(C86&gt;A_Stammdaten!$B$11,0,SUM(I86)-SUM(J86:L86))</f>
        <v>0</v>
      </c>
      <c r="N86" s="338"/>
      <c r="O86" s="288">
        <f>IF(AND(A_Stammdaten!$B$12=C86,OR(B86="geleistete Anzahlungen und Anlagen im Bau des Sachanlagevermögens",B86="geleistete Anzahlungen auf immaterielle Vermögensgegenstände",B86="Grundstücke")),0,Q86+P86)</f>
        <v>0</v>
      </c>
      <c r="P86" s="288">
        <f t="shared" si="14"/>
        <v>0</v>
      </c>
      <c r="Q86" s="288">
        <f>IF(A_Stammdaten!$B$12=2023,E3_WAV!S86,IF(A_Stammdaten!$B$11=2024,E3_WAV!T86, IF(A_Stammdaten!$B$11=2025,E3_WAV!U86,IF(A_Stammdaten!$B$11=2026,E3_WAV!V86,IF(A_Stammdaten!$B$11=2027,E3_WAV!W86)))))</f>
        <v>0</v>
      </c>
      <c r="R86" s="289">
        <f t="shared" si="12"/>
        <v>0</v>
      </c>
      <c r="S86" s="289">
        <f t="shared" si="16"/>
        <v>0</v>
      </c>
      <c r="T86" s="289">
        <f t="shared" si="16"/>
        <v>0</v>
      </c>
      <c r="U86" s="289">
        <f t="shared" si="16"/>
        <v>0</v>
      </c>
      <c r="V86" s="289">
        <f t="shared" si="16"/>
        <v>0</v>
      </c>
      <c r="W86" s="289">
        <f t="shared" si="16"/>
        <v>0</v>
      </c>
      <c r="AC86" s="290" t="str">
        <f t="shared" si="13"/>
        <v>Zeitreihe_1</v>
      </c>
    </row>
    <row r="87" spans="1:29" x14ac:dyDescent="0.25">
      <c r="A87" s="338"/>
      <c r="B87" s="338"/>
      <c r="C87" s="596"/>
      <c r="D87" s="338"/>
      <c r="E87" s="338"/>
      <c r="F87" s="338"/>
      <c r="G87" s="338"/>
      <c r="H87" s="338"/>
      <c r="I87" s="287">
        <f>IF(C87&gt;A_Stammdaten!$B$11,0,D87+E87-G87)</f>
        <v>0</v>
      </c>
      <c r="J87" s="338"/>
      <c r="K87" s="338"/>
      <c r="L87" s="338"/>
      <c r="M87" s="204">
        <f>IF(C87&gt;A_Stammdaten!$B$11,0,SUM(I87)-SUM(J87:L87))</f>
        <v>0</v>
      </c>
      <c r="N87" s="338"/>
      <c r="O87" s="288">
        <f>IF(AND(A_Stammdaten!$B$12=C87,OR(B87="geleistete Anzahlungen und Anlagen im Bau des Sachanlagevermögens",B87="geleistete Anzahlungen auf immaterielle Vermögensgegenstände",B87="Grundstücke")),0,Q87+P87)</f>
        <v>0</v>
      </c>
      <c r="P87" s="288">
        <f t="shared" si="14"/>
        <v>0</v>
      </c>
      <c r="Q87" s="288">
        <f>IF(A_Stammdaten!$B$12=2023,E3_WAV!S87,IF(A_Stammdaten!$B$11=2024,E3_WAV!T87, IF(A_Stammdaten!$B$11=2025,E3_WAV!U87,IF(A_Stammdaten!$B$11=2026,E3_WAV!V87,IF(A_Stammdaten!$B$11=2027,E3_WAV!W87)))))</f>
        <v>0</v>
      </c>
      <c r="R87" s="289">
        <f t="shared" si="12"/>
        <v>0</v>
      </c>
      <c r="S87" s="289">
        <f t="shared" si="16"/>
        <v>0</v>
      </c>
      <c r="T87" s="289">
        <f t="shared" si="16"/>
        <v>0</v>
      </c>
      <c r="U87" s="289">
        <f t="shared" si="16"/>
        <v>0</v>
      </c>
      <c r="V87" s="289">
        <f t="shared" si="16"/>
        <v>0</v>
      </c>
      <c r="W87" s="289">
        <f t="shared" si="16"/>
        <v>0</v>
      </c>
      <c r="AC87" s="290" t="str">
        <f t="shared" si="13"/>
        <v>Zeitreihe_1</v>
      </c>
    </row>
    <row r="88" spans="1:29" x14ac:dyDescent="0.25">
      <c r="A88" s="338"/>
      <c r="B88" s="338"/>
      <c r="C88" s="596"/>
      <c r="D88" s="338"/>
      <c r="E88" s="338"/>
      <c r="F88" s="338"/>
      <c r="G88" s="338"/>
      <c r="H88" s="338"/>
      <c r="I88" s="287">
        <f>IF(C88&gt;A_Stammdaten!$B$11,0,D88+E88-G88)</f>
        <v>0</v>
      </c>
      <c r="J88" s="338"/>
      <c r="K88" s="338"/>
      <c r="L88" s="338"/>
      <c r="M88" s="204">
        <f>IF(C88&gt;A_Stammdaten!$B$11,0,SUM(I88)-SUM(J88:L88))</f>
        <v>0</v>
      </c>
      <c r="N88" s="338"/>
      <c r="O88" s="288">
        <f>IF(AND(A_Stammdaten!$B$12=C88,OR(B88="geleistete Anzahlungen und Anlagen im Bau des Sachanlagevermögens",B88="geleistete Anzahlungen auf immaterielle Vermögensgegenstände",B88="Grundstücke")),0,Q88+P88)</f>
        <v>0</v>
      </c>
      <c r="P88" s="288">
        <f t="shared" si="14"/>
        <v>0</v>
      </c>
      <c r="Q88" s="288">
        <f>IF(A_Stammdaten!$B$12=2023,E3_WAV!S88,IF(A_Stammdaten!$B$11=2024,E3_WAV!T88, IF(A_Stammdaten!$B$11=2025,E3_WAV!U88,IF(A_Stammdaten!$B$11=2026,E3_WAV!V88,IF(A_Stammdaten!$B$11=2027,E3_WAV!W88)))))</f>
        <v>0</v>
      </c>
      <c r="R88" s="289">
        <f t="shared" si="12"/>
        <v>0</v>
      </c>
      <c r="S88" s="289">
        <f t="shared" si="16"/>
        <v>0</v>
      </c>
      <c r="T88" s="289">
        <f t="shared" si="16"/>
        <v>0</v>
      </c>
      <c r="U88" s="289">
        <f t="shared" si="16"/>
        <v>0</v>
      </c>
      <c r="V88" s="289">
        <f t="shared" si="16"/>
        <v>0</v>
      </c>
      <c r="W88" s="289">
        <f t="shared" si="16"/>
        <v>0</v>
      </c>
      <c r="AC88" s="290" t="str">
        <f t="shared" si="13"/>
        <v>Zeitreihe_1</v>
      </c>
    </row>
    <row r="89" spans="1:29" x14ac:dyDescent="0.25">
      <c r="A89" s="338"/>
      <c r="B89" s="338"/>
      <c r="C89" s="596"/>
      <c r="D89" s="338"/>
      <c r="E89" s="338"/>
      <c r="F89" s="338"/>
      <c r="G89" s="338"/>
      <c r="H89" s="338"/>
      <c r="I89" s="287">
        <f>IF(C89&gt;A_Stammdaten!$B$11,0,D89+E89-G89)</f>
        <v>0</v>
      </c>
      <c r="J89" s="338"/>
      <c r="K89" s="338"/>
      <c r="L89" s="338"/>
      <c r="M89" s="204">
        <f>IF(C89&gt;A_Stammdaten!$B$11,0,SUM(I89)-SUM(J89:L89))</f>
        <v>0</v>
      </c>
      <c r="N89" s="338"/>
      <c r="O89" s="288">
        <f>IF(AND(A_Stammdaten!$B$12=C89,OR(B89="geleistete Anzahlungen und Anlagen im Bau des Sachanlagevermögens",B89="geleistete Anzahlungen auf immaterielle Vermögensgegenstände",B89="Grundstücke")),0,Q89+P89)</f>
        <v>0</v>
      </c>
      <c r="P89" s="288">
        <f t="shared" si="14"/>
        <v>0</v>
      </c>
      <c r="Q89" s="288">
        <f>IF(A_Stammdaten!$B$12=2023,E3_WAV!S89,IF(A_Stammdaten!$B$11=2024,E3_WAV!T89, IF(A_Stammdaten!$B$11=2025,E3_WAV!U89,IF(A_Stammdaten!$B$11=2026,E3_WAV!V89,IF(A_Stammdaten!$B$11=2027,E3_WAV!W89)))))</f>
        <v>0</v>
      </c>
      <c r="R89" s="289">
        <f t="shared" si="12"/>
        <v>0</v>
      </c>
      <c r="S89" s="289">
        <f t="shared" si="16"/>
        <v>0</v>
      </c>
      <c r="T89" s="289">
        <f t="shared" si="16"/>
        <v>0</v>
      </c>
      <c r="U89" s="289">
        <f t="shared" si="16"/>
        <v>0</v>
      </c>
      <c r="V89" s="289">
        <f t="shared" si="16"/>
        <v>0</v>
      </c>
      <c r="W89" s="289">
        <f t="shared" si="16"/>
        <v>0</v>
      </c>
      <c r="AC89" s="290" t="str">
        <f t="shared" si="13"/>
        <v>Zeitreihe_1</v>
      </c>
    </row>
    <row r="90" spans="1:29" x14ac:dyDescent="0.25">
      <c r="A90" s="338"/>
      <c r="B90" s="338"/>
      <c r="C90" s="596"/>
      <c r="D90" s="338"/>
      <c r="E90" s="338"/>
      <c r="F90" s="338"/>
      <c r="G90" s="338"/>
      <c r="H90" s="338"/>
      <c r="I90" s="287">
        <f>IF(C90&gt;A_Stammdaten!$B$11,0,D90+E90-G90)</f>
        <v>0</v>
      </c>
      <c r="J90" s="338"/>
      <c r="K90" s="338"/>
      <c r="L90" s="338"/>
      <c r="M90" s="204">
        <f>IF(C90&gt;A_Stammdaten!$B$11,0,SUM(I90)-SUM(J90:L90))</f>
        <v>0</v>
      </c>
      <c r="N90" s="338"/>
      <c r="O90" s="288">
        <f>IF(AND(A_Stammdaten!$B$12=C90,OR(B90="geleistete Anzahlungen und Anlagen im Bau des Sachanlagevermögens",B90="geleistete Anzahlungen auf immaterielle Vermögensgegenstände",B90="Grundstücke")),0,Q90+P90)</f>
        <v>0</v>
      </c>
      <c r="P90" s="288">
        <f t="shared" si="14"/>
        <v>0</v>
      </c>
      <c r="Q90" s="288">
        <f>IF(A_Stammdaten!$B$12=2023,E3_WAV!S90,IF(A_Stammdaten!$B$11=2024,E3_WAV!T90, IF(A_Stammdaten!$B$11=2025,E3_WAV!U90,IF(A_Stammdaten!$B$11=2026,E3_WAV!V90,IF(A_Stammdaten!$B$11=2027,E3_WAV!W90)))))</f>
        <v>0</v>
      </c>
      <c r="R90" s="289">
        <f t="shared" si="12"/>
        <v>0</v>
      </c>
      <c r="S90" s="289">
        <f t="shared" si="16"/>
        <v>0</v>
      </c>
      <c r="T90" s="289">
        <f t="shared" si="16"/>
        <v>0</v>
      </c>
      <c r="U90" s="289">
        <f t="shared" si="16"/>
        <v>0</v>
      </c>
      <c r="V90" s="289">
        <f t="shared" si="16"/>
        <v>0</v>
      </c>
      <c r="W90" s="289">
        <f t="shared" si="16"/>
        <v>0</v>
      </c>
      <c r="AC90" s="290" t="str">
        <f t="shared" si="13"/>
        <v>Zeitreihe_1</v>
      </c>
    </row>
    <row r="91" spans="1:29" x14ac:dyDescent="0.25">
      <c r="A91" s="338"/>
      <c r="B91" s="338"/>
      <c r="C91" s="596"/>
      <c r="D91" s="338"/>
      <c r="E91" s="338"/>
      <c r="F91" s="338"/>
      <c r="G91" s="338"/>
      <c r="H91" s="338"/>
      <c r="I91" s="287">
        <f>IF(C91&gt;A_Stammdaten!$B$11,0,D91+E91-G91)</f>
        <v>0</v>
      </c>
      <c r="J91" s="338"/>
      <c r="K91" s="338"/>
      <c r="L91" s="338"/>
      <c r="M91" s="204">
        <f>IF(C91&gt;A_Stammdaten!$B$11,0,SUM(I91)-SUM(J91:L91))</f>
        <v>0</v>
      </c>
      <c r="N91" s="338"/>
      <c r="O91" s="288">
        <f>IF(AND(A_Stammdaten!$B$12=C91,OR(B91="geleistete Anzahlungen und Anlagen im Bau des Sachanlagevermögens",B91="geleistete Anzahlungen auf immaterielle Vermögensgegenstände",B91="Grundstücke")),0,Q91+P91)</f>
        <v>0</v>
      </c>
      <c r="P91" s="288">
        <f t="shared" si="14"/>
        <v>0</v>
      </c>
      <c r="Q91" s="288">
        <f>IF(A_Stammdaten!$B$12=2023,E3_WAV!S91,IF(A_Stammdaten!$B$11=2024,E3_WAV!T91, IF(A_Stammdaten!$B$11=2025,E3_WAV!U91,IF(A_Stammdaten!$B$11=2026,E3_WAV!V91,IF(A_Stammdaten!$B$11=2027,E3_WAV!W91)))))</f>
        <v>0</v>
      </c>
      <c r="R91" s="289">
        <f t="shared" si="12"/>
        <v>0</v>
      </c>
      <c r="S91" s="289">
        <f t="shared" si="16"/>
        <v>0</v>
      </c>
      <c r="T91" s="289">
        <f t="shared" si="16"/>
        <v>0</v>
      </c>
      <c r="U91" s="289">
        <f t="shared" si="16"/>
        <v>0</v>
      </c>
      <c r="V91" s="289">
        <f t="shared" si="16"/>
        <v>0</v>
      </c>
      <c r="W91" s="289">
        <f t="shared" si="16"/>
        <v>0</v>
      </c>
      <c r="AC91" s="290" t="str">
        <f t="shared" si="13"/>
        <v>Zeitreihe_1</v>
      </c>
    </row>
    <row r="92" spans="1:29" x14ac:dyDescent="0.25">
      <c r="A92" s="338"/>
      <c r="B92" s="338"/>
      <c r="C92" s="596"/>
      <c r="D92" s="338"/>
      <c r="E92" s="338"/>
      <c r="F92" s="338"/>
      <c r="G92" s="338"/>
      <c r="H92" s="338"/>
      <c r="I92" s="287">
        <f>IF(C92&gt;A_Stammdaten!$B$11,0,D92+E92-G92)</f>
        <v>0</v>
      </c>
      <c r="J92" s="338"/>
      <c r="K92" s="338"/>
      <c r="L92" s="338"/>
      <c r="M92" s="204">
        <f>IF(C92&gt;A_Stammdaten!$B$11,0,SUM(I92)-SUM(J92:L92))</f>
        <v>0</v>
      </c>
      <c r="N92" s="338"/>
      <c r="O92" s="288">
        <f>IF(AND(A_Stammdaten!$B$12=C92,OR(B92="geleistete Anzahlungen und Anlagen im Bau des Sachanlagevermögens",B92="geleistete Anzahlungen auf immaterielle Vermögensgegenstände",B92="Grundstücke")),0,Q92+P92)</f>
        <v>0</v>
      </c>
      <c r="P92" s="288">
        <f t="shared" si="14"/>
        <v>0</v>
      </c>
      <c r="Q92" s="288">
        <f>IF(A_Stammdaten!$B$12=2023,E3_WAV!S92,IF(A_Stammdaten!$B$11=2024,E3_WAV!T92, IF(A_Stammdaten!$B$11=2025,E3_WAV!U92,IF(A_Stammdaten!$B$11=2026,E3_WAV!V92,IF(A_Stammdaten!$B$11=2027,E3_WAV!W92)))))</f>
        <v>0</v>
      </c>
      <c r="R92" s="289">
        <f t="shared" si="12"/>
        <v>0</v>
      </c>
      <c r="S92" s="289">
        <f t="shared" si="16"/>
        <v>0</v>
      </c>
      <c r="T92" s="289">
        <f t="shared" si="16"/>
        <v>0</v>
      </c>
      <c r="U92" s="289">
        <f t="shared" si="16"/>
        <v>0</v>
      </c>
      <c r="V92" s="289">
        <f t="shared" si="16"/>
        <v>0</v>
      </c>
      <c r="W92" s="289">
        <f t="shared" si="16"/>
        <v>0</v>
      </c>
      <c r="AC92" s="290" t="str">
        <f t="shared" si="13"/>
        <v>Zeitreihe_1</v>
      </c>
    </row>
    <row r="93" spans="1:29" x14ac:dyDescent="0.25">
      <c r="A93" s="338"/>
      <c r="B93" s="338"/>
      <c r="C93" s="596"/>
      <c r="D93" s="338"/>
      <c r="E93" s="338"/>
      <c r="F93" s="338"/>
      <c r="G93" s="338"/>
      <c r="H93" s="338"/>
      <c r="I93" s="287">
        <f>IF(C93&gt;A_Stammdaten!$B$11,0,D93+E93-G93)</f>
        <v>0</v>
      </c>
      <c r="J93" s="338"/>
      <c r="K93" s="338"/>
      <c r="L93" s="338"/>
      <c r="M93" s="204">
        <f>IF(C93&gt;A_Stammdaten!$B$11,0,SUM(I93)-SUM(J93:L93))</f>
        <v>0</v>
      </c>
      <c r="N93" s="338"/>
      <c r="O93" s="288">
        <f>IF(AND(A_Stammdaten!$B$12=C93,OR(B93="geleistete Anzahlungen und Anlagen im Bau des Sachanlagevermögens",B93="geleistete Anzahlungen auf immaterielle Vermögensgegenstände",B93="Grundstücke")),0,Q93+P93)</f>
        <v>0</v>
      </c>
      <c r="P93" s="288">
        <f t="shared" si="14"/>
        <v>0</v>
      </c>
      <c r="Q93" s="288">
        <f>IF(A_Stammdaten!$B$12=2023,E3_WAV!S93,IF(A_Stammdaten!$B$11=2024,E3_WAV!T93, IF(A_Stammdaten!$B$11=2025,E3_WAV!U93,IF(A_Stammdaten!$B$11=2026,E3_WAV!V93,IF(A_Stammdaten!$B$11=2027,E3_WAV!W93)))))</f>
        <v>0</v>
      </c>
      <c r="R93" s="289">
        <f t="shared" si="12"/>
        <v>0</v>
      </c>
      <c r="S93" s="289">
        <f t="shared" si="16"/>
        <v>0</v>
      </c>
      <c r="T93" s="289">
        <f t="shared" si="16"/>
        <v>0</v>
      </c>
      <c r="U93" s="289">
        <f t="shared" si="16"/>
        <v>0</v>
      </c>
      <c r="V93" s="289">
        <f t="shared" si="16"/>
        <v>0</v>
      </c>
      <c r="W93" s="289">
        <f t="shared" si="16"/>
        <v>0</v>
      </c>
      <c r="AC93" s="290" t="str">
        <f t="shared" si="13"/>
        <v>Zeitreihe_1</v>
      </c>
    </row>
    <row r="94" spans="1:29" x14ac:dyDescent="0.25">
      <c r="A94" s="338"/>
      <c r="B94" s="338"/>
      <c r="C94" s="596"/>
      <c r="D94" s="338"/>
      <c r="E94" s="338"/>
      <c r="F94" s="338"/>
      <c r="G94" s="338"/>
      <c r="H94" s="338"/>
      <c r="I94" s="287">
        <f>IF(C94&gt;A_Stammdaten!$B$11,0,D94+E94-G94)</f>
        <v>0</v>
      </c>
      <c r="J94" s="338"/>
      <c r="K94" s="338"/>
      <c r="L94" s="338"/>
      <c r="M94" s="204">
        <f>IF(C94&gt;A_Stammdaten!$B$11,0,SUM(I94)-SUM(J94:L94))</f>
        <v>0</v>
      </c>
      <c r="N94" s="338"/>
      <c r="O94" s="288">
        <f>IF(AND(A_Stammdaten!$B$12=C94,OR(B94="geleistete Anzahlungen und Anlagen im Bau des Sachanlagevermögens",B94="geleistete Anzahlungen auf immaterielle Vermögensgegenstände",B94="Grundstücke")),0,Q94+P94)</f>
        <v>0</v>
      </c>
      <c r="P94" s="288">
        <f t="shared" si="14"/>
        <v>0</v>
      </c>
      <c r="Q94" s="288">
        <f>IF(A_Stammdaten!$B$12=2023,E3_WAV!S94,IF(A_Stammdaten!$B$11=2024,E3_WAV!T94, IF(A_Stammdaten!$B$11=2025,E3_WAV!U94,IF(A_Stammdaten!$B$11=2026,E3_WAV!V94,IF(A_Stammdaten!$B$11=2027,E3_WAV!W94)))))</f>
        <v>0</v>
      </c>
      <c r="R94" s="289">
        <f t="shared" si="12"/>
        <v>0</v>
      </c>
      <c r="S94" s="289">
        <f t="shared" si="16"/>
        <v>0</v>
      </c>
      <c r="T94" s="289">
        <f t="shared" si="16"/>
        <v>0</v>
      </c>
      <c r="U94" s="289">
        <f t="shared" si="16"/>
        <v>0</v>
      </c>
      <c r="V94" s="289">
        <f t="shared" si="16"/>
        <v>0</v>
      </c>
      <c r="W94" s="289">
        <f t="shared" si="16"/>
        <v>0</v>
      </c>
      <c r="AC94" s="290" t="str">
        <f t="shared" si="13"/>
        <v>Zeitreihe_1</v>
      </c>
    </row>
    <row r="95" spans="1:29" x14ac:dyDescent="0.25">
      <c r="A95" s="338"/>
      <c r="B95" s="338"/>
      <c r="C95" s="596"/>
      <c r="D95" s="338"/>
      <c r="E95" s="338"/>
      <c r="F95" s="338"/>
      <c r="G95" s="338"/>
      <c r="H95" s="338"/>
      <c r="I95" s="287">
        <f>IF(C95&gt;A_Stammdaten!$B$11,0,D95+E95-G95)</f>
        <v>0</v>
      </c>
      <c r="J95" s="338"/>
      <c r="K95" s="338"/>
      <c r="L95" s="338"/>
      <c r="M95" s="204">
        <f>IF(C95&gt;A_Stammdaten!$B$11,0,SUM(I95)-SUM(J95:L95))</f>
        <v>0</v>
      </c>
      <c r="N95" s="338"/>
      <c r="O95" s="288">
        <f>IF(AND(A_Stammdaten!$B$12=C95,OR(B95="geleistete Anzahlungen und Anlagen im Bau des Sachanlagevermögens",B95="geleistete Anzahlungen auf immaterielle Vermögensgegenstände",B95="Grundstücke")),0,Q95+P95)</f>
        <v>0</v>
      </c>
      <c r="P95" s="288">
        <f t="shared" si="14"/>
        <v>0</v>
      </c>
      <c r="Q95" s="288">
        <f>IF(A_Stammdaten!$B$12=2023,E3_WAV!S95,IF(A_Stammdaten!$B$11=2024,E3_WAV!T95, IF(A_Stammdaten!$B$11=2025,E3_WAV!U95,IF(A_Stammdaten!$B$11=2026,E3_WAV!V95,IF(A_Stammdaten!$B$11=2027,E3_WAV!W95)))))</f>
        <v>0</v>
      </c>
      <c r="R95" s="289">
        <f t="shared" si="12"/>
        <v>0</v>
      </c>
      <c r="S95" s="289">
        <f t="shared" ref="S95:W104" si="17">IF(AND($N95&lt;&gt;"",$N95&lt;&gt;0),IF(($N95-(S$4-$C95))&gt;0,($N95-(S$4-$C95)-1)*($M95/$N95),0),$M95)</f>
        <v>0</v>
      </c>
      <c r="T95" s="289">
        <f t="shared" si="17"/>
        <v>0</v>
      </c>
      <c r="U95" s="289">
        <f t="shared" si="17"/>
        <v>0</v>
      </c>
      <c r="V95" s="289">
        <f t="shared" si="17"/>
        <v>0</v>
      </c>
      <c r="W95" s="289">
        <f t="shared" si="17"/>
        <v>0</v>
      </c>
      <c r="AC95" s="290" t="str">
        <f t="shared" si="13"/>
        <v>Zeitreihe_1</v>
      </c>
    </row>
    <row r="96" spans="1:29" x14ac:dyDescent="0.25">
      <c r="A96" s="338"/>
      <c r="B96" s="338"/>
      <c r="C96" s="596"/>
      <c r="D96" s="338"/>
      <c r="E96" s="338"/>
      <c r="F96" s="338"/>
      <c r="G96" s="338"/>
      <c r="H96" s="338"/>
      <c r="I96" s="287">
        <f>IF(C96&gt;A_Stammdaten!$B$11,0,D96+E96-G96)</f>
        <v>0</v>
      </c>
      <c r="J96" s="338"/>
      <c r="K96" s="338"/>
      <c r="L96" s="338"/>
      <c r="M96" s="204">
        <f>IF(C96&gt;A_Stammdaten!$B$11,0,SUM(I96)-SUM(J96:L96))</f>
        <v>0</v>
      </c>
      <c r="N96" s="338"/>
      <c r="O96" s="288">
        <f>IF(AND(A_Stammdaten!$B$12=C96,OR(B96="geleistete Anzahlungen und Anlagen im Bau des Sachanlagevermögens",B96="geleistete Anzahlungen auf immaterielle Vermögensgegenstände",B96="Grundstücke")),0,Q96+P96)</f>
        <v>0</v>
      </c>
      <c r="P96" s="288">
        <f t="shared" si="14"/>
        <v>0</v>
      </c>
      <c r="Q96" s="288">
        <f>IF(A_Stammdaten!$B$12=2023,E3_WAV!S96,IF(A_Stammdaten!$B$11=2024,E3_WAV!T96, IF(A_Stammdaten!$B$11=2025,E3_WAV!U96,IF(A_Stammdaten!$B$11=2026,E3_WAV!V96,IF(A_Stammdaten!$B$11=2027,E3_WAV!W96)))))</f>
        <v>0</v>
      </c>
      <c r="R96" s="289">
        <f t="shared" si="12"/>
        <v>0</v>
      </c>
      <c r="S96" s="289">
        <f t="shared" si="17"/>
        <v>0</v>
      </c>
      <c r="T96" s="289">
        <f t="shared" si="17"/>
        <v>0</v>
      </c>
      <c r="U96" s="289">
        <f t="shared" si="17"/>
        <v>0</v>
      </c>
      <c r="V96" s="289">
        <f t="shared" si="17"/>
        <v>0</v>
      </c>
      <c r="W96" s="289">
        <f t="shared" si="17"/>
        <v>0</v>
      </c>
      <c r="AC96" s="290" t="str">
        <f t="shared" si="13"/>
        <v>Zeitreihe_1</v>
      </c>
    </row>
    <row r="97" spans="1:29" x14ac:dyDescent="0.25">
      <c r="A97" s="338"/>
      <c r="B97" s="338"/>
      <c r="C97" s="596"/>
      <c r="D97" s="338"/>
      <c r="E97" s="338"/>
      <c r="F97" s="338"/>
      <c r="G97" s="338"/>
      <c r="H97" s="338"/>
      <c r="I97" s="287">
        <f>IF(C97&gt;A_Stammdaten!$B$11,0,D97+E97-G97)</f>
        <v>0</v>
      </c>
      <c r="J97" s="338"/>
      <c r="K97" s="338"/>
      <c r="L97" s="338"/>
      <c r="M97" s="204">
        <f>IF(C97&gt;A_Stammdaten!$B$11,0,SUM(I97)-SUM(J97:L97))</f>
        <v>0</v>
      </c>
      <c r="N97" s="338"/>
      <c r="O97" s="288">
        <f>IF(AND(A_Stammdaten!$B$12=C97,OR(B97="geleistete Anzahlungen und Anlagen im Bau des Sachanlagevermögens",B97="geleistete Anzahlungen auf immaterielle Vermögensgegenstände",B97="Grundstücke")),0,Q97+P97)</f>
        <v>0</v>
      </c>
      <c r="P97" s="288">
        <f t="shared" si="14"/>
        <v>0</v>
      </c>
      <c r="Q97" s="288">
        <f>IF(A_Stammdaten!$B$12=2023,E3_WAV!S97,IF(A_Stammdaten!$B$11=2024,E3_WAV!T97, IF(A_Stammdaten!$B$11=2025,E3_WAV!U97,IF(A_Stammdaten!$B$11=2026,E3_WAV!V97,IF(A_Stammdaten!$B$11=2027,E3_WAV!W97)))))</f>
        <v>0</v>
      </c>
      <c r="R97" s="289">
        <f t="shared" si="12"/>
        <v>0</v>
      </c>
      <c r="S97" s="289">
        <f t="shared" si="17"/>
        <v>0</v>
      </c>
      <c r="T97" s="289">
        <f t="shared" si="17"/>
        <v>0</v>
      </c>
      <c r="U97" s="289">
        <f t="shared" si="17"/>
        <v>0</v>
      </c>
      <c r="V97" s="289">
        <f t="shared" si="17"/>
        <v>0</v>
      </c>
      <c r="W97" s="289">
        <f t="shared" si="17"/>
        <v>0</v>
      </c>
      <c r="AC97" s="290" t="str">
        <f t="shared" si="13"/>
        <v>Zeitreihe_1</v>
      </c>
    </row>
    <row r="98" spans="1:29" x14ac:dyDescent="0.25">
      <c r="A98" s="338"/>
      <c r="B98" s="338"/>
      <c r="C98" s="596"/>
      <c r="D98" s="338"/>
      <c r="E98" s="338"/>
      <c r="F98" s="338"/>
      <c r="G98" s="338"/>
      <c r="H98" s="338"/>
      <c r="I98" s="287">
        <f>IF(C98&gt;A_Stammdaten!$B$11,0,D98+E98-G98)</f>
        <v>0</v>
      </c>
      <c r="J98" s="338"/>
      <c r="K98" s="338"/>
      <c r="L98" s="338"/>
      <c r="M98" s="204">
        <f>IF(C98&gt;A_Stammdaten!$B$11,0,SUM(I98)-SUM(J98:L98))</f>
        <v>0</v>
      </c>
      <c r="N98" s="338"/>
      <c r="O98" s="288">
        <f>IF(AND(A_Stammdaten!$B$12=C98,OR(B98="geleistete Anzahlungen und Anlagen im Bau des Sachanlagevermögens",B98="geleistete Anzahlungen auf immaterielle Vermögensgegenstände",B98="Grundstücke")),0,Q98+P98)</f>
        <v>0</v>
      </c>
      <c r="P98" s="288">
        <f t="shared" si="14"/>
        <v>0</v>
      </c>
      <c r="Q98" s="288">
        <f>IF(A_Stammdaten!$B$12=2023,E3_WAV!S98,IF(A_Stammdaten!$B$11=2024,E3_WAV!T98, IF(A_Stammdaten!$B$11=2025,E3_WAV!U98,IF(A_Stammdaten!$B$11=2026,E3_WAV!V98,IF(A_Stammdaten!$B$11=2027,E3_WAV!W98)))))</f>
        <v>0</v>
      </c>
      <c r="R98" s="289">
        <f t="shared" si="12"/>
        <v>0</v>
      </c>
      <c r="S98" s="289">
        <f t="shared" si="17"/>
        <v>0</v>
      </c>
      <c r="T98" s="289">
        <f t="shared" si="17"/>
        <v>0</v>
      </c>
      <c r="U98" s="289">
        <f t="shared" si="17"/>
        <v>0</v>
      </c>
      <c r="V98" s="289">
        <f t="shared" si="17"/>
        <v>0</v>
      </c>
      <c r="W98" s="289">
        <f t="shared" si="17"/>
        <v>0</v>
      </c>
      <c r="AC98" s="290" t="str">
        <f t="shared" si="13"/>
        <v>Zeitreihe_1</v>
      </c>
    </row>
    <row r="99" spans="1:29" x14ac:dyDescent="0.25">
      <c r="A99" s="338"/>
      <c r="B99" s="338"/>
      <c r="C99" s="596"/>
      <c r="D99" s="338"/>
      <c r="E99" s="338"/>
      <c r="F99" s="338"/>
      <c r="G99" s="338"/>
      <c r="H99" s="338"/>
      <c r="I99" s="287">
        <f>IF(C99&gt;A_Stammdaten!$B$11,0,D99+E99-G99)</f>
        <v>0</v>
      </c>
      <c r="J99" s="338"/>
      <c r="K99" s="338"/>
      <c r="L99" s="338"/>
      <c r="M99" s="204">
        <f>IF(C99&gt;A_Stammdaten!$B$11,0,SUM(I99)-SUM(J99:L99))</f>
        <v>0</v>
      </c>
      <c r="N99" s="338"/>
      <c r="O99" s="288">
        <f>IF(AND(A_Stammdaten!$B$12=C99,OR(B99="geleistete Anzahlungen und Anlagen im Bau des Sachanlagevermögens",B99="geleistete Anzahlungen auf immaterielle Vermögensgegenstände",B99="Grundstücke")),0,Q99+P99)</f>
        <v>0</v>
      </c>
      <c r="P99" s="288">
        <f t="shared" si="14"/>
        <v>0</v>
      </c>
      <c r="Q99" s="288">
        <f>IF(A_Stammdaten!$B$12=2023,E3_WAV!S99,IF(A_Stammdaten!$B$11=2024,E3_WAV!T99, IF(A_Stammdaten!$B$11=2025,E3_WAV!U99,IF(A_Stammdaten!$B$11=2026,E3_WAV!V99,IF(A_Stammdaten!$B$11=2027,E3_WAV!W99)))))</f>
        <v>0</v>
      </c>
      <c r="R99" s="289">
        <f t="shared" si="12"/>
        <v>0</v>
      </c>
      <c r="S99" s="289">
        <f t="shared" si="17"/>
        <v>0</v>
      </c>
      <c r="T99" s="289">
        <f t="shared" si="17"/>
        <v>0</v>
      </c>
      <c r="U99" s="289">
        <f t="shared" si="17"/>
        <v>0</v>
      </c>
      <c r="V99" s="289">
        <f t="shared" si="17"/>
        <v>0</v>
      </c>
      <c r="W99" s="289">
        <f t="shared" si="17"/>
        <v>0</v>
      </c>
      <c r="AC99" s="290" t="str">
        <f t="shared" si="13"/>
        <v>Zeitreihe_1</v>
      </c>
    </row>
    <row r="100" spans="1:29" x14ac:dyDescent="0.25">
      <c r="A100" s="338"/>
      <c r="B100" s="338"/>
      <c r="C100" s="596"/>
      <c r="D100" s="338"/>
      <c r="E100" s="338"/>
      <c r="F100" s="338"/>
      <c r="G100" s="338"/>
      <c r="H100" s="338"/>
      <c r="I100" s="287">
        <f>IF(C100&gt;A_Stammdaten!$B$11,0,D100+E100-G100)</f>
        <v>0</v>
      </c>
      <c r="J100" s="338"/>
      <c r="K100" s="338"/>
      <c r="L100" s="338"/>
      <c r="M100" s="204">
        <f>IF(C100&gt;A_Stammdaten!$B$11,0,SUM(I100)-SUM(J100:L100))</f>
        <v>0</v>
      </c>
      <c r="N100" s="338"/>
      <c r="O100" s="288">
        <f>IF(AND(A_Stammdaten!$B$12=C100,OR(B100="geleistete Anzahlungen und Anlagen im Bau des Sachanlagevermögens",B100="geleistete Anzahlungen auf immaterielle Vermögensgegenstände",B100="Grundstücke")),0,Q100+P100)</f>
        <v>0</v>
      </c>
      <c r="P100" s="288">
        <f t="shared" si="14"/>
        <v>0</v>
      </c>
      <c r="Q100" s="288">
        <f>IF(A_Stammdaten!$B$12=2023,E3_WAV!S100,IF(A_Stammdaten!$B$11=2024,E3_WAV!T100, IF(A_Stammdaten!$B$11=2025,E3_WAV!U100,IF(A_Stammdaten!$B$11=2026,E3_WAV!V100,IF(A_Stammdaten!$B$11=2027,E3_WAV!W100)))))</f>
        <v>0</v>
      </c>
      <c r="R100" s="289">
        <f t="shared" si="12"/>
        <v>0</v>
      </c>
      <c r="S100" s="289">
        <f t="shared" si="17"/>
        <v>0</v>
      </c>
      <c r="T100" s="289">
        <f t="shared" si="17"/>
        <v>0</v>
      </c>
      <c r="U100" s="289">
        <f t="shared" si="17"/>
        <v>0</v>
      </c>
      <c r="V100" s="289">
        <f t="shared" si="17"/>
        <v>0</v>
      </c>
      <c r="W100" s="289">
        <f t="shared" si="17"/>
        <v>0</v>
      </c>
      <c r="AC100" s="290" t="str">
        <f t="shared" si="13"/>
        <v>Zeitreihe_1</v>
      </c>
    </row>
    <row r="101" spans="1:29" x14ac:dyDescent="0.25">
      <c r="A101" s="338"/>
      <c r="B101" s="338"/>
      <c r="C101" s="596"/>
      <c r="D101" s="338"/>
      <c r="E101" s="338"/>
      <c r="F101" s="338"/>
      <c r="G101" s="338"/>
      <c r="H101" s="338"/>
      <c r="I101" s="287">
        <f>IF(C101&gt;A_Stammdaten!$B$11,0,D101+E101-G101)</f>
        <v>0</v>
      </c>
      <c r="J101" s="338"/>
      <c r="K101" s="338"/>
      <c r="L101" s="338"/>
      <c r="M101" s="204">
        <f>IF(C101&gt;A_Stammdaten!$B$11,0,SUM(I101)-SUM(J101:L101))</f>
        <v>0</v>
      </c>
      <c r="N101" s="338"/>
      <c r="O101" s="288">
        <f>IF(AND(A_Stammdaten!$B$12=C101,OR(B101="geleistete Anzahlungen und Anlagen im Bau des Sachanlagevermögens",B101="geleistete Anzahlungen auf immaterielle Vermögensgegenstände",B101="Grundstücke")),0,Q101+P101)</f>
        <v>0</v>
      </c>
      <c r="P101" s="288">
        <f t="shared" si="14"/>
        <v>0</v>
      </c>
      <c r="Q101" s="288">
        <f>IF(A_Stammdaten!$B$12=2023,E3_WAV!S101,IF(A_Stammdaten!$B$11=2024,E3_WAV!T101, IF(A_Stammdaten!$B$11=2025,E3_WAV!U101,IF(A_Stammdaten!$B$11=2026,E3_WAV!V101,IF(A_Stammdaten!$B$11=2027,E3_WAV!W101)))))</f>
        <v>0</v>
      </c>
      <c r="R101" s="289">
        <f t="shared" si="12"/>
        <v>0</v>
      </c>
      <c r="S101" s="289">
        <f t="shared" si="17"/>
        <v>0</v>
      </c>
      <c r="T101" s="289">
        <f t="shared" si="17"/>
        <v>0</v>
      </c>
      <c r="U101" s="289">
        <f t="shared" si="17"/>
        <v>0</v>
      </c>
      <c r="V101" s="289">
        <f t="shared" si="17"/>
        <v>0</v>
      </c>
      <c r="W101" s="289">
        <f t="shared" si="17"/>
        <v>0</v>
      </c>
      <c r="AC101" s="290" t="str">
        <f t="shared" si="13"/>
        <v>Zeitreihe_1</v>
      </c>
    </row>
    <row r="102" spans="1:29" x14ac:dyDescent="0.25">
      <c r="A102" s="338"/>
      <c r="B102" s="338"/>
      <c r="C102" s="596"/>
      <c r="D102" s="338"/>
      <c r="E102" s="338"/>
      <c r="F102" s="338"/>
      <c r="G102" s="338"/>
      <c r="H102" s="338"/>
      <c r="I102" s="287">
        <f>IF(C102&gt;A_Stammdaten!$B$11,0,D102+E102-G102)</f>
        <v>0</v>
      </c>
      <c r="J102" s="338"/>
      <c r="K102" s="338"/>
      <c r="L102" s="338"/>
      <c r="M102" s="204">
        <f>IF(C102&gt;A_Stammdaten!$B$11,0,SUM(I102)-SUM(J102:L102))</f>
        <v>0</v>
      </c>
      <c r="N102" s="338"/>
      <c r="O102" s="288">
        <f>IF(AND(A_Stammdaten!$B$12=C102,OR(B102="geleistete Anzahlungen und Anlagen im Bau des Sachanlagevermögens",B102="geleistete Anzahlungen auf immaterielle Vermögensgegenstände",B102="Grundstücke")),0,Q102+P102)</f>
        <v>0</v>
      </c>
      <c r="P102" s="288">
        <f t="shared" si="14"/>
        <v>0</v>
      </c>
      <c r="Q102" s="288">
        <f>IF(A_Stammdaten!$B$12=2023,E3_WAV!S102,IF(A_Stammdaten!$B$11=2024,E3_WAV!T102, IF(A_Stammdaten!$B$11=2025,E3_WAV!U102,IF(A_Stammdaten!$B$11=2026,E3_WAV!V102,IF(A_Stammdaten!$B$11=2027,E3_WAV!W102)))))</f>
        <v>0</v>
      </c>
      <c r="R102" s="289">
        <f t="shared" si="12"/>
        <v>0</v>
      </c>
      <c r="S102" s="289">
        <f t="shared" si="17"/>
        <v>0</v>
      </c>
      <c r="T102" s="289">
        <f t="shared" si="17"/>
        <v>0</v>
      </c>
      <c r="U102" s="289">
        <f t="shared" si="17"/>
        <v>0</v>
      </c>
      <c r="V102" s="289">
        <f t="shared" si="17"/>
        <v>0</v>
      </c>
      <c r="W102" s="289">
        <f t="shared" si="17"/>
        <v>0</v>
      </c>
      <c r="AC102" s="290" t="str">
        <f t="shared" si="13"/>
        <v>Zeitreihe_1</v>
      </c>
    </row>
    <row r="103" spans="1:29" x14ac:dyDescent="0.25">
      <c r="A103" s="338"/>
      <c r="B103" s="338"/>
      <c r="C103" s="596"/>
      <c r="D103" s="338"/>
      <c r="E103" s="338"/>
      <c r="F103" s="338"/>
      <c r="G103" s="338"/>
      <c r="H103" s="338"/>
      <c r="I103" s="287">
        <f>IF(C103&gt;A_Stammdaten!$B$11,0,D103+E103-G103)</f>
        <v>0</v>
      </c>
      <c r="J103" s="338"/>
      <c r="K103" s="338"/>
      <c r="L103" s="338"/>
      <c r="M103" s="204">
        <f>IF(C103&gt;A_Stammdaten!$B$11,0,SUM(I103)-SUM(J103:L103))</f>
        <v>0</v>
      </c>
      <c r="N103" s="338"/>
      <c r="O103" s="288">
        <f>IF(AND(A_Stammdaten!$B$12=C103,OR(B103="geleistete Anzahlungen und Anlagen im Bau des Sachanlagevermögens",B103="geleistete Anzahlungen auf immaterielle Vermögensgegenstände",B103="Grundstücke")),0,Q103+P103)</f>
        <v>0</v>
      </c>
      <c r="P103" s="288">
        <f t="shared" si="14"/>
        <v>0</v>
      </c>
      <c r="Q103" s="288">
        <f>IF(A_Stammdaten!$B$12=2023,E3_WAV!S103,IF(A_Stammdaten!$B$11=2024,E3_WAV!T103, IF(A_Stammdaten!$B$11=2025,E3_WAV!U103,IF(A_Stammdaten!$B$11=2026,E3_WAV!V103,IF(A_Stammdaten!$B$11=2027,E3_WAV!W103)))))</f>
        <v>0</v>
      </c>
      <c r="R103" s="289">
        <f t="shared" si="12"/>
        <v>0</v>
      </c>
      <c r="S103" s="289">
        <f t="shared" si="17"/>
        <v>0</v>
      </c>
      <c r="T103" s="289">
        <f t="shared" si="17"/>
        <v>0</v>
      </c>
      <c r="U103" s="289">
        <f t="shared" si="17"/>
        <v>0</v>
      </c>
      <c r="V103" s="289">
        <f t="shared" si="17"/>
        <v>0</v>
      </c>
      <c r="W103" s="289">
        <f t="shared" si="17"/>
        <v>0</v>
      </c>
      <c r="AC103" s="290" t="str">
        <f t="shared" si="13"/>
        <v>Zeitreihe_1</v>
      </c>
    </row>
    <row r="104" spans="1:29" x14ac:dyDescent="0.25">
      <c r="A104" s="338"/>
      <c r="B104" s="338"/>
      <c r="C104" s="596"/>
      <c r="D104" s="338"/>
      <c r="E104" s="338"/>
      <c r="F104" s="338"/>
      <c r="G104" s="338"/>
      <c r="H104" s="338"/>
      <c r="I104" s="287">
        <f>IF(C104&gt;A_Stammdaten!$B$11,0,D104+E104-G104)</f>
        <v>0</v>
      </c>
      <c r="J104" s="338"/>
      <c r="K104" s="338"/>
      <c r="L104" s="338"/>
      <c r="M104" s="204">
        <f>IF(C104&gt;A_Stammdaten!$B$11,0,SUM(I104)-SUM(J104:L104))</f>
        <v>0</v>
      </c>
      <c r="N104" s="338"/>
      <c r="O104" s="288">
        <f>IF(AND(A_Stammdaten!$B$12=C104,OR(B104="geleistete Anzahlungen und Anlagen im Bau des Sachanlagevermögens",B104="geleistete Anzahlungen auf immaterielle Vermögensgegenstände",B104="Grundstücke")),0,Q104+P104)</f>
        <v>0</v>
      </c>
      <c r="P104" s="288">
        <f t="shared" si="14"/>
        <v>0</v>
      </c>
      <c r="Q104" s="288">
        <f>IF(A_Stammdaten!$B$12=2023,E3_WAV!S104,IF(A_Stammdaten!$B$11=2024,E3_WAV!T104, IF(A_Stammdaten!$B$11=2025,E3_WAV!U104,IF(A_Stammdaten!$B$11=2026,E3_WAV!V104,IF(A_Stammdaten!$B$11=2027,E3_WAV!W104)))))</f>
        <v>0</v>
      </c>
      <c r="R104" s="289">
        <f t="shared" si="12"/>
        <v>0</v>
      </c>
      <c r="S104" s="289">
        <f t="shared" si="17"/>
        <v>0</v>
      </c>
      <c r="T104" s="289">
        <f t="shared" si="17"/>
        <v>0</v>
      </c>
      <c r="U104" s="289">
        <f t="shared" si="17"/>
        <v>0</v>
      </c>
      <c r="V104" s="289">
        <f t="shared" si="17"/>
        <v>0</v>
      </c>
      <c r="W104" s="289">
        <f t="shared" si="17"/>
        <v>0</v>
      </c>
      <c r="AC104" s="290" t="str">
        <f t="shared" si="13"/>
        <v>Zeitreihe_1</v>
      </c>
    </row>
    <row r="105" spans="1:29" x14ac:dyDescent="0.25">
      <c r="A105" s="532" t="s">
        <v>496</v>
      </c>
      <c r="B105" s="532" t="s">
        <v>496</v>
      </c>
      <c r="C105" s="532" t="s">
        <v>496</v>
      </c>
      <c r="D105" s="532" t="s">
        <v>496</v>
      </c>
      <c r="E105" s="532" t="s">
        <v>496</v>
      </c>
      <c r="F105" s="532" t="s">
        <v>496</v>
      </c>
      <c r="G105" s="532" t="s">
        <v>496</v>
      </c>
      <c r="H105" s="532" t="s">
        <v>496</v>
      </c>
      <c r="I105" s="287">
        <f>IF(C105&gt;A_Stammdaten!$B$11,0,D105+E105-G105)</f>
        <v>0</v>
      </c>
      <c r="J105" s="532" t="s">
        <v>496</v>
      </c>
      <c r="K105" s="532" t="s">
        <v>496</v>
      </c>
      <c r="L105" s="532" t="s">
        <v>496</v>
      </c>
      <c r="M105" s="204">
        <f>IF(C105&gt;A_Stammdaten!$B$11,0,SUM(I105)-SUM(J105:L105))</f>
        <v>0</v>
      </c>
      <c r="N105" s="532" t="s">
        <v>496</v>
      </c>
      <c r="O105" s="532" t="s">
        <v>496</v>
      </c>
      <c r="P105" s="532" t="s">
        <v>496</v>
      </c>
      <c r="Q105" s="288" t="str">
        <f>IF(A_Stammdaten!$B$12=2023,E3_WAV!S105,IF(A_Stammdaten!$B$11=2024,E3_WAV!T105, IF(A_Stammdaten!$B$11=2025,E3_WAV!U105,IF(A_Stammdaten!$B$11=2026,E3_WAV!V105,IF(A_Stammdaten!$B$11=2027,E3_WAV!W105)))))</f>
        <v>Ende</v>
      </c>
      <c r="R105" s="532" t="s">
        <v>496</v>
      </c>
      <c r="S105" s="532" t="s">
        <v>496</v>
      </c>
      <c r="T105" s="532" t="s">
        <v>496</v>
      </c>
      <c r="U105" s="532" t="s">
        <v>496</v>
      </c>
      <c r="V105" s="532" t="s">
        <v>496</v>
      </c>
      <c r="W105" s="532" t="s">
        <v>496</v>
      </c>
    </row>
  </sheetData>
  <sheetProtection formatCells="0" formatColumns="0" formatRows="0"/>
  <autoFilter ref="A4:AC4"/>
  <mergeCells count="5">
    <mergeCell ref="A2:Q2"/>
    <mergeCell ref="A3:B3"/>
    <mergeCell ref="R2:W2"/>
    <mergeCell ref="T3:U3"/>
    <mergeCell ref="V3:W3"/>
  </mergeCells>
  <dataValidations count="2">
    <dataValidation type="list" allowBlank="1" showInputMessage="1" showErrorMessage="1" sqref="B5:B104">
      <formula1>WAV_Positionen</formula1>
    </dataValidation>
    <dataValidation type="list" allowBlank="1" showInputMessage="1" showErrorMessage="1" sqref="C5:C104">
      <formula1>Investitionsjahre</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D_KKAuf!$F$12:$F$14</xm:f>
          </x14:formula1>
          <xm:sqref>A5:A104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theme="9"/>
  </sheetPr>
  <dimension ref="A1:I34"/>
  <sheetViews>
    <sheetView zoomScale="80" zoomScaleNormal="80" workbookViewId="0">
      <selection activeCell="C4" sqref="C4"/>
    </sheetView>
  </sheetViews>
  <sheetFormatPr baseColWidth="10" defaultColWidth="11.42578125" defaultRowHeight="15" x14ac:dyDescent="0.25"/>
  <cols>
    <col min="1" max="1" width="153" style="253" bestFit="1" customWidth="1"/>
    <col min="2" max="2" width="15.7109375" style="253" bestFit="1" customWidth="1"/>
    <col min="3" max="3" width="21.7109375" style="253" bestFit="1" customWidth="1"/>
    <col min="4" max="4" width="12.5703125" style="253" customWidth="1"/>
    <col min="5" max="5" width="12.42578125" style="292" customWidth="1"/>
    <col min="6" max="1024" width="11.5703125" style="253" customWidth="1"/>
    <col min="1025" max="16384" width="11.42578125" style="253"/>
  </cols>
  <sheetData>
    <row r="1" spans="1:9" ht="18.75" x14ac:dyDescent="0.3">
      <c r="A1" s="291" t="s">
        <v>376</v>
      </c>
      <c r="B1" s="291"/>
    </row>
    <row r="3" spans="1:9" x14ac:dyDescent="0.25">
      <c r="A3" s="293" t="s">
        <v>288</v>
      </c>
      <c r="B3" s="293" t="s">
        <v>352</v>
      </c>
      <c r="C3" s="293" t="s">
        <v>353</v>
      </c>
      <c r="F3" s="294"/>
      <c r="G3" s="294"/>
      <c r="H3" s="294"/>
      <c r="I3" s="294"/>
    </row>
    <row r="4" spans="1:9" ht="15.75" x14ac:dyDescent="0.25">
      <c r="A4" s="295" t="s">
        <v>354</v>
      </c>
      <c r="B4" s="296"/>
      <c r="C4" s="297"/>
      <c r="E4" s="298" t="s">
        <v>354</v>
      </c>
      <c r="F4" s="299"/>
      <c r="G4" s="294"/>
      <c r="H4" s="294"/>
      <c r="I4" s="294"/>
    </row>
    <row r="5" spans="1:9" ht="15.75" x14ac:dyDescent="0.25">
      <c r="A5" s="295" t="s">
        <v>354</v>
      </c>
      <c r="B5" s="296"/>
      <c r="C5" s="297"/>
      <c r="E5" s="298" t="s">
        <v>355</v>
      </c>
      <c r="F5" s="299"/>
      <c r="G5" s="294"/>
      <c r="H5" s="294"/>
      <c r="I5" s="294"/>
    </row>
    <row r="6" spans="1:9" ht="15.75" x14ac:dyDescent="0.25">
      <c r="A6" s="295" t="s">
        <v>354</v>
      </c>
      <c r="B6" s="296"/>
      <c r="C6" s="297"/>
      <c r="E6" s="298" t="s">
        <v>391</v>
      </c>
      <c r="F6" s="299"/>
      <c r="G6" s="294"/>
      <c r="H6" s="294"/>
      <c r="I6" s="294"/>
    </row>
    <row r="7" spans="1:9" ht="15.75" x14ac:dyDescent="0.25">
      <c r="A7" s="295" t="s">
        <v>354</v>
      </c>
      <c r="B7" s="296"/>
      <c r="C7" s="297"/>
      <c r="E7" s="298" t="s">
        <v>392</v>
      </c>
      <c r="F7" s="299"/>
      <c r="G7" s="294"/>
      <c r="H7" s="294"/>
      <c r="I7" s="294"/>
    </row>
    <row r="8" spans="1:9" ht="15.75" x14ac:dyDescent="0.25">
      <c r="A8" s="295" t="s">
        <v>354</v>
      </c>
      <c r="B8" s="296"/>
      <c r="C8" s="297"/>
      <c r="E8" s="298" t="s">
        <v>393</v>
      </c>
      <c r="F8" s="299"/>
      <c r="G8" s="294"/>
      <c r="H8" s="294"/>
      <c r="I8" s="294"/>
    </row>
    <row r="9" spans="1:9" ht="15.75" x14ac:dyDescent="0.25">
      <c r="A9" s="295" t="s">
        <v>354</v>
      </c>
      <c r="B9" s="296"/>
      <c r="C9" s="297"/>
      <c r="E9" s="298" t="s">
        <v>394</v>
      </c>
      <c r="F9" s="299"/>
      <c r="G9" s="294"/>
      <c r="H9" s="294"/>
      <c r="I9" s="294"/>
    </row>
    <row r="10" spans="1:9" ht="15.75" x14ac:dyDescent="0.25">
      <c r="A10" s="295" t="s">
        <v>354</v>
      </c>
      <c r="B10" s="296"/>
      <c r="C10" s="297"/>
      <c r="E10" s="298" t="s">
        <v>395</v>
      </c>
      <c r="F10" s="299"/>
      <c r="G10" s="294"/>
      <c r="H10" s="294"/>
      <c r="I10" s="294"/>
    </row>
    <row r="11" spans="1:9" x14ac:dyDescent="0.25">
      <c r="A11" s="242"/>
      <c r="B11" s="242"/>
      <c r="C11" s="242"/>
      <c r="D11" s="242"/>
      <c r="F11" s="294"/>
      <c r="G11" s="294"/>
      <c r="H11" s="294"/>
      <c r="I11" s="294"/>
    </row>
    <row r="12" spans="1:9" ht="15.75" x14ac:dyDescent="0.25">
      <c r="A12" s="300" t="s">
        <v>356</v>
      </c>
      <c r="B12" s="242"/>
      <c r="C12" s="242"/>
      <c r="D12" s="242"/>
      <c r="F12" s="294"/>
      <c r="G12" s="294"/>
      <c r="H12" s="294"/>
      <c r="I12" s="294"/>
    </row>
    <row r="13" spans="1:9" ht="30" x14ac:dyDescent="0.25">
      <c r="A13" s="301" t="s">
        <v>342</v>
      </c>
      <c r="B13" s="301" t="s">
        <v>357</v>
      </c>
      <c r="C13" s="301" t="s">
        <v>358</v>
      </c>
      <c r="D13" s="301" t="s">
        <v>359</v>
      </c>
      <c r="F13" s="294"/>
      <c r="G13" s="294"/>
      <c r="H13" s="294"/>
      <c r="I13" s="294"/>
    </row>
    <row r="14" spans="1:9" x14ac:dyDescent="0.25">
      <c r="A14" s="302"/>
      <c r="B14" s="303"/>
      <c r="C14" s="304"/>
      <c r="D14" s="304"/>
      <c r="F14" s="294"/>
      <c r="G14" s="294"/>
      <c r="H14" s="294"/>
      <c r="I14" s="294"/>
    </row>
    <row r="15" spans="1:9" x14ac:dyDescent="0.25">
      <c r="A15" s="302"/>
      <c r="B15" s="303"/>
      <c r="C15" s="304"/>
      <c r="D15" s="304"/>
      <c r="F15" s="294"/>
      <c r="G15" s="294"/>
      <c r="H15" s="294"/>
      <c r="I15" s="294"/>
    </row>
    <row r="16" spans="1:9" x14ac:dyDescent="0.25">
      <c r="A16" s="302"/>
      <c r="B16" s="303"/>
      <c r="C16" s="304"/>
      <c r="D16" s="304"/>
      <c r="F16" s="294"/>
      <c r="G16" s="294"/>
      <c r="H16" s="294"/>
      <c r="I16" s="294"/>
    </row>
    <row r="17" spans="1:9" x14ac:dyDescent="0.25">
      <c r="A17" s="302"/>
      <c r="B17" s="303"/>
      <c r="C17" s="304"/>
      <c r="D17" s="304"/>
      <c r="F17" s="294"/>
      <c r="G17" s="294"/>
      <c r="H17" s="294"/>
      <c r="I17" s="294"/>
    </row>
    <row r="18" spans="1:9" x14ac:dyDescent="0.25">
      <c r="A18" s="302"/>
      <c r="B18" s="303"/>
      <c r="C18" s="304"/>
      <c r="D18" s="304"/>
      <c r="F18" s="294"/>
      <c r="G18" s="294"/>
      <c r="H18" s="294"/>
      <c r="I18" s="294"/>
    </row>
    <row r="19" spans="1:9" x14ac:dyDescent="0.25">
      <c r="A19" s="302"/>
      <c r="B19" s="303"/>
      <c r="C19" s="304"/>
      <c r="D19" s="304"/>
      <c r="F19" s="294"/>
      <c r="G19" s="294"/>
      <c r="H19" s="294"/>
      <c r="I19" s="294"/>
    </row>
    <row r="20" spans="1:9" x14ac:dyDescent="0.25">
      <c r="A20" s="302"/>
      <c r="B20" s="303"/>
      <c r="C20" s="304"/>
      <c r="D20" s="304"/>
      <c r="F20" s="294"/>
      <c r="G20" s="294"/>
      <c r="H20" s="294"/>
      <c r="I20" s="294"/>
    </row>
    <row r="21" spans="1:9" x14ac:dyDescent="0.25">
      <c r="A21" s="302"/>
      <c r="B21" s="303"/>
      <c r="C21" s="304"/>
      <c r="D21" s="304"/>
      <c r="F21" s="294"/>
      <c r="G21" s="294"/>
      <c r="H21" s="294"/>
      <c r="I21" s="294"/>
    </row>
    <row r="22" spans="1:9" x14ac:dyDescent="0.25">
      <c r="A22" s="302"/>
      <c r="B22" s="303"/>
      <c r="C22" s="304"/>
      <c r="D22" s="304"/>
      <c r="F22" s="294"/>
      <c r="G22" s="294"/>
      <c r="H22" s="294"/>
      <c r="I22" s="294"/>
    </row>
    <row r="23" spans="1:9" x14ac:dyDescent="0.25">
      <c r="A23" s="302"/>
      <c r="B23" s="303"/>
      <c r="C23" s="304"/>
      <c r="D23" s="304"/>
      <c r="F23" s="294"/>
      <c r="G23" s="294"/>
      <c r="H23" s="294"/>
      <c r="I23" s="294"/>
    </row>
    <row r="24" spans="1:9" x14ac:dyDescent="0.25">
      <c r="A24" s="302"/>
      <c r="B24" s="303"/>
      <c r="C24" s="304"/>
      <c r="D24" s="304"/>
      <c r="F24" s="294"/>
      <c r="G24" s="294"/>
      <c r="H24" s="294"/>
      <c r="I24" s="294"/>
    </row>
    <row r="25" spans="1:9" x14ac:dyDescent="0.25">
      <c r="A25" s="302"/>
      <c r="B25" s="303"/>
      <c r="C25" s="304"/>
      <c r="D25" s="304"/>
      <c r="F25" s="294"/>
      <c r="G25" s="294"/>
      <c r="H25" s="294"/>
      <c r="I25" s="294"/>
    </row>
    <row r="26" spans="1:9" x14ac:dyDescent="0.25">
      <c r="A26" s="302"/>
      <c r="B26" s="303"/>
      <c r="C26" s="304"/>
      <c r="D26" s="304"/>
    </row>
    <row r="27" spans="1:9" x14ac:dyDescent="0.25">
      <c r="A27" s="302"/>
      <c r="B27" s="303"/>
      <c r="C27" s="304"/>
      <c r="D27" s="304"/>
    </row>
    <row r="28" spans="1:9" x14ac:dyDescent="0.25">
      <c r="A28" s="302"/>
      <c r="B28" s="303"/>
      <c r="C28" s="304"/>
      <c r="D28" s="304"/>
    </row>
    <row r="29" spans="1:9" x14ac:dyDescent="0.25">
      <c r="A29" s="302"/>
      <c r="B29" s="303"/>
      <c r="C29" s="304"/>
      <c r="D29" s="304"/>
    </row>
    <row r="30" spans="1:9" x14ac:dyDescent="0.25">
      <c r="A30" s="302"/>
      <c r="B30" s="303"/>
      <c r="C30" s="304"/>
      <c r="D30" s="304"/>
    </row>
    <row r="31" spans="1:9" x14ac:dyDescent="0.25">
      <c r="A31" s="302"/>
      <c r="B31" s="303"/>
      <c r="C31" s="304"/>
      <c r="D31" s="304"/>
    </row>
    <row r="32" spans="1:9" x14ac:dyDescent="0.25">
      <c r="A32" s="302"/>
      <c r="B32" s="303"/>
      <c r="C32" s="304"/>
      <c r="D32" s="304"/>
    </row>
    <row r="33" spans="1:4" x14ac:dyDescent="0.25">
      <c r="A33" s="302"/>
      <c r="B33" s="303"/>
      <c r="C33" s="304"/>
      <c r="D33" s="304"/>
    </row>
    <row r="34" spans="1:4" x14ac:dyDescent="0.25">
      <c r="A34" s="302"/>
      <c r="B34" s="303"/>
      <c r="C34" s="304"/>
      <c r="D34" s="304"/>
    </row>
  </sheetData>
  <sheetProtection formatCells="0" formatColumns="0" formatRows="0"/>
  <dataValidations count="1">
    <dataValidation type="list" allowBlank="1" showInputMessage="1" showErrorMessage="1" sqref="A4:A10">
      <formula1>$E$4:$E$9</formula1>
    </dataValidation>
  </dataValidations>
  <pageMargins left="0.70000000000000007" right="0.70000000000000007" top="1.5748031496062991" bottom="1.5748031496062991" header="1.1811023622047243" footer="1.1811023622047243"/>
  <pageSetup paperSize="9" fitToWidth="0" fitToHeight="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Listen!$K$2:$K$4</xm:f>
          </x14:formula1>
          <xm:sqref>B14:B34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2"/>
  </sheetPr>
  <dimension ref="A1:K37"/>
  <sheetViews>
    <sheetView showGridLines="0" zoomScale="80" zoomScaleNormal="80" workbookViewId="0">
      <selection activeCell="H28" sqref="H28"/>
    </sheetView>
  </sheetViews>
  <sheetFormatPr baseColWidth="10" defaultColWidth="11.42578125" defaultRowHeight="12.75" x14ac:dyDescent="0.2"/>
  <cols>
    <col min="1" max="1" width="3.140625" style="105" customWidth="1"/>
    <col min="2" max="2" width="46.28515625" style="5" bestFit="1" customWidth="1"/>
    <col min="3" max="3" width="26.7109375" style="5" bestFit="1" customWidth="1"/>
    <col min="4" max="4" width="13.7109375" style="5" customWidth="1"/>
    <col min="5" max="6" width="21" style="5" customWidth="1"/>
    <col min="7" max="7" width="5.42578125" style="5" customWidth="1"/>
    <col min="8" max="8" width="48.140625" style="5" customWidth="1"/>
    <col min="9" max="12" width="21" style="5" customWidth="1"/>
    <col min="13" max="13" width="18.140625" style="5" customWidth="1"/>
    <col min="14" max="16384" width="11.42578125" style="5"/>
  </cols>
  <sheetData>
    <row r="1" spans="1:8" s="105" customFormat="1" ht="18.75" x14ac:dyDescent="0.3">
      <c r="A1" s="207" t="s">
        <v>54</v>
      </c>
    </row>
    <row r="2" spans="1:8" s="105" customFormat="1" ht="13.5" thickBot="1" x14ac:dyDescent="0.25"/>
    <row r="3" spans="1:8" ht="19.5" thickBot="1" x14ac:dyDescent="0.35">
      <c r="B3" s="121" t="s">
        <v>66</v>
      </c>
      <c r="C3" s="122"/>
      <c r="D3" s="122"/>
      <c r="E3" s="310">
        <f>A_Stammdaten!B11</f>
        <v>2024</v>
      </c>
      <c r="F3" s="139"/>
      <c r="H3" s="342" t="s">
        <v>378</v>
      </c>
    </row>
    <row r="4" spans="1:8" ht="19.5" customHeight="1" x14ac:dyDescent="0.25">
      <c r="B4" s="635" t="s">
        <v>67</v>
      </c>
      <c r="C4" s="129" t="s">
        <v>68</v>
      </c>
      <c r="D4" s="66"/>
      <c r="E4" s="178"/>
      <c r="F4" s="140"/>
      <c r="G4" s="105"/>
      <c r="H4" s="341"/>
    </row>
    <row r="5" spans="1:8" ht="19.5" customHeight="1" thickBot="1" x14ac:dyDescent="0.3">
      <c r="B5" s="637"/>
      <c r="C5" s="130" t="s">
        <v>69</v>
      </c>
      <c r="D5" s="67"/>
      <c r="E5" s="88">
        <f>A1_GuV!I4</f>
        <v>0</v>
      </c>
      <c r="F5" s="141"/>
      <c r="G5" s="105"/>
      <c r="H5" s="105"/>
    </row>
    <row r="6" spans="1:8" ht="24.95" customHeight="1" x14ac:dyDescent="0.25">
      <c r="B6" s="635" t="s">
        <v>267</v>
      </c>
      <c r="C6" s="131" t="s">
        <v>70</v>
      </c>
      <c r="D6" s="126"/>
      <c r="E6" s="182">
        <f>A1b_vorgel_Netzkosten!S7</f>
        <v>0</v>
      </c>
      <c r="F6" s="141"/>
      <c r="G6" s="105"/>
      <c r="H6" s="105"/>
    </row>
    <row r="7" spans="1:8" ht="24.95" customHeight="1" thickBot="1" x14ac:dyDescent="0.3">
      <c r="B7" s="637"/>
      <c r="C7" s="130" t="s">
        <v>71</v>
      </c>
      <c r="D7" s="67"/>
      <c r="E7" s="181"/>
      <c r="F7" s="142"/>
      <c r="G7" s="105"/>
      <c r="H7" s="105"/>
    </row>
    <row r="8" spans="1:8" ht="15" hidden="1" x14ac:dyDescent="0.25">
      <c r="B8" s="635"/>
      <c r="C8" s="132"/>
      <c r="D8" s="126"/>
      <c r="E8" s="85"/>
      <c r="F8" s="141"/>
      <c r="G8" s="105"/>
      <c r="H8" s="105"/>
    </row>
    <row r="9" spans="1:8" ht="15.75" hidden="1" thickBot="1" x14ac:dyDescent="0.3">
      <c r="B9" s="637"/>
      <c r="C9" s="133"/>
      <c r="D9" s="126"/>
      <c r="E9" s="85"/>
      <c r="F9" s="143"/>
      <c r="G9" s="105"/>
      <c r="H9" s="105"/>
    </row>
    <row r="10" spans="1:8" ht="19.5" customHeight="1" x14ac:dyDescent="0.2">
      <c r="B10" s="635" t="s">
        <v>72</v>
      </c>
      <c r="C10" s="131" t="s">
        <v>70</v>
      </c>
      <c r="D10" s="68"/>
      <c r="E10" s="182">
        <f>C_VOLKER!G4</f>
        <v>0</v>
      </c>
      <c r="F10" s="105"/>
      <c r="G10" s="105"/>
      <c r="H10" s="105"/>
    </row>
    <row r="11" spans="1:8" ht="19.5" customHeight="1" thickBot="1" x14ac:dyDescent="0.25">
      <c r="B11" s="637"/>
      <c r="C11" s="130" t="s">
        <v>71</v>
      </c>
      <c r="D11" s="67"/>
      <c r="E11" s="181"/>
      <c r="F11" s="105"/>
      <c r="G11" s="105"/>
      <c r="H11" s="105"/>
    </row>
    <row r="12" spans="1:8" ht="34.5" customHeight="1" thickBot="1" x14ac:dyDescent="0.25">
      <c r="B12" s="69" t="s">
        <v>280</v>
      </c>
      <c r="C12" s="634" t="s">
        <v>73</v>
      </c>
      <c r="D12" s="634"/>
      <c r="E12" s="87">
        <f>B_Messstellenbetrieb!B18</f>
        <v>0</v>
      </c>
      <c r="F12" s="105"/>
      <c r="G12" s="105"/>
      <c r="H12" s="105"/>
    </row>
    <row r="13" spans="1:8" ht="19.5" customHeight="1" x14ac:dyDescent="0.2">
      <c r="B13" s="638" t="s">
        <v>76</v>
      </c>
      <c r="C13" s="151" t="s">
        <v>306</v>
      </c>
      <c r="D13" s="126"/>
      <c r="E13" s="182">
        <f>SUM(E2_BKZ!P5:P54)</f>
        <v>0</v>
      </c>
      <c r="F13" s="105"/>
      <c r="G13" s="105"/>
      <c r="H13" s="105"/>
    </row>
    <row r="14" spans="1:8" ht="19.5" customHeight="1" thickBot="1" x14ac:dyDescent="0.25">
      <c r="B14" s="636"/>
      <c r="C14" s="130" t="s">
        <v>71</v>
      </c>
      <c r="D14" s="67"/>
      <c r="E14" s="184"/>
      <c r="F14" s="105"/>
      <c r="G14" s="105"/>
      <c r="H14" s="105"/>
    </row>
    <row r="15" spans="1:8" ht="19.5" customHeight="1" x14ac:dyDescent="0.2">
      <c r="B15" s="635" t="s">
        <v>194</v>
      </c>
      <c r="C15" s="131" t="s">
        <v>70</v>
      </c>
      <c r="D15" s="126"/>
      <c r="E15" s="183">
        <f>+D_KKAuf!G4</f>
        <v>0</v>
      </c>
      <c r="F15" s="105"/>
      <c r="G15" s="105"/>
      <c r="H15" s="105"/>
    </row>
    <row r="16" spans="1:8" ht="19.5" customHeight="1" thickBot="1" x14ac:dyDescent="0.25">
      <c r="B16" s="636"/>
      <c r="C16" s="130" t="s">
        <v>71</v>
      </c>
      <c r="D16" s="67"/>
      <c r="E16" s="184"/>
      <c r="F16" s="105"/>
      <c r="G16" s="105"/>
      <c r="H16" s="105"/>
    </row>
    <row r="17" spans="2:8" ht="19.5" customHeight="1" thickBot="1" x14ac:dyDescent="0.25">
      <c r="B17" s="69" t="s">
        <v>377</v>
      </c>
      <c r="C17" s="177"/>
      <c r="D17" s="177"/>
      <c r="E17" s="180"/>
      <c r="F17" s="105"/>
      <c r="G17" s="105"/>
      <c r="H17" s="105"/>
    </row>
    <row r="18" spans="2:8" ht="19.5" customHeight="1" thickBot="1" x14ac:dyDescent="0.3">
      <c r="B18" s="179" t="s">
        <v>74</v>
      </c>
      <c r="C18" s="127"/>
      <c r="D18" s="127"/>
      <c r="E18" s="86">
        <f>+E4-E5+E6-E7+E10-E11+E12-E13+E14+E15-E16+E17</f>
        <v>0</v>
      </c>
      <c r="F18" s="105"/>
      <c r="G18" s="105"/>
      <c r="H18" s="105"/>
    </row>
    <row r="19" spans="2:8" s="105" customFormat="1" ht="13.5" thickBot="1" x14ac:dyDescent="0.25"/>
    <row r="20" spans="2:8" ht="19.5" thickBot="1" x14ac:dyDescent="0.35">
      <c r="B20" s="84" t="s">
        <v>55</v>
      </c>
      <c r="C20" s="123"/>
      <c r="D20" s="146"/>
      <c r="F20" s="105"/>
      <c r="G20" s="144"/>
      <c r="H20" s="105"/>
    </row>
    <row r="21" spans="2:8" ht="15" x14ac:dyDescent="0.25">
      <c r="B21" s="89" t="s">
        <v>56</v>
      </c>
      <c r="C21" s="90">
        <f>E18</f>
        <v>0</v>
      </c>
      <c r="D21" s="147"/>
      <c r="F21" s="105"/>
      <c r="G21" s="145"/>
      <c r="H21" s="105"/>
    </row>
    <row r="22" spans="2:8" ht="15" x14ac:dyDescent="0.2">
      <c r="B22" s="91"/>
      <c r="C22" s="92" t="str">
        <f>IF(C21&lt;0,"Mehrerlöse","Mindererlöse")</f>
        <v>Mindererlöse</v>
      </c>
      <c r="D22" s="148"/>
      <c r="F22" s="139"/>
      <c r="G22" s="139"/>
      <c r="H22" s="105"/>
    </row>
    <row r="23" spans="2:8" ht="15" x14ac:dyDescent="0.25">
      <c r="B23" s="93" t="s">
        <v>57</v>
      </c>
      <c r="C23" s="94">
        <f>C21</f>
        <v>0</v>
      </c>
      <c r="D23" s="141"/>
      <c r="F23" s="141"/>
      <c r="G23" s="141"/>
      <c r="H23" s="105"/>
    </row>
    <row r="24" spans="2:8" ht="15" x14ac:dyDescent="0.25">
      <c r="B24" s="93" t="s">
        <v>58</v>
      </c>
      <c r="C24" s="94">
        <f>ROUND(AVERAGE(0,C23),4)</f>
        <v>0</v>
      </c>
      <c r="D24" s="141"/>
      <c r="F24" s="141"/>
      <c r="G24" s="141"/>
      <c r="H24" s="105"/>
    </row>
    <row r="25" spans="2:8" ht="15" x14ac:dyDescent="0.25">
      <c r="B25" s="93" t="s">
        <v>59</v>
      </c>
      <c r="C25" s="376">
        <f>VLOOKUP(A_Stammdaten!B11,Listen!$F$7:$G$11,2,FALSE)</f>
        <v>8.0000000000000002E-3</v>
      </c>
      <c r="D25" s="149"/>
      <c r="F25" s="142"/>
      <c r="G25" s="142"/>
      <c r="H25" s="105"/>
    </row>
    <row r="26" spans="2:8" ht="15" x14ac:dyDescent="0.25">
      <c r="B26" s="93" t="s">
        <v>60</v>
      </c>
      <c r="C26" s="94">
        <f>ROUND(C24*C25,4)</f>
        <v>0</v>
      </c>
      <c r="D26" s="141"/>
      <c r="F26" s="141"/>
      <c r="G26" s="141"/>
      <c r="H26" s="105"/>
    </row>
    <row r="27" spans="2:8" ht="15.75" thickBot="1" x14ac:dyDescent="0.3">
      <c r="B27" s="95" t="s">
        <v>61</v>
      </c>
      <c r="C27" s="96">
        <f>C23+C26</f>
        <v>0</v>
      </c>
      <c r="D27" s="143"/>
      <c r="F27" s="143"/>
      <c r="G27" s="143"/>
      <c r="H27" s="105"/>
    </row>
    <row r="28" spans="2:8" s="105" customFormat="1" ht="13.5" thickBot="1" x14ac:dyDescent="0.25"/>
    <row r="29" spans="2:8" ht="19.5" thickBot="1" x14ac:dyDescent="0.35">
      <c r="B29" s="84" t="s">
        <v>62</v>
      </c>
      <c r="C29" s="124"/>
      <c r="D29" s="150"/>
      <c r="F29" s="105"/>
      <c r="G29" s="105"/>
      <c r="H29" s="105"/>
    </row>
    <row r="30" spans="2:8" ht="15" x14ac:dyDescent="0.2">
      <c r="B30" s="17" t="str">
        <f>"Regulierungskontosaldo zum 31.12."&amp;E3</f>
        <v>Regulierungskontosaldo zum 31.12.2024</v>
      </c>
      <c r="C30" s="18">
        <f>C27</f>
        <v>0</v>
      </c>
      <c r="D30" s="128"/>
      <c r="F30" s="105"/>
      <c r="G30" s="105"/>
      <c r="H30" s="105"/>
    </row>
    <row r="31" spans="2:8" ht="15" x14ac:dyDescent="0.25">
      <c r="B31" s="233" t="s">
        <v>371</v>
      </c>
      <c r="C31" s="234">
        <f>ROUND(C30*(1+C25)^2-C30,4)</f>
        <v>0</v>
      </c>
      <c r="D31" s="141"/>
      <c r="F31" s="105"/>
      <c r="G31" s="105"/>
      <c r="H31" s="105"/>
    </row>
    <row r="32" spans="2:8" ht="15" x14ac:dyDescent="0.25">
      <c r="B32" s="233" t="s">
        <v>63</v>
      </c>
      <c r="C32" s="234">
        <f>C30+C31</f>
        <v>0</v>
      </c>
      <c r="D32" s="232"/>
      <c r="F32" s="105"/>
      <c r="G32" s="105"/>
      <c r="H32" s="105"/>
    </row>
    <row r="33" spans="2:11" ht="15.75" thickBot="1" x14ac:dyDescent="0.25">
      <c r="B33" s="235" t="str">
        <f>CONCATENATE("jährliche Annuität von ",,E3+3," bis ",E3+5)</f>
        <v>jährliche Annuität von 2027 bis 2029</v>
      </c>
      <c r="C33" s="236">
        <f>ROUND(-PMT(C25,3,C32/((1+C25/2)),0,0),4)</f>
        <v>0</v>
      </c>
      <c r="D33" s="128"/>
      <c r="F33" s="105"/>
      <c r="G33" s="105"/>
      <c r="H33" s="105"/>
    </row>
    <row r="34" spans="2:11" s="105" customFormat="1" ht="15.75" thickBot="1" x14ac:dyDescent="0.25">
      <c r="K34" s="135"/>
    </row>
    <row r="35" spans="2:11" ht="19.5" thickBot="1" x14ac:dyDescent="0.35">
      <c r="B35" s="84" t="s">
        <v>64</v>
      </c>
      <c r="C35" s="125"/>
      <c r="D35" s="313">
        <f>E3+3</f>
        <v>2027</v>
      </c>
      <c r="E35" s="313">
        <f>E3+4</f>
        <v>2028</v>
      </c>
      <c r="F35" s="314">
        <f>E3+5</f>
        <v>2029</v>
      </c>
      <c r="G35" s="105"/>
      <c r="H35" s="105"/>
      <c r="K35" s="16"/>
    </row>
    <row r="36" spans="2:11" ht="19.5" thickBot="1" x14ac:dyDescent="0.25">
      <c r="B36" s="134" t="s">
        <v>65</v>
      </c>
      <c r="C36" s="97"/>
      <c r="D36" s="97">
        <f>C33</f>
        <v>0</v>
      </c>
      <c r="E36" s="97">
        <f>C33</f>
        <v>0</v>
      </c>
      <c r="F36" s="98">
        <f>C33</f>
        <v>0</v>
      </c>
      <c r="G36" s="105"/>
      <c r="H36" s="105"/>
      <c r="K36" s="16"/>
    </row>
    <row r="37" spans="2:11" s="136" customFormat="1" ht="15" x14ac:dyDescent="0.2">
      <c r="D37" s="137" t="str">
        <f>IF($C$33&lt;0,"Abschlag auf EOG","Zuschlag auf EOG")</f>
        <v>Zuschlag auf EOG</v>
      </c>
      <c r="E37" s="137" t="str">
        <f>IF($C$33&lt;0,"Abschlag auf EOG","Zuschlag auf EOG")</f>
        <v>Zuschlag auf EOG</v>
      </c>
      <c r="F37" s="137" t="str">
        <f>IF($C$33&lt;0,"Abschlag auf EOG","Zuschlag auf EOG")</f>
        <v>Zuschlag auf EOG</v>
      </c>
      <c r="K37" s="138"/>
    </row>
  </sheetData>
  <sheetProtection formatCells="0" formatColumns="0" formatRows="0"/>
  <mergeCells count="7">
    <mergeCell ref="C12:D12"/>
    <mergeCell ref="B15:B16"/>
    <mergeCell ref="B4:B5"/>
    <mergeCell ref="B6:B7"/>
    <mergeCell ref="B8:B9"/>
    <mergeCell ref="B10:B11"/>
    <mergeCell ref="B13:B14"/>
  </mergeCell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 id="{6709939B-0B61-4214-A2AC-339FBE37E66D}">
            <xm:f>OR(A_Stammdaten!#REF!&lt;IF(A_Stammdaten!B7="FNB",9,7),A_Stammdaten!#REF!&lt;IF(A_Stammdaten!B7="FNB",3,5))</xm:f>
            <x14:dxf>
              <fill>
                <patternFill>
                  <bgColor rgb="FFFF0000"/>
                </patternFill>
              </fill>
            </x14:dxf>
          </x14:cfRule>
          <xm:sqref>E18</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S67"/>
  <sheetViews>
    <sheetView topLeftCell="F1" workbookViewId="0">
      <selection activeCell="S9" sqref="S9"/>
    </sheetView>
  </sheetViews>
  <sheetFormatPr baseColWidth="10" defaultColWidth="11.42578125" defaultRowHeight="15" x14ac:dyDescent="0.25"/>
  <cols>
    <col min="1" max="1" width="67.5703125" style="242" bestFit="1" customWidth="1"/>
    <col min="2" max="2" width="11.85546875" style="242" bestFit="1" customWidth="1"/>
    <col min="3" max="3" width="11.28515625" style="242" bestFit="1" customWidth="1"/>
    <col min="4" max="4" width="5.28515625" style="242" bestFit="1" customWidth="1"/>
    <col min="5" max="5" width="134.42578125" style="242" customWidth="1"/>
    <col min="6" max="6" width="18.140625" style="242" customWidth="1"/>
    <col min="7" max="7" width="12.5703125" style="242" customWidth="1"/>
    <col min="8" max="8" width="16.140625" style="242" customWidth="1"/>
    <col min="9" max="9" width="11.140625" style="242" customWidth="1"/>
    <col min="10" max="16384" width="11.42578125" style="242"/>
  </cols>
  <sheetData>
    <row r="1" spans="1:19" x14ac:dyDescent="0.25">
      <c r="A1" s="242" t="s">
        <v>135</v>
      </c>
      <c r="B1" s="242" t="s">
        <v>136</v>
      </c>
      <c r="C1" s="242" t="s">
        <v>137</v>
      </c>
      <c r="D1" s="242" t="s">
        <v>138</v>
      </c>
      <c r="E1" s="242" t="s">
        <v>139</v>
      </c>
      <c r="F1" s="377" t="s">
        <v>140</v>
      </c>
      <c r="G1" s="377"/>
      <c r="H1" s="242" t="s">
        <v>141</v>
      </c>
      <c r="I1" s="242" t="s">
        <v>142</v>
      </c>
      <c r="J1" s="242" t="s">
        <v>143</v>
      </c>
      <c r="K1" s="242" t="s">
        <v>360</v>
      </c>
      <c r="L1" s="306" t="s">
        <v>254</v>
      </c>
      <c r="M1" s="20"/>
      <c r="N1" s="19" t="s">
        <v>319</v>
      </c>
      <c r="O1" s="20"/>
      <c r="P1" s="353" t="s">
        <v>396</v>
      </c>
      <c r="Q1" s="353" t="s">
        <v>424</v>
      </c>
      <c r="S1" s="597" t="s">
        <v>514</v>
      </c>
    </row>
    <row r="2" spans="1:19" x14ac:dyDescent="0.25">
      <c r="A2" s="242" t="s">
        <v>181</v>
      </c>
      <c r="B2" s="242">
        <v>45</v>
      </c>
      <c r="C2" s="242">
        <v>45</v>
      </c>
      <c r="D2" s="242">
        <v>2023</v>
      </c>
      <c r="E2" s="242" t="s">
        <v>145</v>
      </c>
      <c r="F2" s="377" t="s">
        <v>146</v>
      </c>
      <c r="G2" s="378">
        <v>5.0700000000000002E-2</v>
      </c>
      <c r="H2">
        <v>2021</v>
      </c>
      <c r="I2">
        <v>2021</v>
      </c>
      <c r="J2">
        <v>2015</v>
      </c>
      <c r="K2" s="242" t="s">
        <v>361</v>
      </c>
      <c r="L2" s="56"/>
      <c r="M2" s="20"/>
      <c r="N2" s="20" t="s">
        <v>320</v>
      </c>
      <c r="O2" s="20"/>
      <c r="P2" s="307" t="s">
        <v>397</v>
      </c>
      <c r="S2" s="242" t="s">
        <v>515</v>
      </c>
    </row>
    <row r="3" spans="1:19" x14ac:dyDescent="0.25">
      <c r="A3" s="242" t="s">
        <v>147</v>
      </c>
      <c r="B3" s="242">
        <v>50</v>
      </c>
      <c r="C3" s="242">
        <v>60</v>
      </c>
      <c r="D3" s="242">
        <v>2024</v>
      </c>
      <c r="E3" s="242" t="s">
        <v>148</v>
      </c>
      <c r="F3" s="377" t="s">
        <v>149</v>
      </c>
      <c r="G3" s="378">
        <v>2.0299999999999999E-2</v>
      </c>
      <c r="H3">
        <v>2022</v>
      </c>
      <c r="I3">
        <v>2022</v>
      </c>
      <c r="J3">
        <v>2016</v>
      </c>
      <c r="K3" s="242" t="s">
        <v>362</v>
      </c>
      <c r="L3" s="56" t="s">
        <v>263</v>
      </c>
      <c r="M3" s="20"/>
      <c r="N3" s="20" t="s">
        <v>321</v>
      </c>
      <c r="O3" s="20"/>
      <c r="P3" s="116" t="s">
        <v>398</v>
      </c>
      <c r="S3" s="242" t="s">
        <v>269</v>
      </c>
    </row>
    <row r="4" spans="1:19" x14ac:dyDescent="0.25">
      <c r="A4" s="242" t="s">
        <v>163</v>
      </c>
      <c r="B4" s="242">
        <v>25</v>
      </c>
      <c r="C4" s="242">
        <v>25</v>
      </c>
      <c r="D4" s="242">
        <v>2025</v>
      </c>
      <c r="E4" s="242" t="s">
        <v>153</v>
      </c>
      <c r="F4" s="377" t="s">
        <v>151</v>
      </c>
      <c r="G4" s="379">
        <v>3.2500000000000001E-2</v>
      </c>
      <c r="H4">
        <v>2023</v>
      </c>
      <c r="I4">
        <v>2023</v>
      </c>
      <c r="J4">
        <v>2017</v>
      </c>
      <c r="K4" s="242" t="s">
        <v>363</v>
      </c>
      <c r="L4" s="56" t="s">
        <v>238</v>
      </c>
      <c r="M4" s="20"/>
      <c r="N4" s="20" t="s">
        <v>322</v>
      </c>
      <c r="O4" s="20"/>
      <c r="P4" s="352" t="s">
        <v>399</v>
      </c>
    </row>
    <row r="5" spans="1:19" x14ac:dyDescent="0.25">
      <c r="A5" s="242" t="s">
        <v>193</v>
      </c>
      <c r="B5" s="242">
        <v>15</v>
      </c>
      <c r="C5" s="242">
        <v>20</v>
      </c>
      <c r="D5" s="242">
        <v>2026</v>
      </c>
      <c r="E5" s="242" t="s">
        <v>156</v>
      </c>
      <c r="F5" s="377"/>
      <c r="G5" s="377"/>
      <c r="H5">
        <v>2024</v>
      </c>
      <c r="I5">
        <v>2024</v>
      </c>
      <c r="J5">
        <v>2018</v>
      </c>
      <c r="L5" s="56" t="s">
        <v>234</v>
      </c>
      <c r="M5" s="20"/>
      <c r="N5" s="20" t="s">
        <v>323</v>
      </c>
      <c r="O5" s="57"/>
      <c r="P5" s="307" t="s">
        <v>400</v>
      </c>
    </row>
    <row r="6" spans="1:19" x14ac:dyDescent="0.25">
      <c r="A6" s="242" t="s">
        <v>162</v>
      </c>
      <c r="B6" s="242">
        <v>45</v>
      </c>
      <c r="C6" s="242">
        <v>55</v>
      </c>
      <c r="D6" s="242">
        <v>2027</v>
      </c>
      <c r="E6" s="242" t="s">
        <v>364</v>
      </c>
      <c r="F6" s="312" t="s">
        <v>372</v>
      </c>
      <c r="H6">
        <v>2025</v>
      </c>
      <c r="I6">
        <v>2025</v>
      </c>
      <c r="J6">
        <v>2019</v>
      </c>
      <c r="L6" s="56" t="str">
        <f>IF(A_Stammdaten!$B$14="Ein- UND Ausspeisentgelte (§ 15 GasNEV)","1.1.1 Einspeiseentgelte für feste Kapazitäten im Standardjahr","1.1.1 Ausspeisepunkte ohne Leistungsmessung")</f>
        <v>1.1.1 Ausspeisepunkte ohne Leistungsmessung</v>
      </c>
      <c r="M6" s="20"/>
      <c r="N6" s="20"/>
      <c r="O6" s="20"/>
      <c r="P6" s="20"/>
    </row>
    <row r="7" spans="1:19" x14ac:dyDescent="0.25">
      <c r="A7" s="242" t="s">
        <v>166</v>
      </c>
      <c r="B7" s="242">
        <v>25</v>
      </c>
      <c r="C7" s="242">
        <v>25</v>
      </c>
      <c r="E7" s="242" t="s">
        <v>365</v>
      </c>
      <c r="F7" s="242">
        <v>2023</v>
      </c>
      <c r="G7" s="305">
        <v>6.4000000000000003E-3</v>
      </c>
      <c r="H7">
        <v>2026</v>
      </c>
      <c r="I7">
        <v>2026</v>
      </c>
      <c r="J7">
        <v>2020</v>
      </c>
      <c r="L7" s="56" t="str">
        <f>IF(A_Stammdaten!$B$14="Ein- UND Ausspeisentgelte (§ 15 GasNEV)","1.1.2 Ausspeiseentgelte für feste Kapazitäten im Standardjahr","1.1.2 Ausspeisepunkte mit Leistungmessung")</f>
        <v>1.1.2 Ausspeisepunkte mit Leistungmessung</v>
      </c>
      <c r="M7" s="20"/>
      <c r="N7" s="20"/>
      <c r="O7" s="20"/>
      <c r="P7" s="20"/>
    </row>
    <row r="8" spans="1:19" x14ac:dyDescent="0.25">
      <c r="A8" s="242" t="s">
        <v>164</v>
      </c>
      <c r="B8" s="242">
        <v>25</v>
      </c>
      <c r="C8" s="242">
        <v>25</v>
      </c>
      <c r="F8" s="242">
        <v>2024</v>
      </c>
      <c r="G8" s="305">
        <v>8.0000000000000002E-3</v>
      </c>
      <c r="H8">
        <v>2027</v>
      </c>
      <c r="I8">
        <v>2027</v>
      </c>
      <c r="J8">
        <v>2021</v>
      </c>
      <c r="L8" s="56" t="s">
        <v>235</v>
      </c>
      <c r="M8" s="20"/>
      <c r="N8" s="20"/>
      <c r="O8" s="20"/>
      <c r="P8" s="20"/>
    </row>
    <row r="9" spans="1:19" x14ac:dyDescent="0.25">
      <c r="A9" s="242" t="s">
        <v>184</v>
      </c>
      <c r="B9" s="242">
        <v>8</v>
      </c>
      <c r="C9" s="242">
        <v>16</v>
      </c>
      <c r="F9" s="242">
        <v>2025</v>
      </c>
      <c r="H9"/>
      <c r="I9"/>
      <c r="J9">
        <v>2022</v>
      </c>
      <c r="L9" s="56" t="s">
        <v>239</v>
      </c>
      <c r="M9" s="20"/>
      <c r="N9" s="20"/>
      <c r="O9" s="20"/>
      <c r="P9" s="20"/>
    </row>
    <row r="10" spans="1:19" x14ac:dyDescent="0.25">
      <c r="A10" s="242" t="s">
        <v>192</v>
      </c>
      <c r="B10" s="242">
        <v>60</v>
      </c>
      <c r="C10" s="242">
        <v>60</v>
      </c>
      <c r="F10" s="242">
        <v>2026</v>
      </c>
      <c r="H10"/>
      <c r="I10"/>
      <c r="J10">
        <v>2023</v>
      </c>
      <c r="L10" s="56" t="str">
        <f>IF(A_Stammdaten!$B$14="Ein- UND Ausspeisentgelte (§ 15 GasNEV)","1.1.5 Kurzstreckenentgelte gemäß § 20 Abs. 1 GasNEV","1.1.5 Gesondertes Netzentgelt gemäß § 20 Abs. 2 GasNEV")</f>
        <v>1.1.5 Gesondertes Netzentgelt gemäß § 20 Abs. 2 GasNEV</v>
      </c>
      <c r="M10" s="20"/>
      <c r="N10" s="20"/>
      <c r="O10" s="20"/>
      <c r="P10" s="20"/>
    </row>
    <row r="11" spans="1:19" x14ac:dyDescent="0.25">
      <c r="A11" s="242" t="s">
        <v>154</v>
      </c>
      <c r="B11" s="242">
        <v>8</v>
      </c>
      <c r="C11" s="242">
        <v>10</v>
      </c>
      <c r="F11" s="242">
        <v>2027</v>
      </c>
      <c r="H11"/>
      <c r="I11"/>
      <c r="J11">
        <v>2024</v>
      </c>
      <c r="L11" s="56" t="s">
        <v>240</v>
      </c>
      <c r="M11" s="20"/>
      <c r="N11" s="20"/>
      <c r="O11" s="20"/>
      <c r="P11" s="20"/>
    </row>
    <row r="12" spans="1:19" x14ac:dyDescent="0.25">
      <c r="A12" s="242" t="s">
        <v>152</v>
      </c>
      <c r="B12" s="242">
        <v>23</v>
      </c>
      <c r="C12" s="242">
        <v>27</v>
      </c>
      <c r="H12"/>
      <c r="I12"/>
      <c r="J12">
        <v>2025</v>
      </c>
      <c r="L12" s="56" t="s">
        <v>294</v>
      </c>
      <c r="M12" s="20"/>
      <c r="N12" s="20"/>
      <c r="O12" s="20"/>
      <c r="P12" s="20"/>
    </row>
    <row r="13" spans="1:19" x14ac:dyDescent="0.25">
      <c r="A13" s="242" t="s">
        <v>144</v>
      </c>
      <c r="B13" s="242">
        <v>25</v>
      </c>
      <c r="C13" s="242">
        <v>35</v>
      </c>
      <c r="H13"/>
      <c r="I13"/>
      <c r="J13">
        <v>2026</v>
      </c>
      <c r="L13" s="56" t="s">
        <v>241</v>
      </c>
      <c r="M13" s="20"/>
      <c r="N13" s="20"/>
      <c r="O13" s="20"/>
      <c r="P13" s="20"/>
    </row>
    <row r="14" spans="1:19" x14ac:dyDescent="0.25">
      <c r="A14" s="242" t="s">
        <v>158</v>
      </c>
      <c r="B14" s="242">
        <v>4</v>
      </c>
      <c r="C14" s="242">
        <v>8</v>
      </c>
      <c r="E14" s="377"/>
      <c r="F14" s="377" t="s">
        <v>366</v>
      </c>
      <c r="G14" s="377" t="s">
        <v>367</v>
      </c>
      <c r="H14" t="s">
        <v>344</v>
      </c>
      <c r="I14" t="s">
        <v>368</v>
      </c>
      <c r="J14">
        <v>2027</v>
      </c>
      <c r="L14" s="56" t="s">
        <v>295</v>
      </c>
      <c r="M14" s="20"/>
      <c r="N14" s="20"/>
      <c r="O14" s="20"/>
      <c r="P14" s="20"/>
    </row>
    <row r="15" spans="1:19" x14ac:dyDescent="0.25">
      <c r="A15" s="242" t="s">
        <v>185</v>
      </c>
      <c r="B15" s="242">
        <v>15</v>
      </c>
      <c r="C15" s="242">
        <v>25</v>
      </c>
      <c r="E15" s="377">
        <v>2021</v>
      </c>
      <c r="F15" s="380">
        <v>8.9999999999999993E-3</v>
      </c>
      <c r="G15" s="380">
        <v>1.2699999999999999E-2</v>
      </c>
      <c r="H15" s="381">
        <f>ROUND(AVERAGE(F15,G15),2+2)</f>
        <v>1.09E-2</v>
      </c>
      <c r="I15" s="382">
        <v>2.0299999999999999E-2</v>
      </c>
      <c r="L15" s="56" t="s">
        <v>243</v>
      </c>
      <c r="M15" s="20"/>
      <c r="N15" s="20"/>
      <c r="O15" s="20"/>
      <c r="P15" s="20"/>
    </row>
    <row r="16" spans="1:19" x14ac:dyDescent="0.25">
      <c r="A16" s="242" t="s">
        <v>157</v>
      </c>
      <c r="B16" s="242">
        <v>14</v>
      </c>
      <c r="C16" s="242">
        <v>25</v>
      </c>
      <c r="E16" s="377">
        <v>2022</v>
      </c>
      <c r="F16" s="380">
        <v>3.2599999999999997E-2</v>
      </c>
      <c r="G16" s="380">
        <v>2.5499999999999998E-2</v>
      </c>
      <c r="H16" s="381">
        <f t="shared" ref="H16:H21" si="0">ROUND(AVERAGE(F16,G16),2+2)</f>
        <v>2.9100000000000001E-2</v>
      </c>
      <c r="I16" s="382">
        <v>2.0299999999999999E-2</v>
      </c>
      <c r="L16" s="56" t="s">
        <v>244</v>
      </c>
      <c r="M16" s="20"/>
      <c r="N16" s="20"/>
      <c r="O16" s="20"/>
      <c r="P16" s="20"/>
    </row>
    <row r="17" spans="1:16" x14ac:dyDescent="0.25">
      <c r="A17" s="242" t="s">
        <v>160</v>
      </c>
      <c r="B17" s="242">
        <v>5</v>
      </c>
      <c r="C17" s="242">
        <v>5</v>
      </c>
      <c r="E17" s="377">
        <v>2023</v>
      </c>
      <c r="F17" s="380">
        <v>3.2599999999999997E-2</v>
      </c>
      <c r="G17" s="380">
        <v>2.5499999999999998E-2</v>
      </c>
      <c r="H17" s="381">
        <f t="shared" si="0"/>
        <v>2.9100000000000001E-2</v>
      </c>
      <c r="I17" s="382">
        <v>2.0299999999999999E-2</v>
      </c>
      <c r="L17" s="56" t="s">
        <v>245</v>
      </c>
      <c r="M17" s="20"/>
      <c r="N17" s="20"/>
      <c r="O17" s="20"/>
      <c r="P17" s="20"/>
    </row>
    <row r="18" spans="1:16" x14ac:dyDescent="0.25">
      <c r="A18" s="242" t="s">
        <v>168</v>
      </c>
      <c r="B18" s="242">
        <v>20</v>
      </c>
      <c r="C18" s="242">
        <v>20</v>
      </c>
      <c r="E18" s="377">
        <v>2024</v>
      </c>
      <c r="F18" s="380">
        <v>3.2599999999999997E-2</v>
      </c>
      <c r="G18" s="380">
        <v>2.5499999999999998E-2</v>
      </c>
      <c r="H18" s="381">
        <f t="shared" si="0"/>
        <v>2.9100000000000001E-2</v>
      </c>
      <c r="I18" s="382">
        <v>2.0299999999999999E-2</v>
      </c>
      <c r="L18" s="56" t="s">
        <v>296</v>
      </c>
      <c r="M18" s="20"/>
      <c r="N18" s="20"/>
      <c r="O18" s="20"/>
      <c r="P18" s="20"/>
    </row>
    <row r="19" spans="1:16" x14ac:dyDescent="0.25">
      <c r="A19" s="242" t="s">
        <v>189</v>
      </c>
      <c r="B19" s="242">
        <v>10</v>
      </c>
      <c r="C19" s="242">
        <v>30</v>
      </c>
      <c r="E19" s="377">
        <v>2025</v>
      </c>
      <c r="F19" s="380">
        <v>3.2599999999999997E-2</v>
      </c>
      <c r="G19" s="380">
        <v>2.5499999999999998E-2</v>
      </c>
      <c r="H19" s="381">
        <f t="shared" si="0"/>
        <v>2.9100000000000001E-2</v>
      </c>
      <c r="I19" s="382">
        <v>2.0299999999999999E-2</v>
      </c>
      <c r="L19" s="56" t="s">
        <v>246</v>
      </c>
      <c r="M19" s="20"/>
      <c r="N19" s="20"/>
      <c r="O19" s="20"/>
      <c r="P19" s="20"/>
    </row>
    <row r="20" spans="1:16" x14ac:dyDescent="0.25">
      <c r="A20" s="242" t="s">
        <v>369</v>
      </c>
      <c r="B20" s="242">
        <v>1</v>
      </c>
      <c r="C20" s="242">
        <v>50</v>
      </c>
      <c r="E20" s="377">
        <v>2026</v>
      </c>
      <c r="F20" s="380">
        <v>3.2599999999999997E-2</v>
      </c>
      <c r="G20" s="380">
        <v>2.5499999999999998E-2</v>
      </c>
      <c r="H20" s="381">
        <f t="shared" si="0"/>
        <v>2.9100000000000001E-2</v>
      </c>
      <c r="I20" s="382">
        <v>2.0299999999999999E-2</v>
      </c>
      <c r="L20" s="56" t="s">
        <v>247</v>
      </c>
      <c r="M20" s="20"/>
      <c r="N20" s="20"/>
      <c r="O20" s="20"/>
      <c r="P20" s="20"/>
    </row>
    <row r="21" spans="1:16" x14ac:dyDescent="0.25">
      <c r="A21" s="242" t="s">
        <v>186</v>
      </c>
      <c r="B21" s="242">
        <v>45</v>
      </c>
      <c r="C21" s="242">
        <v>45</v>
      </c>
      <c r="E21" s="377">
        <v>2027</v>
      </c>
      <c r="F21" s="380">
        <v>3.2599999999999997E-2</v>
      </c>
      <c r="G21" s="380">
        <v>2.5499999999999998E-2</v>
      </c>
      <c r="H21" s="381">
        <f t="shared" si="0"/>
        <v>2.9100000000000001E-2</v>
      </c>
      <c r="I21" s="382">
        <v>2.0299999999999999E-2</v>
      </c>
      <c r="L21" s="56" t="s">
        <v>248</v>
      </c>
      <c r="M21" s="20"/>
      <c r="N21" s="20"/>
      <c r="O21" s="20"/>
      <c r="P21" s="20"/>
    </row>
    <row r="22" spans="1:16" x14ac:dyDescent="0.25">
      <c r="A22" s="242" t="s">
        <v>182</v>
      </c>
      <c r="B22" s="242">
        <v>45</v>
      </c>
      <c r="C22" s="242">
        <v>45</v>
      </c>
      <c r="E22" s="377"/>
      <c r="F22" s="377" t="s">
        <v>407</v>
      </c>
      <c r="G22" s="377" t="s">
        <v>408</v>
      </c>
      <c r="H22" s="305"/>
      <c r="I22" s="305"/>
      <c r="L22" s="56" t="s">
        <v>249</v>
      </c>
      <c r="M22" s="20"/>
      <c r="N22" s="20"/>
      <c r="O22" s="20"/>
      <c r="P22" s="20"/>
    </row>
    <row r="23" spans="1:16" x14ac:dyDescent="0.25">
      <c r="A23" s="242" t="s">
        <v>169</v>
      </c>
      <c r="B23" s="242">
        <v>25</v>
      </c>
      <c r="C23" s="242">
        <v>25</v>
      </c>
      <c r="E23" s="377">
        <v>2021</v>
      </c>
      <c r="F23" s="456">
        <v>2.6800000000000001E-2</v>
      </c>
      <c r="G23" s="456">
        <v>3.2500000000000001E-2</v>
      </c>
      <c r="L23" s="56" t="s">
        <v>297</v>
      </c>
      <c r="M23" s="20"/>
      <c r="N23" s="20"/>
      <c r="O23" s="20"/>
      <c r="P23" s="20"/>
    </row>
    <row r="24" spans="1:16" x14ac:dyDescent="0.25">
      <c r="A24" s="242" t="s">
        <v>191</v>
      </c>
      <c r="B24" s="242">
        <v>15</v>
      </c>
      <c r="C24" s="242">
        <v>30</v>
      </c>
      <c r="E24" s="377">
        <v>2022</v>
      </c>
      <c r="F24" s="456">
        <v>3.7699999999999997E-2</v>
      </c>
      <c r="G24" s="456">
        <v>3.2500000000000001E-2</v>
      </c>
      <c r="L24" s="56" t="s">
        <v>250</v>
      </c>
      <c r="M24" s="20"/>
      <c r="N24" s="20"/>
      <c r="O24" s="20"/>
      <c r="P24" s="20"/>
    </row>
    <row r="25" spans="1:16" x14ac:dyDescent="0.25">
      <c r="A25" s="242" t="s">
        <v>165</v>
      </c>
      <c r="B25" s="242">
        <v>25</v>
      </c>
      <c r="C25" s="242">
        <v>25</v>
      </c>
      <c r="E25" s="377">
        <v>2023</v>
      </c>
      <c r="F25" s="456">
        <v>4.6600000000000003E-2</v>
      </c>
      <c r="G25" s="456">
        <v>3.2500000000000001E-2</v>
      </c>
      <c r="L25" s="56" t="s">
        <v>251</v>
      </c>
      <c r="M25" s="20"/>
      <c r="N25" s="20"/>
      <c r="O25" s="20"/>
      <c r="P25" s="20"/>
    </row>
    <row r="26" spans="1:16" x14ac:dyDescent="0.25">
      <c r="A26" s="242" t="s">
        <v>187</v>
      </c>
      <c r="B26" s="242">
        <v>45</v>
      </c>
      <c r="C26" s="242">
        <v>45</v>
      </c>
      <c r="E26" s="377">
        <v>2024</v>
      </c>
      <c r="F26" s="456">
        <v>5.0900000000000001E-2</v>
      </c>
      <c r="G26" s="456">
        <v>5.0900000000000001E-2</v>
      </c>
      <c r="L26" s="56" t="s">
        <v>252</v>
      </c>
      <c r="M26" s="20"/>
      <c r="N26" s="20"/>
      <c r="O26" s="20"/>
      <c r="P26" s="20"/>
    </row>
    <row r="27" spans="1:16" x14ac:dyDescent="0.25">
      <c r="A27" s="242" t="s">
        <v>178</v>
      </c>
      <c r="B27" s="242">
        <v>45</v>
      </c>
      <c r="C27" s="242">
        <v>55</v>
      </c>
      <c r="E27" s="377">
        <v>2025</v>
      </c>
      <c r="F27" s="456"/>
      <c r="G27" s="456"/>
      <c r="L27" s="56" t="s">
        <v>253</v>
      </c>
      <c r="M27" s="20"/>
      <c r="N27" s="20"/>
      <c r="O27" s="20"/>
      <c r="P27" s="20"/>
    </row>
    <row r="28" spans="1:16" x14ac:dyDescent="0.25">
      <c r="A28" s="242" t="s">
        <v>177</v>
      </c>
      <c r="B28" s="242">
        <v>45</v>
      </c>
      <c r="C28" s="242">
        <v>55</v>
      </c>
      <c r="E28" s="377">
        <v>2026</v>
      </c>
      <c r="F28" s="456"/>
      <c r="G28" s="456"/>
      <c r="L28" s="56" t="s">
        <v>299</v>
      </c>
      <c r="M28" s="20"/>
      <c r="N28" s="20"/>
      <c r="O28" s="20"/>
      <c r="P28" s="20"/>
    </row>
    <row r="29" spans="1:16" x14ac:dyDescent="0.25">
      <c r="A29" s="242" t="s">
        <v>179</v>
      </c>
      <c r="B29" s="242">
        <v>45</v>
      </c>
      <c r="C29" s="242">
        <v>55</v>
      </c>
      <c r="E29" s="377">
        <v>2027</v>
      </c>
      <c r="F29" s="456"/>
      <c r="G29" s="456"/>
      <c r="L29" s="56" t="s">
        <v>300</v>
      </c>
      <c r="M29" s="20"/>
      <c r="N29" s="20"/>
      <c r="O29" s="20"/>
      <c r="P29" s="20"/>
    </row>
    <row r="30" spans="1:16" x14ac:dyDescent="0.25">
      <c r="A30" s="242" t="s">
        <v>180</v>
      </c>
      <c r="B30" s="242">
        <v>30</v>
      </c>
      <c r="C30" s="242">
        <v>40</v>
      </c>
      <c r="L30" s="56" t="s">
        <v>301</v>
      </c>
      <c r="M30" s="20"/>
      <c r="N30" s="20"/>
      <c r="O30" s="20"/>
      <c r="P30" s="20"/>
    </row>
    <row r="31" spans="1:16" x14ac:dyDescent="0.25">
      <c r="A31" s="242" t="s">
        <v>175</v>
      </c>
      <c r="B31" s="242">
        <v>45</v>
      </c>
      <c r="C31" s="242">
        <v>55</v>
      </c>
      <c r="F31" s="639" t="s">
        <v>503</v>
      </c>
      <c r="G31" s="639"/>
      <c r="H31" s="639"/>
      <c r="I31" s="639"/>
      <c r="J31" s="311"/>
      <c r="L31" s="307"/>
      <c r="M31" s="20"/>
      <c r="N31" s="20"/>
      <c r="O31" s="20"/>
      <c r="P31" s="20"/>
    </row>
    <row r="32" spans="1:16" x14ac:dyDescent="0.25">
      <c r="A32" s="242" t="s">
        <v>176</v>
      </c>
      <c r="B32" s="242">
        <v>45</v>
      </c>
      <c r="C32" s="242">
        <v>55</v>
      </c>
      <c r="F32" s="579" t="s">
        <v>486</v>
      </c>
      <c r="G32" s="580" t="s">
        <v>140</v>
      </c>
      <c r="H32" s="580" t="s">
        <v>504</v>
      </c>
      <c r="I32" s="581" t="s">
        <v>487</v>
      </c>
      <c r="J32" s="311"/>
      <c r="L32" s="307"/>
      <c r="M32" s="20"/>
      <c r="N32" s="20"/>
      <c r="O32" s="20"/>
      <c r="P32" s="20"/>
    </row>
    <row r="33" spans="1:16" x14ac:dyDescent="0.25">
      <c r="A33" s="242" t="s">
        <v>173</v>
      </c>
      <c r="B33" s="242">
        <v>55</v>
      </c>
      <c r="C33" s="242">
        <v>65</v>
      </c>
      <c r="F33" s="579">
        <v>2021</v>
      </c>
      <c r="G33" s="582">
        <v>5.0700000000000002E-2</v>
      </c>
      <c r="H33" s="583">
        <v>2.0299999999999999E-2</v>
      </c>
      <c r="I33" s="584">
        <f>IF(G33="","",ROUND(40%*G33+60%*H33,5))</f>
        <v>3.2460000000000003E-2</v>
      </c>
      <c r="J33" s="311"/>
      <c r="L33" s="307"/>
      <c r="M33" s="20"/>
      <c r="N33" s="20"/>
      <c r="O33" s="20"/>
      <c r="P33" s="20"/>
    </row>
    <row r="34" spans="1:16" x14ac:dyDescent="0.25">
      <c r="A34" s="242" t="s">
        <v>174</v>
      </c>
      <c r="B34" s="242">
        <v>55</v>
      </c>
      <c r="C34" s="242">
        <v>65</v>
      </c>
      <c r="F34" s="579">
        <v>2022</v>
      </c>
      <c r="G34" s="582">
        <v>5.0700000000000002E-2</v>
      </c>
      <c r="H34" s="583">
        <v>2.0299999999999999E-2</v>
      </c>
      <c r="I34" s="584">
        <f t="shared" ref="I34:I40" si="1">IF(G34="","",ROUND(40%*G34+60%*H34,5))</f>
        <v>3.2460000000000003E-2</v>
      </c>
      <c r="J34" s="311"/>
      <c r="L34" s="307"/>
      <c r="M34" s="20"/>
      <c r="N34" s="20"/>
      <c r="O34" s="20"/>
      <c r="P34" s="20"/>
    </row>
    <row r="35" spans="1:16" x14ac:dyDescent="0.25">
      <c r="A35" s="242" t="s">
        <v>171</v>
      </c>
      <c r="B35" s="242">
        <v>45</v>
      </c>
      <c r="C35" s="242">
        <v>55</v>
      </c>
      <c r="F35" s="579">
        <v>2023</v>
      </c>
      <c r="G35" s="585">
        <v>5.0700000000000002E-2</v>
      </c>
      <c r="H35" s="586">
        <v>2.0299999999999999E-2</v>
      </c>
      <c r="I35" s="584">
        <f t="shared" si="1"/>
        <v>3.2460000000000003E-2</v>
      </c>
      <c r="J35" s="311"/>
      <c r="L35" s="306" t="s">
        <v>233</v>
      </c>
      <c r="M35" s="20"/>
      <c r="N35" s="20"/>
      <c r="O35" s="20"/>
      <c r="P35" s="20"/>
    </row>
    <row r="36" spans="1:16" x14ac:dyDescent="0.25">
      <c r="A36" s="242" t="s">
        <v>172</v>
      </c>
      <c r="B36" s="242">
        <v>45</v>
      </c>
      <c r="C36" s="242">
        <v>55</v>
      </c>
      <c r="F36" s="579">
        <v>2024</v>
      </c>
      <c r="G36" s="585">
        <v>6.93E-2</v>
      </c>
      <c r="H36" s="586">
        <v>3.8699999999999998E-2</v>
      </c>
      <c r="I36" s="584">
        <f t="shared" si="1"/>
        <v>5.0939999999999999E-2</v>
      </c>
      <c r="J36" s="311" t="s">
        <v>505</v>
      </c>
      <c r="L36" s="307"/>
      <c r="M36" s="20"/>
      <c r="N36" s="20"/>
      <c r="O36" s="20"/>
      <c r="P36" s="20"/>
    </row>
    <row r="37" spans="1:16" x14ac:dyDescent="0.25">
      <c r="A37" s="242" t="s">
        <v>161</v>
      </c>
      <c r="B37" s="242">
        <v>8</v>
      </c>
      <c r="C37" s="242">
        <v>8</v>
      </c>
      <c r="F37" s="579">
        <v>2025</v>
      </c>
      <c r="G37" s="587">
        <v>6.9500000000000006E-2</v>
      </c>
      <c r="H37" s="588">
        <v>3.8699999999999998E-2</v>
      </c>
      <c r="I37" s="589">
        <f t="shared" si="1"/>
        <v>5.1020000000000003E-2</v>
      </c>
      <c r="J37" s="590" t="s">
        <v>506</v>
      </c>
      <c r="L37" s="307" t="s">
        <v>263</v>
      </c>
      <c r="M37" s="20"/>
      <c r="N37" s="20"/>
      <c r="O37" s="20"/>
      <c r="P37" s="20"/>
    </row>
    <row r="38" spans="1:16" x14ac:dyDescent="0.25">
      <c r="A38" s="242" t="s">
        <v>167</v>
      </c>
      <c r="B38" s="242">
        <v>25</v>
      </c>
      <c r="C38" s="242">
        <v>25</v>
      </c>
      <c r="F38" s="579">
        <v>2026</v>
      </c>
      <c r="G38" s="587">
        <v>7.0000000000000007E-2</v>
      </c>
      <c r="H38" s="588">
        <v>3.78E-2</v>
      </c>
      <c r="I38" s="589">
        <f t="shared" si="1"/>
        <v>5.0680000000000003E-2</v>
      </c>
      <c r="J38" s="590" t="s">
        <v>507</v>
      </c>
      <c r="L38" s="307" t="s">
        <v>223</v>
      </c>
      <c r="M38" s="20"/>
      <c r="N38" s="20"/>
      <c r="O38" s="20"/>
      <c r="P38" s="20"/>
    </row>
    <row r="39" spans="1:16" x14ac:dyDescent="0.25">
      <c r="A39" s="242" t="s">
        <v>188</v>
      </c>
      <c r="B39" s="242">
        <v>20</v>
      </c>
      <c r="C39" s="242">
        <v>30</v>
      </c>
      <c r="F39" s="591">
        <v>2027</v>
      </c>
      <c r="G39" s="592"/>
      <c r="H39" s="593"/>
      <c r="I39" s="593" t="str">
        <f t="shared" si="1"/>
        <v/>
      </c>
      <c r="J39" s="311"/>
      <c r="L39" s="307" t="s">
        <v>224</v>
      </c>
      <c r="M39" s="20"/>
      <c r="N39" s="20"/>
      <c r="O39" s="20"/>
      <c r="P39" s="20"/>
    </row>
    <row r="40" spans="1:16" x14ac:dyDescent="0.25">
      <c r="A40" s="242" t="s">
        <v>183</v>
      </c>
      <c r="B40" s="242">
        <v>45</v>
      </c>
      <c r="C40" s="242">
        <v>45</v>
      </c>
      <c r="F40" s="579">
        <v>2028</v>
      </c>
      <c r="G40" s="592"/>
      <c r="H40" s="593"/>
      <c r="I40" s="593" t="str">
        <f t="shared" si="1"/>
        <v/>
      </c>
      <c r="J40" s="311"/>
      <c r="L40" s="307" t="s">
        <v>225</v>
      </c>
      <c r="M40" s="20"/>
      <c r="N40" s="20"/>
      <c r="O40" s="20"/>
      <c r="P40" s="20"/>
    </row>
    <row r="41" spans="1:16" x14ac:dyDescent="0.25">
      <c r="A41" s="242" t="s">
        <v>159</v>
      </c>
      <c r="B41" s="242">
        <v>3</v>
      </c>
      <c r="C41" s="242">
        <v>5</v>
      </c>
      <c r="L41" s="307" t="s">
        <v>218</v>
      </c>
      <c r="M41" s="20"/>
      <c r="N41" s="20"/>
      <c r="O41" s="20"/>
      <c r="P41" s="20"/>
    </row>
    <row r="42" spans="1:16" x14ac:dyDescent="0.25">
      <c r="A42" s="242" t="s">
        <v>190</v>
      </c>
      <c r="B42" s="242">
        <v>15</v>
      </c>
      <c r="C42" s="242">
        <v>30</v>
      </c>
      <c r="L42" s="307" t="s">
        <v>219</v>
      </c>
      <c r="M42" s="20"/>
      <c r="N42" s="20"/>
      <c r="O42" s="20"/>
      <c r="P42" s="20"/>
    </row>
    <row r="43" spans="1:16" x14ac:dyDescent="0.25">
      <c r="A43" s="242" t="s">
        <v>170</v>
      </c>
      <c r="B43" s="242">
        <v>25</v>
      </c>
      <c r="C43" s="242">
        <v>35</v>
      </c>
      <c r="L43" s="307" t="s">
        <v>220</v>
      </c>
      <c r="M43" s="20"/>
      <c r="N43" s="20"/>
      <c r="O43" s="20"/>
      <c r="P43" s="20"/>
    </row>
    <row r="44" spans="1:16" x14ac:dyDescent="0.25">
      <c r="A44" s="242" t="s">
        <v>150</v>
      </c>
      <c r="B44" s="242">
        <v>60</v>
      </c>
      <c r="C44" s="242">
        <v>70</v>
      </c>
      <c r="L44" s="307" t="s">
        <v>221</v>
      </c>
      <c r="M44" s="20"/>
      <c r="N44" s="20"/>
      <c r="O44" s="20"/>
      <c r="P44" s="20"/>
    </row>
    <row r="45" spans="1:16" x14ac:dyDescent="0.25">
      <c r="A45" s="242" t="s">
        <v>155</v>
      </c>
      <c r="B45" s="242">
        <v>14</v>
      </c>
      <c r="C45" s="242">
        <v>18</v>
      </c>
      <c r="L45" s="307" t="s">
        <v>222</v>
      </c>
      <c r="M45" s="20"/>
      <c r="N45" s="20"/>
      <c r="O45" s="20"/>
      <c r="P45" s="20"/>
    </row>
    <row r="46" spans="1:16" x14ac:dyDescent="0.25">
      <c r="L46" s="307" t="s">
        <v>262</v>
      </c>
      <c r="M46" s="20"/>
      <c r="N46" s="20"/>
      <c r="O46" s="20"/>
      <c r="P46" s="20"/>
    </row>
    <row r="47" spans="1:16" x14ac:dyDescent="0.25">
      <c r="L47" s="307" t="s">
        <v>237</v>
      </c>
      <c r="M47" s="20"/>
      <c r="N47" s="20"/>
      <c r="O47" s="20"/>
      <c r="P47" s="20"/>
    </row>
    <row r="48" spans="1:16" x14ac:dyDescent="0.25">
      <c r="L48" s="307" t="s">
        <v>265</v>
      </c>
      <c r="M48" s="20"/>
      <c r="N48" s="20"/>
      <c r="O48" s="20"/>
      <c r="P48" s="20"/>
    </row>
    <row r="49" spans="12:16" x14ac:dyDescent="0.25">
      <c r="L49" s="307" t="s">
        <v>266</v>
      </c>
      <c r="M49" s="20"/>
      <c r="N49" s="20"/>
      <c r="O49" s="20"/>
      <c r="P49" s="20"/>
    </row>
    <row r="50" spans="12:16" x14ac:dyDescent="0.25">
      <c r="L50" s="307"/>
      <c r="M50" s="20"/>
      <c r="N50" s="20"/>
      <c r="O50" s="20"/>
      <c r="P50" s="20"/>
    </row>
    <row r="51" spans="12:16" x14ac:dyDescent="0.25">
      <c r="L51" s="306" t="s">
        <v>46</v>
      </c>
      <c r="M51" s="20"/>
      <c r="N51" s="20"/>
      <c r="O51" s="20"/>
      <c r="P51" s="20"/>
    </row>
    <row r="52" spans="12:16" x14ac:dyDescent="0.25">
      <c r="L52" s="307"/>
      <c r="M52" s="20"/>
      <c r="N52" s="20"/>
      <c r="O52" s="20"/>
      <c r="P52" s="20"/>
    </row>
    <row r="53" spans="12:16" x14ac:dyDescent="0.25">
      <c r="L53" s="307"/>
      <c r="M53" s="20"/>
      <c r="N53" s="20"/>
      <c r="O53" s="20"/>
      <c r="P53" s="20"/>
    </row>
    <row r="54" spans="12:16" x14ac:dyDescent="0.25">
      <c r="L54" s="307" t="s">
        <v>293</v>
      </c>
      <c r="M54" s="20"/>
      <c r="N54" s="20"/>
      <c r="O54" s="20"/>
      <c r="P54" s="20"/>
    </row>
    <row r="55" spans="12:16" x14ac:dyDescent="0.25">
      <c r="L55" s="307" t="s">
        <v>226</v>
      </c>
      <c r="M55" s="20"/>
      <c r="N55" s="20"/>
      <c r="O55" s="20"/>
      <c r="P55" s="20"/>
    </row>
    <row r="56" spans="12:16" x14ac:dyDescent="0.25">
      <c r="L56" s="307"/>
      <c r="M56" s="20"/>
      <c r="N56" s="20"/>
      <c r="O56" s="20"/>
      <c r="P56" s="20"/>
    </row>
    <row r="57" spans="12:16" x14ac:dyDescent="0.25">
      <c r="L57" s="307"/>
      <c r="M57" s="20"/>
      <c r="N57" s="20"/>
      <c r="O57" s="20"/>
      <c r="P57" s="20"/>
    </row>
    <row r="58" spans="12:16" x14ac:dyDescent="0.25">
      <c r="L58" s="307" t="s">
        <v>264</v>
      </c>
      <c r="M58" s="20"/>
      <c r="N58" s="20"/>
      <c r="O58" s="20"/>
      <c r="P58" s="20"/>
    </row>
    <row r="59" spans="12:16" x14ac:dyDescent="0.25">
      <c r="L59" s="307"/>
      <c r="M59" s="20"/>
      <c r="N59" s="20"/>
      <c r="O59" s="20"/>
      <c r="P59" s="20"/>
    </row>
    <row r="60" spans="12:16" x14ac:dyDescent="0.25">
      <c r="L60" s="307" t="s">
        <v>271</v>
      </c>
      <c r="M60" s="20"/>
      <c r="N60" s="20"/>
      <c r="O60" s="20"/>
      <c r="P60" s="20"/>
    </row>
    <row r="61" spans="12:16" x14ac:dyDescent="0.25">
      <c r="L61" s="307" t="s">
        <v>272</v>
      </c>
      <c r="M61" s="20"/>
      <c r="N61" s="20"/>
      <c r="O61" s="20"/>
      <c r="P61" s="20"/>
    </row>
    <row r="62" spans="12:16" x14ac:dyDescent="0.25">
      <c r="L62" s="307"/>
      <c r="M62" s="20"/>
      <c r="N62" s="20"/>
      <c r="O62" s="20"/>
      <c r="P62" s="20"/>
    </row>
    <row r="63" spans="12:16" x14ac:dyDescent="0.25">
      <c r="L63" s="307" t="s">
        <v>268</v>
      </c>
      <c r="M63" s="20"/>
      <c r="N63" s="20"/>
      <c r="O63" s="20"/>
      <c r="P63" s="20"/>
    </row>
    <row r="64" spans="12:16" x14ac:dyDescent="0.25">
      <c r="L64" s="307"/>
      <c r="M64" s="20"/>
      <c r="N64" s="20"/>
      <c r="O64" s="20"/>
      <c r="P64" s="20"/>
    </row>
    <row r="65" spans="12:16" x14ac:dyDescent="0.25">
      <c r="L65" s="307" t="s">
        <v>269</v>
      </c>
      <c r="M65" s="20"/>
      <c r="N65" s="20"/>
      <c r="O65" s="20"/>
      <c r="P65" s="20"/>
    </row>
    <row r="66" spans="12:16" x14ac:dyDescent="0.25">
      <c r="L66" s="307" t="s">
        <v>270</v>
      </c>
      <c r="M66" s="20"/>
      <c r="N66" s="20"/>
      <c r="O66" s="20"/>
      <c r="P66" s="20"/>
    </row>
    <row r="67" spans="12:16" x14ac:dyDescent="0.25">
      <c r="L67" s="20"/>
      <c r="M67" s="20"/>
      <c r="N67" s="20"/>
      <c r="O67" s="20"/>
      <c r="P67" s="20"/>
    </row>
  </sheetData>
  <sheetProtection formatCells="0" formatColumns="0" formatRows="0"/>
  <sortState ref="A2:C45">
    <sortCondition ref="A2:A45"/>
  </sortState>
  <mergeCells count="1">
    <mergeCell ref="F31:I3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C14"/>
  <sheetViews>
    <sheetView tabSelected="1" zoomScale="80" zoomScaleNormal="80" workbookViewId="0">
      <selection activeCell="B14" sqref="B14"/>
    </sheetView>
  </sheetViews>
  <sheetFormatPr baseColWidth="10" defaultColWidth="11.42578125" defaultRowHeight="15" x14ac:dyDescent="0.25"/>
  <cols>
    <col min="1" max="1" width="83.7109375" style="242" customWidth="1"/>
    <col min="2" max="2" width="36.85546875" style="242" customWidth="1"/>
    <col min="3" max="3" width="39" style="242" customWidth="1"/>
    <col min="4" max="16384" width="11.42578125" style="242"/>
  </cols>
  <sheetData>
    <row r="1" spans="1:3" x14ac:dyDescent="0.25">
      <c r="A1" s="251" t="s">
        <v>467</v>
      </c>
      <c r="B1" s="311"/>
      <c r="C1" s="311"/>
    </row>
    <row r="2" spans="1:3" ht="21" x14ac:dyDescent="0.35">
      <c r="A2" s="243" t="s">
        <v>339</v>
      </c>
      <c r="B2" s="311"/>
      <c r="C2" s="311"/>
    </row>
    <row r="3" spans="1:3" x14ac:dyDescent="0.25">
      <c r="A3" s="311"/>
      <c r="B3" s="311"/>
      <c r="C3" s="311"/>
    </row>
    <row r="4" spans="1:3" ht="18.75" x14ac:dyDescent="0.3">
      <c r="A4" s="244" t="s">
        <v>77</v>
      </c>
      <c r="B4" s="245"/>
      <c r="C4" s="246"/>
    </row>
    <row r="5" spans="1:3" x14ac:dyDescent="0.25">
      <c r="A5" s="247" t="s">
        <v>340</v>
      </c>
      <c r="B5" s="458"/>
      <c r="C5" s="459"/>
    </row>
    <row r="6" spans="1:3" x14ac:dyDescent="0.25">
      <c r="A6" s="247" t="s">
        <v>341</v>
      </c>
      <c r="B6" s="460"/>
      <c r="C6" s="461"/>
    </row>
    <row r="7" spans="1:3" x14ac:dyDescent="0.25">
      <c r="A7" s="462" t="s">
        <v>370</v>
      </c>
      <c r="B7" s="463"/>
      <c r="C7" s="311"/>
    </row>
    <row r="8" spans="1:3" x14ac:dyDescent="0.25">
      <c r="A8" s="311"/>
      <c r="B8" s="311"/>
      <c r="C8" s="311"/>
    </row>
    <row r="9" spans="1:3" ht="15.6" hidden="1" customHeight="1" x14ac:dyDescent="0.25">
      <c r="A9" s="311"/>
      <c r="B9" s="311"/>
      <c r="C9" s="311"/>
    </row>
    <row r="10" spans="1:3" hidden="1" x14ac:dyDescent="0.25">
      <c r="A10" s="311"/>
      <c r="B10" s="311"/>
      <c r="C10" s="311"/>
    </row>
    <row r="11" spans="1:3" ht="27" customHeight="1" x14ac:dyDescent="0.25">
      <c r="A11" s="464" t="s">
        <v>29</v>
      </c>
      <c r="B11" s="465">
        <v>2024</v>
      </c>
      <c r="C11" s="249"/>
    </row>
    <row r="12" spans="1:3" x14ac:dyDescent="0.25">
      <c r="A12" s="247" t="s">
        <v>465</v>
      </c>
      <c r="B12" s="466" t="s">
        <v>0</v>
      </c>
      <c r="C12" s="249"/>
    </row>
    <row r="13" spans="1:3" ht="14.45" customHeight="1" x14ac:dyDescent="0.25">
      <c r="A13" s="247" t="s">
        <v>466</v>
      </c>
      <c r="B13" s="467">
        <v>45657</v>
      </c>
      <c r="C13" s="249"/>
    </row>
    <row r="14" spans="1:3" x14ac:dyDescent="0.25">
      <c r="A14" s="247" t="s">
        <v>28</v>
      </c>
      <c r="B14" s="466" t="s">
        <v>0</v>
      </c>
      <c r="C14" s="249"/>
    </row>
  </sheetData>
  <sheetProtection formatCells="0" formatColumns="0" formatRows="0"/>
  <conditionalFormatting sqref="B6">
    <cfRule type="expression" dxfId="18" priority="2">
      <formula>OR($B$11="Dienstleister",$B$11="Subverpächter")</formula>
    </cfRule>
  </conditionalFormatting>
  <dataValidations count="7">
    <dataValidation type="list" allowBlank="1" showInputMessage="1" showErrorMessage="1" sqref="B11">
      <formula1>"2024"</formula1>
    </dataValidation>
    <dataValidation type="whole" allowBlank="1" showInputMessage="1" showErrorMessage="1" promptTitle="Betriebsnummer" prompt="Geben Sie hier ihre achtstellige Betriebsnummer ein. z. B. 1200XXXX" sqref="B6">
      <formula1>12000000</formula1>
      <formula2>12019999</formula2>
    </dataValidation>
    <dataValidation allowBlank="1" showErrorMessage="1" sqref="C6:C10"/>
    <dataValidation allowBlank="1" showInputMessage="1" showErrorMessage="1" promptTitle="Firma" prompt="Geben Sie hier bitte die Firma einschließlich Rechtsform an." sqref="B5:C5"/>
    <dataValidation type="list" allowBlank="1" showInputMessage="1" showErrorMessage="1" promptTitle="Geschäftsjahr" prompt="Geben Sie bitte hier an, ob ihrer Bilanz das Kalenderjahr, das Gaswirtschaftsjahr oder ein Rumpfgeschäftsjahr zu Grunde liegt." sqref="B12">
      <formula1>"bitte wählen,Kalenderjahr,Gaswirtschaftsjahr,Rumpfgeschäftsjahr"</formula1>
    </dataValidation>
    <dataValidation type="date" allowBlank="1" showInputMessage="1" showErrorMessage="1" sqref="B13">
      <formula1>44927</formula1>
      <formula2>46752</formula2>
    </dataValidation>
    <dataValidation type="list" allowBlank="1" showInputMessage="1" showErrorMessage="1" sqref="B14">
      <formula1>"bitte wählen,Ein- und Ausspeisentgelte (§ 15 GasNEV), Ausspeiseentgelte (§ 18 GasNEV)"</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14:formula1>
            <xm:f>Listen!$S$2:$S$3</xm:f>
          </x14:formula1>
          <xm:sqref>B7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71"/>
  <sheetViews>
    <sheetView topLeftCell="D30" zoomScale="85" zoomScaleNormal="85" workbookViewId="0">
      <selection activeCell="E29" sqref="E29"/>
    </sheetView>
  </sheetViews>
  <sheetFormatPr baseColWidth="10" defaultColWidth="11.42578125" defaultRowHeight="15" x14ac:dyDescent="0.25"/>
  <cols>
    <col min="1" max="1" width="5.7109375" style="387" customWidth="1"/>
    <col min="2" max="2" width="12.5703125" style="387" bestFit="1" customWidth="1"/>
    <col min="3" max="7" width="10.28515625" style="387" bestFit="1" customWidth="1"/>
    <col min="8" max="8" width="1.5703125" style="387" customWidth="1"/>
    <col min="9" max="9" width="12.5703125" style="387" bestFit="1" customWidth="1"/>
    <col min="10" max="14" width="10.28515625" style="387" bestFit="1" customWidth="1"/>
    <col min="15" max="15" width="5.7109375" style="387" customWidth="1"/>
    <col min="16" max="16" width="12.5703125" style="387" bestFit="1" customWidth="1"/>
    <col min="17" max="21" width="10.28515625" style="387" bestFit="1" customWidth="1"/>
    <col min="22" max="22" width="1.5703125" style="387" customWidth="1"/>
    <col min="23" max="23" width="12.5703125" style="387" bestFit="1" customWidth="1"/>
    <col min="24" max="28" width="10.28515625" style="387" bestFit="1" customWidth="1"/>
    <col min="29" max="16384" width="11.42578125" style="387"/>
  </cols>
  <sheetData>
    <row r="1" spans="1:28" x14ac:dyDescent="0.25">
      <c r="A1" s="387" t="s">
        <v>437</v>
      </c>
      <c r="B1" s="388">
        <v>0.4</v>
      </c>
    </row>
    <row r="2" spans="1:28" x14ac:dyDescent="0.25">
      <c r="A2" s="387" t="s">
        <v>438</v>
      </c>
      <c r="B2" s="388">
        <v>0.6</v>
      </c>
    </row>
    <row r="3" spans="1:28" x14ac:dyDescent="0.25">
      <c r="B3" s="389">
        <v>2</v>
      </c>
    </row>
    <row r="5" spans="1:28" ht="15.75" thickBot="1" x14ac:dyDescent="0.3"/>
    <row r="6" spans="1:28" ht="22.5" x14ac:dyDescent="0.3">
      <c r="B6" s="390"/>
      <c r="C6" s="391"/>
      <c r="D6" s="391"/>
      <c r="E6" s="391"/>
      <c r="F6" s="391"/>
      <c r="G6" s="391"/>
      <c r="H6" s="391" t="s">
        <v>439</v>
      </c>
      <c r="I6" s="391"/>
      <c r="J6" s="391"/>
      <c r="K6" s="391"/>
      <c r="L6" s="391"/>
      <c r="M6" s="391"/>
      <c r="N6" s="392"/>
      <c r="P6" s="390"/>
      <c r="Q6" s="391"/>
      <c r="R6" s="391"/>
      <c r="S6" s="391"/>
      <c r="T6" s="391"/>
      <c r="U6" s="391"/>
      <c r="V6" s="391" t="s">
        <v>440</v>
      </c>
      <c r="W6" s="391"/>
      <c r="X6" s="391"/>
      <c r="Y6" s="391"/>
      <c r="Z6" s="391"/>
      <c r="AA6" s="391"/>
      <c r="AB6" s="392"/>
    </row>
    <row r="7" spans="1:28" ht="10.5" customHeight="1" x14ac:dyDescent="0.3">
      <c r="B7" s="393"/>
      <c r="C7" s="394"/>
      <c r="D7" s="394"/>
      <c r="E7" s="394"/>
      <c r="F7" s="394"/>
      <c r="G7" s="394"/>
      <c r="H7" s="394"/>
      <c r="I7" s="394"/>
      <c r="J7" s="394"/>
      <c r="K7" s="394"/>
      <c r="L7" s="394"/>
      <c r="M7" s="394"/>
      <c r="N7" s="395"/>
      <c r="P7" s="393"/>
      <c r="Q7" s="394"/>
      <c r="R7" s="394"/>
      <c r="S7" s="394"/>
      <c r="T7" s="394"/>
      <c r="U7" s="394"/>
      <c r="V7" s="394"/>
      <c r="W7" s="394"/>
      <c r="X7" s="394"/>
      <c r="Y7" s="394"/>
      <c r="Z7" s="394"/>
      <c r="AA7" s="394"/>
      <c r="AB7" s="395"/>
    </row>
    <row r="8" spans="1:28" ht="13.5" customHeight="1" x14ac:dyDescent="0.3">
      <c r="B8" s="396"/>
      <c r="C8" s="397"/>
      <c r="D8" s="397"/>
      <c r="E8" s="397"/>
      <c r="F8" s="397"/>
      <c r="G8" s="397"/>
      <c r="H8" s="397"/>
      <c r="I8" s="397"/>
      <c r="J8" s="397"/>
      <c r="K8" s="397"/>
      <c r="L8" s="397"/>
      <c r="M8" s="397"/>
      <c r="N8" s="398"/>
      <c r="O8" s="399"/>
      <c r="P8" s="396"/>
      <c r="Q8" s="397"/>
      <c r="R8" s="397"/>
      <c r="S8" s="397"/>
      <c r="T8" s="397"/>
      <c r="U8" s="397"/>
      <c r="V8" s="397"/>
      <c r="W8" s="397"/>
      <c r="X8" s="397"/>
      <c r="Y8" s="397"/>
      <c r="Z8" s="397"/>
      <c r="AA8" s="397"/>
      <c r="AB8" s="398"/>
    </row>
    <row r="9" spans="1:28" ht="20.25" thickBot="1" x14ac:dyDescent="0.35">
      <c r="B9" s="400" t="s">
        <v>441</v>
      </c>
      <c r="C9" s="401"/>
      <c r="D9" s="401" t="s">
        <v>442</v>
      </c>
      <c r="E9" s="401"/>
      <c r="F9" s="401"/>
      <c r="G9" s="401"/>
      <c r="H9" s="401"/>
      <c r="I9" s="401" t="s">
        <v>441</v>
      </c>
      <c r="J9" s="401"/>
      <c r="K9" s="401" t="s">
        <v>442</v>
      </c>
      <c r="L9" s="401"/>
      <c r="M9" s="401"/>
      <c r="N9" s="402"/>
      <c r="P9" s="400" t="s">
        <v>441</v>
      </c>
      <c r="Q9" s="401"/>
      <c r="R9" s="401" t="s">
        <v>442</v>
      </c>
      <c r="S9" s="401"/>
      <c r="T9" s="401"/>
      <c r="U9" s="401"/>
      <c r="V9" s="401"/>
      <c r="W9" s="401" t="s">
        <v>441</v>
      </c>
      <c r="X9" s="401"/>
      <c r="Y9" s="401" t="s">
        <v>442</v>
      </c>
      <c r="Z9" s="401"/>
      <c r="AA9" s="401"/>
      <c r="AB9" s="402"/>
    </row>
    <row r="10" spans="1:28" ht="15.75" thickTop="1" x14ac:dyDescent="0.25">
      <c r="B10" s="403" t="s">
        <v>444</v>
      </c>
      <c r="C10" s="404">
        <v>44742</v>
      </c>
      <c r="D10" s="404">
        <v>45107</v>
      </c>
      <c r="E10" s="404">
        <v>45473</v>
      </c>
      <c r="F10" s="404">
        <v>45838</v>
      </c>
      <c r="G10" s="405">
        <v>46203</v>
      </c>
      <c r="I10" s="406" t="s">
        <v>444</v>
      </c>
      <c r="J10" s="404">
        <v>44742</v>
      </c>
      <c r="K10" s="404">
        <v>45107</v>
      </c>
      <c r="L10" s="404">
        <v>45473</v>
      </c>
      <c r="M10" s="404">
        <v>45838</v>
      </c>
      <c r="N10" s="407">
        <v>46203</v>
      </c>
      <c r="P10" s="403" t="s">
        <v>444</v>
      </c>
      <c r="Q10" s="404">
        <v>44742</v>
      </c>
      <c r="R10" s="404">
        <v>45107</v>
      </c>
      <c r="S10" s="404">
        <v>45473</v>
      </c>
      <c r="T10" s="404">
        <v>45838</v>
      </c>
      <c r="U10" s="405">
        <v>46203</v>
      </c>
      <c r="W10" s="406" t="s">
        <v>444</v>
      </c>
      <c r="X10" s="404">
        <v>44742</v>
      </c>
      <c r="Y10" s="404">
        <v>45107</v>
      </c>
      <c r="Z10" s="404">
        <v>45473</v>
      </c>
      <c r="AA10" s="404">
        <v>45838</v>
      </c>
      <c r="AB10" s="407">
        <v>46203</v>
      </c>
    </row>
    <row r="11" spans="1:28" x14ac:dyDescent="0.25">
      <c r="B11" s="408" t="s">
        <v>445</v>
      </c>
      <c r="C11" s="409">
        <v>2023</v>
      </c>
      <c r="D11" s="409">
        <v>2024</v>
      </c>
      <c r="E11" s="409">
        <v>2025</v>
      </c>
      <c r="F11" s="409">
        <v>2026</v>
      </c>
      <c r="G11" s="410">
        <v>2027</v>
      </c>
      <c r="I11" s="411" t="s">
        <v>445</v>
      </c>
      <c r="J11" s="409">
        <v>2023</v>
      </c>
      <c r="K11" s="409">
        <v>2024</v>
      </c>
      <c r="L11" s="409">
        <v>2025</v>
      </c>
      <c r="M11" s="409">
        <v>2026</v>
      </c>
      <c r="N11" s="412">
        <v>2027</v>
      </c>
      <c r="P11" s="408" t="s">
        <v>445</v>
      </c>
      <c r="Q11" s="409">
        <v>2023</v>
      </c>
      <c r="R11" s="409">
        <v>2024</v>
      </c>
      <c r="S11" s="409">
        <v>2025</v>
      </c>
      <c r="T11" s="409">
        <v>2026</v>
      </c>
      <c r="U11" s="410">
        <v>2027</v>
      </c>
      <c r="W11" s="411" t="s">
        <v>445</v>
      </c>
      <c r="X11" s="409">
        <v>2023</v>
      </c>
      <c r="Y11" s="409">
        <v>2024</v>
      </c>
      <c r="Z11" s="409">
        <v>2025</v>
      </c>
      <c r="AA11" s="409">
        <v>2026</v>
      </c>
      <c r="AB11" s="412">
        <v>2027</v>
      </c>
    </row>
    <row r="12" spans="1:28" x14ac:dyDescent="0.25">
      <c r="B12" s="408" t="s">
        <v>94</v>
      </c>
      <c r="C12" s="409"/>
      <c r="D12" s="409"/>
      <c r="E12" s="409"/>
      <c r="F12" s="409"/>
      <c r="G12" s="410"/>
      <c r="I12" s="411" t="s">
        <v>94</v>
      </c>
      <c r="J12" s="409"/>
      <c r="K12" s="409"/>
      <c r="L12" s="409"/>
      <c r="M12" s="409"/>
      <c r="N12" s="412"/>
      <c r="P12" s="408" t="s">
        <v>94</v>
      </c>
      <c r="Q12" s="409"/>
      <c r="R12" s="409"/>
      <c r="S12" s="409"/>
      <c r="T12" s="409"/>
      <c r="U12" s="410"/>
      <c r="W12" s="411" t="s">
        <v>94</v>
      </c>
      <c r="X12" s="409"/>
      <c r="Y12" s="409"/>
      <c r="Z12" s="409"/>
      <c r="AA12" s="409"/>
      <c r="AB12" s="412"/>
    </row>
    <row r="13" spans="1:28" x14ac:dyDescent="0.25">
      <c r="B13" s="408">
        <v>2021</v>
      </c>
      <c r="C13" s="413" t="s">
        <v>446</v>
      </c>
      <c r="D13" s="413" t="s">
        <v>446</v>
      </c>
      <c r="E13" s="413" t="s">
        <v>446</v>
      </c>
      <c r="F13" s="413" t="s">
        <v>446</v>
      </c>
      <c r="G13" s="414" t="s">
        <v>446</v>
      </c>
      <c r="I13" s="411">
        <v>2021</v>
      </c>
      <c r="J13" s="413">
        <v>5.0700000000000002E-2</v>
      </c>
      <c r="K13" s="413">
        <v>5.0700000000000002E-2</v>
      </c>
      <c r="L13" s="413">
        <v>5.0700000000000002E-2</v>
      </c>
      <c r="M13" s="413">
        <v>5.0700000000000002E-2</v>
      </c>
      <c r="N13" s="415">
        <v>5.0700000000000002E-2</v>
      </c>
      <c r="P13" s="408">
        <v>2021</v>
      </c>
      <c r="Q13" s="413" t="s">
        <v>446</v>
      </c>
      <c r="R13" s="413" t="s">
        <v>446</v>
      </c>
      <c r="S13" s="413" t="s">
        <v>446</v>
      </c>
      <c r="T13" s="413" t="s">
        <v>446</v>
      </c>
      <c r="U13" s="414" t="s">
        <v>446</v>
      </c>
      <c r="W13" s="411">
        <v>2021</v>
      </c>
      <c r="X13" s="413">
        <v>5.0700000000000002E-2</v>
      </c>
      <c r="Y13" s="413">
        <v>5.0700000000000002E-2</v>
      </c>
      <c r="Z13" s="413">
        <v>5.0700000000000002E-2</v>
      </c>
      <c r="AA13" s="413">
        <v>5.0700000000000002E-2</v>
      </c>
      <c r="AB13" s="415">
        <v>5.0700000000000002E-2</v>
      </c>
    </row>
    <row r="14" spans="1:28" x14ac:dyDescent="0.25">
      <c r="B14" s="408">
        <v>2022</v>
      </c>
      <c r="C14" s="413" t="s">
        <v>446</v>
      </c>
      <c r="D14" s="413" t="s">
        <v>446</v>
      </c>
      <c r="E14" s="413" t="s">
        <v>446</v>
      </c>
      <c r="F14" s="413" t="s">
        <v>446</v>
      </c>
      <c r="G14" s="414" t="s">
        <v>446</v>
      </c>
      <c r="I14" s="411">
        <v>2022</v>
      </c>
      <c r="J14" s="413">
        <v>5.0700000000000002E-2</v>
      </c>
      <c r="K14" s="413">
        <v>5.0700000000000002E-2</v>
      </c>
      <c r="L14" s="413">
        <v>5.0700000000000002E-2</v>
      </c>
      <c r="M14" s="413">
        <v>5.0700000000000002E-2</v>
      </c>
      <c r="N14" s="415">
        <v>5.0700000000000002E-2</v>
      </c>
      <c r="P14" s="408">
        <v>2022</v>
      </c>
      <c r="Q14" s="413" t="s">
        <v>446</v>
      </c>
      <c r="R14" s="413" t="s">
        <v>446</v>
      </c>
      <c r="S14" s="413" t="s">
        <v>446</v>
      </c>
      <c r="T14" s="413" t="s">
        <v>446</v>
      </c>
      <c r="U14" s="414" t="s">
        <v>446</v>
      </c>
      <c r="W14" s="411">
        <v>2022</v>
      </c>
      <c r="X14" s="413">
        <v>5.0700000000000002E-2</v>
      </c>
      <c r="Y14" s="413">
        <v>5.0700000000000002E-2</v>
      </c>
      <c r="Z14" s="413">
        <v>5.0700000000000002E-2</v>
      </c>
      <c r="AA14" s="413">
        <v>5.0700000000000002E-2</v>
      </c>
      <c r="AB14" s="415">
        <v>5.0700000000000002E-2</v>
      </c>
    </row>
    <row r="15" spans="1:28" x14ac:dyDescent="0.25">
      <c r="B15" s="408">
        <v>2023</v>
      </c>
      <c r="C15" s="413" t="s">
        <v>446</v>
      </c>
      <c r="D15" s="413" t="s">
        <v>446</v>
      </c>
      <c r="E15" s="413" t="s">
        <v>446</v>
      </c>
      <c r="F15" s="413" t="s">
        <v>446</v>
      </c>
      <c r="G15" s="414" t="s">
        <v>446</v>
      </c>
      <c r="I15" s="411">
        <v>2023</v>
      </c>
      <c r="J15" s="413">
        <v>5.0700000000000002E-2</v>
      </c>
      <c r="K15" s="413">
        <v>5.0700000000000002E-2</v>
      </c>
      <c r="L15" s="413">
        <v>5.0700000000000002E-2</v>
      </c>
      <c r="M15" s="413">
        <v>5.0700000000000002E-2</v>
      </c>
      <c r="N15" s="415">
        <v>5.0700000000000002E-2</v>
      </c>
      <c r="P15" s="408">
        <v>2023</v>
      </c>
      <c r="Q15" s="413" t="s">
        <v>446</v>
      </c>
      <c r="R15" s="413" t="s">
        <v>446</v>
      </c>
      <c r="S15" s="413" t="s">
        <v>446</v>
      </c>
      <c r="T15" s="413" t="s">
        <v>446</v>
      </c>
      <c r="U15" s="414" t="s">
        <v>446</v>
      </c>
      <c r="W15" s="411">
        <v>2023</v>
      </c>
      <c r="X15" s="413">
        <v>5.0700000000000002E-2</v>
      </c>
      <c r="Y15" s="413">
        <v>5.0700000000000002E-2</v>
      </c>
      <c r="Z15" s="413">
        <v>5.0700000000000002E-2</v>
      </c>
      <c r="AA15" s="413">
        <v>5.0700000000000002E-2</v>
      </c>
      <c r="AB15" s="415">
        <v>5.0700000000000002E-2</v>
      </c>
    </row>
    <row r="16" spans="1:28" x14ac:dyDescent="0.25">
      <c r="B16" s="408">
        <v>2024</v>
      </c>
      <c r="C16" s="416"/>
      <c r="D16" s="417" t="s">
        <v>447</v>
      </c>
      <c r="E16" s="417" t="s">
        <v>448</v>
      </c>
      <c r="F16" s="418" t="s">
        <v>449</v>
      </c>
      <c r="G16" s="419" t="s">
        <v>449</v>
      </c>
      <c r="I16" s="411">
        <v>2024</v>
      </c>
      <c r="J16" s="416"/>
      <c r="K16" s="417">
        <v>7.0999999999999994E-2</v>
      </c>
      <c r="L16" s="417">
        <v>6.9500000000000006E-2</v>
      </c>
      <c r="M16" s="420">
        <v>6.93E-2</v>
      </c>
      <c r="N16" s="454">
        <v>6.93E-2</v>
      </c>
      <c r="P16" s="408">
        <v>2024</v>
      </c>
      <c r="Q16" s="416"/>
      <c r="R16" s="417" t="s">
        <v>447</v>
      </c>
      <c r="S16" s="422" t="s">
        <v>448</v>
      </c>
      <c r="T16" s="422" t="s">
        <v>450</v>
      </c>
      <c r="U16" s="423" t="s">
        <v>451</v>
      </c>
      <c r="W16" s="411">
        <v>2024</v>
      </c>
      <c r="X16" s="416"/>
      <c r="Y16" s="417">
        <v>7.0999999999999994E-2</v>
      </c>
      <c r="Z16" s="417">
        <v>6.9500000000000006E-2</v>
      </c>
      <c r="AA16" s="420">
        <v>6.93E-2</v>
      </c>
      <c r="AB16" s="424" t="s">
        <v>451</v>
      </c>
    </row>
    <row r="17" spans="2:28" x14ac:dyDescent="0.25">
      <c r="B17" s="408">
        <v>2025</v>
      </c>
      <c r="C17" s="425"/>
      <c r="D17" s="425"/>
      <c r="E17" s="422" t="s">
        <v>448</v>
      </c>
      <c r="F17" s="422" t="s">
        <v>450</v>
      </c>
      <c r="G17" s="419" t="s">
        <v>452</v>
      </c>
      <c r="I17" s="411">
        <v>2025</v>
      </c>
      <c r="J17" s="425"/>
      <c r="K17" s="425"/>
      <c r="L17" s="417">
        <v>6.9500000000000006E-2</v>
      </c>
      <c r="M17" s="417">
        <v>7.0000000000000007E-2</v>
      </c>
      <c r="N17" s="421" t="s">
        <v>452</v>
      </c>
      <c r="P17" s="408">
        <v>2025</v>
      </c>
      <c r="Q17" s="425"/>
      <c r="R17" s="425"/>
      <c r="S17" s="422" t="s">
        <v>448</v>
      </c>
      <c r="T17" s="422" t="s">
        <v>450</v>
      </c>
      <c r="U17" s="423" t="s">
        <v>451</v>
      </c>
      <c r="W17" s="411">
        <v>2025</v>
      </c>
      <c r="X17" s="425"/>
      <c r="Y17" s="425"/>
      <c r="Z17" s="417">
        <v>6.9500000000000006E-2</v>
      </c>
      <c r="AA17" s="417">
        <v>7.0000000000000007E-2</v>
      </c>
      <c r="AB17" s="424" t="s">
        <v>451</v>
      </c>
    </row>
    <row r="18" spans="2:28" x14ac:dyDescent="0.25">
      <c r="B18" s="408">
        <v>2026</v>
      </c>
      <c r="C18" s="425"/>
      <c r="D18" s="425"/>
      <c r="E18" s="425"/>
      <c r="F18" s="422" t="s">
        <v>450</v>
      </c>
      <c r="G18" s="423" t="s">
        <v>451</v>
      </c>
      <c r="I18" s="411">
        <v>2026</v>
      </c>
      <c r="J18" s="425"/>
      <c r="K18" s="425"/>
      <c r="L18" s="425"/>
      <c r="M18" s="417">
        <v>7.0000000000000007E-2</v>
      </c>
      <c r="N18" s="424" t="s">
        <v>451</v>
      </c>
      <c r="P18" s="408">
        <v>2026</v>
      </c>
      <c r="Q18" s="425"/>
      <c r="R18" s="425"/>
      <c r="S18" s="425"/>
      <c r="T18" s="422" t="s">
        <v>450</v>
      </c>
      <c r="U18" s="423" t="s">
        <v>451</v>
      </c>
      <c r="W18" s="411">
        <v>2026</v>
      </c>
      <c r="X18" s="425"/>
      <c r="Y18" s="425"/>
      <c r="Z18" s="425"/>
      <c r="AA18" s="417">
        <v>7.0000000000000007E-2</v>
      </c>
      <c r="AB18" s="424" t="s">
        <v>451</v>
      </c>
    </row>
    <row r="19" spans="2:28" x14ac:dyDescent="0.25">
      <c r="B19" s="426">
        <v>2027</v>
      </c>
      <c r="C19" s="427"/>
      <c r="D19" s="427"/>
      <c r="E19" s="427"/>
      <c r="F19" s="427"/>
      <c r="G19" s="428" t="s">
        <v>451</v>
      </c>
      <c r="I19" s="429">
        <v>2027</v>
      </c>
      <c r="J19" s="427"/>
      <c r="K19" s="427"/>
      <c r="L19" s="427"/>
      <c r="M19" s="427"/>
      <c r="N19" s="430" t="s">
        <v>451</v>
      </c>
      <c r="P19" s="426">
        <v>2027</v>
      </c>
      <c r="Q19" s="427"/>
      <c r="R19" s="427"/>
      <c r="S19" s="427"/>
      <c r="T19" s="427"/>
      <c r="U19" s="428" t="s">
        <v>451</v>
      </c>
      <c r="W19" s="429">
        <v>2027</v>
      </c>
      <c r="X19" s="427"/>
      <c r="Y19" s="427"/>
      <c r="Z19" s="427"/>
      <c r="AA19" s="427"/>
      <c r="AB19" s="430" t="s">
        <v>451</v>
      </c>
    </row>
    <row r="20" spans="2:28" x14ac:dyDescent="0.25">
      <c r="B20" s="431"/>
      <c r="N20" s="432"/>
      <c r="P20" s="431"/>
      <c r="AB20" s="432"/>
    </row>
    <row r="21" spans="2:28" x14ac:dyDescent="0.25">
      <c r="B21" s="431"/>
      <c r="N21" s="432"/>
      <c r="P21" s="431"/>
      <c r="AB21" s="432"/>
    </row>
    <row r="22" spans="2:28" ht="20.25" thickBot="1" x14ac:dyDescent="0.35">
      <c r="B22" s="400" t="s">
        <v>443</v>
      </c>
      <c r="C22" s="401"/>
      <c r="D22" s="401" t="s">
        <v>453</v>
      </c>
      <c r="E22" s="401"/>
      <c r="F22" s="401"/>
      <c r="G22" s="401"/>
      <c r="H22" s="401"/>
      <c r="I22" s="401" t="s">
        <v>443</v>
      </c>
      <c r="J22" s="401"/>
      <c r="K22" s="401" t="s">
        <v>453</v>
      </c>
      <c r="L22" s="401"/>
      <c r="M22" s="401"/>
      <c r="N22" s="402"/>
      <c r="P22" s="400" t="s">
        <v>443</v>
      </c>
      <c r="Q22" s="401"/>
      <c r="R22" s="401" t="s">
        <v>453</v>
      </c>
      <c r="S22" s="401"/>
      <c r="T22" s="401"/>
      <c r="U22" s="401"/>
      <c r="V22" s="401"/>
      <c r="W22" s="401" t="s">
        <v>443</v>
      </c>
      <c r="X22" s="401"/>
      <c r="Y22" s="401" t="s">
        <v>453</v>
      </c>
      <c r="Z22" s="401"/>
      <c r="AA22" s="401"/>
      <c r="AB22" s="402"/>
    </row>
    <row r="23" spans="2:28" ht="15.75" thickTop="1" x14ac:dyDescent="0.25">
      <c r="B23" s="403" t="s">
        <v>444</v>
      </c>
      <c r="C23" s="404">
        <v>44742</v>
      </c>
      <c r="D23" s="404">
        <v>45107</v>
      </c>
      <c r="E23" s="404">
        <v>45473</v>
      </c>
      <c r="F23" s="404">
        <v>45838</v>
      </c>
      <c r="G23" s="405">
        <v>46203</v>
      </c>
      <c r="I23" s="406" t="s">
        <v>444</v>
      </c>
      <c r="J23" s="404">
        <v>44742</v>
      </c>
      <c r="K23" s="404">
        <v>45107</v>
      </c>
      <c r="L23" s="404">
        <v>45473</v>
      </c>
      <c r="M23" s="404">
        <v>45838</v>
      </c>
      <c r="N23" s="407">
        <v>46203</v>
      </c>
      <c r="P23" s="403" t="s">
        <v>444</v>
      </c>
      <c r="Q23" s="404">
        <v>44742</v>
      </c>
      <c r="R23" s="404">
        <v>45107</v>
      </c>
      <c r="S23" s="404">
        <v>45473</v>
      </c>
      <c r="T23" s="404">
        <v>45838</v>
      </c>
      <c r="U23" s="405">
        <v>46203</v>
      </c>
      <c r="W23" s="406" t="s">
        <v>444</v>
      </c>
      <c r="X23" s="404">
        <v>44742</v>
      </c>
      <c r="Y23" s="404">
        <v>45107</v>
      </c>
      <c r="Z23" s="404">
        <v>45473</v>
      </c>
      <c r="AA23" s="404">
        <v>45838</v>
      </c>
      <c r="AB23" s="407">
        <v>46203</v>
      </c>
    </row>
    <row r="24" spans="2:28" x14ac:dyDescent="0.25">
      <c r="B24" s="408" t="s">
        <v>445</v>
      </c>
      <c r="C24" s="409">
        <v>2023</v>
      </c>
      <c r="D24" s="409">
        <v>2024</v>
      </c>
      <c r="E24" s="409">
        <v>2025</v>
      </c>
      <c r="F24" s="409">
        <v>2026</v>
      </c>
      <c r="G24" s="410">
        <v>2027</v>
      </c>
      <c r="I24" s="411" t="s">
        <v>445</v>
      </c>
      <c r="J24" s="409">
        <v>2023</v>
      </c>
      <c r="K24" s="409">
        <v>2024</v>
      </c>
      <c r="L24" s="409">
        <v>2025</v>
      </c>
      <c r="M24" s="409">
        <v>2026</v>
      </c>
      <c r="N24" s="412">
        <v>2027</v>
      </c>
      <c r="P24" s="408" t="s">
        <v>445</v>
      </c>
      <c r="Q24" s="409">
        <v>2023</v>
      </c>
      <c r="R24" s="409">
        <v>2024</v>
      </c>
      <c r="S24" s="409">
        <v>2025</v>
      </c>
      <c r="T24" s="409">
        <v>2026</v>
      </c>
      <c r="U24" s="410">
        <v>2027</v>
      </c>
      <c r="W24" s="411" t="s">
        <v>445</v>
      </c>
      <c r="X24" s="409">
        <v>2023</v>
      </c>
      <c r="Y24" s="409">
        <v>2024</v>
      </c>
      <c r="Z24" s="409">
        <v>2025</v>
      </c>
      <c r="AA24" s="409">
        <v>2026</v>
      </c>
      <c r="AB24" s="412">
        <v>2027</v>
      </c>
    </row>
    <row r="25" spans="2:28" x14ac:dyDescent="0.25">
      <c r="B25" s="408" t="s">
        <v>94</v>
      </c>
      <c r="C25" s="409"/>
      <c r="D25" s="409"/>
      <c r="E25" s="409"/>
      <c r="F25" s="409"/>
      <c r="G25" s="410"/>
      <c r="I25" s="411" t="s">
        <v>94</v>
      </c>
      <c r="J25" s="409"/>
      <c r="K25" s="409"/>
      <c r="L25" s="409"/>
      <c r="M25" s="409"/>
      <c r="N25" s="412"/>
      <c r="P25" s="408" t="s">
        <v>94</v>
      </c>
      <c r="Q25" s="409"/>
      <c r="R25" s="409"/>
      <c r="S25" s="409"/>
      <c r="T25" s="409"/>
      <c r="U25" s="410"/>
      <c r="W25" s="411" t="s">
        <v>94</v>
      </c>
      <c r="X25" s="409"/>
      <c r="Y25" s="409"/>
      <c r="Z25" s="409"/>
      <c r="AA25" s="409"/>
      <c r="AB25" s="412"/>
    </row>
    <row r="26" spans="2:28" x14ac:dyDescent="0.25">
      <c r="B26" s="408">
        <v>2021</v>
      </c>
      <c r="C26" s="420" t="s">
        <v>454</v>
      </c>
      <c r="D26" s="420" t="s">
        <v>454</v>
      </c>
      <c r="E26" s="420" t="s">
        <v>454</v>
      </c>
      <c r="F26" s="420" t="s">
        <v>454</v>
      </c>
      <c r="G26" s="433" t="s">
        <v>454</v>
      </c>
      <c r="I26" s="411">
        <v>2021</v>
      </c>
      <c r="J26" s="420">
        <v>1.09E-2</v>
      </c>
      <c r="K26" s="420">
        <v>1.09E-2</v>
      </c>
      <c r="L26" s="420">
        <v>1.09E-2</v>
      </c>
      <c r="M26" s="420">
        <v>1.09E-2</v>
      </c>
      <c r="N26" s="434">
        <v>1.09E-2</v>
      </c>
      <c r="P26" s="408">
        <v>2021</v>
      </c>
      <c r="Q26" s="435" t="s">
        <v>455</v>
      </c>
      <c r="R26" s="417" t="s">
        <v>447</v>
      </c>
      <c r="S26" s="422" t="s">
        <v>448</v>
      </c>
      <c r="T26" s="422" t="s">
        <v>450</v>
      </c>
      <c r="U26" s="423" t="s">
        <v>451</v>
      </c>
      <c r="W26" s="411">
        <v>2021</v>
      </c>
      <c r="X26" s="435">
        <v>1.6500000000000001E-2</v>
      </c>
      <c r="Y26" s="417">
        <v>4.1700000000000001E-2</v>
      </c>
      <c r="Z26" s="417">
        <v>3.8699999999999998E-2</v>
      </c>
      <c r="AA26" s="417">
        <v>3.78E-2</v>
      </c>
      <c r="AB26" s="424" t="s">
        <v>451</v>
      </c>
    </row>
    <row r="27" spans="2:28" x14ac:dyDescent="0.25">
      <c r="B27" s="408">
        <v>2022</v>
      </c>
      <c r="C27" s="435" t="s">
        <v>455</v>
      </c>
      <c r="D27" s="420" t="s">
        <v>456</v>
      </c>
      <c r="E27" s="420" t="s">
        <v>456</v>
      </c>
      <c r="F27" s="420" t="s">
        <v>456</v>
      </c>
      <c r="G27" s="433" t="s">
        <v>456</v>
      </c>
      <c r="I27" s="411">
        <v>2022</v>
      </c>
      <c r="J27" s="435">
        <v>1.6500000000000001E-2</v>
      </c>
      <c r="K27" s="420">
        <v>2.9100000000000001E-2</v>
      </c>
      <c r="L27" s="420">
        <v>2.9100000000000001E-2</v>
      </c>
      <c r="M27" s="420">
        <v>2.9100000000000001E-2</v>
      </c>
      <c r="N27" s="434">
        <v>2.9100000000000001E-2</v>
      </c>
      <c r="P27" s="408">
        <v>2022</v>
      </c>
      <c r="Q27" s="435" t="s">
        <v>455</v>
      </c>
      <c r="R27" s="417" t="s">
        <v>447</v>
      </c>
      <c r="S27" s="422" t="s">
        <v>448</v>
      </c>
      <c r="T27" s="422" t="s">
        <v>450</v>
      </c>
      <c r="U27" s="423" t="s">
        <v>451</v>
      </c>
      <c r="W27" s="411">
        <v>2022</v>
      </c>
      <c r="X27" s="435">
        <v>1.6500000000000001E-2</v>
      </c>
      <c r="Y27" s="417">
        <v>4.1700000000000001E-2</v>
      </c>
      <c r="Z27" s="417">
        <v>3.8699999999999998E-2</v>
      </c>
      <c r="AA27" s="417">
        <v>3.78E-2</v>
      </c>
      <c r="AB27" s="424" t="s">
        <v>451</v>
      </c>
    </row>
    <row r="28" spans="2:28" x14ac:dyDescent="0.25">
      <c r="B28" s="408">
        <v>2023</v>
      </c>
      <c r="C28" s="435" t="s">
        <v>455</v>
      </c>
      <c r="D28" s="435" t="s">
        <v>447</v>
      </c>
      <c r="E28" s="420" t="s">
        <v>457</v>
      </c>
      <c r="F28" s="420" t="s">
        <v>457</v>
      </c>
      <c r="G28" s="433" t="s">
        <v>457</v>
      </c>
      <c r="I28" s="411">
        <v>2023</v>
      </c>
      <c r="J28" s="435">
        <v>1.6500000000000001E-2</v>
      </c>
      <c r="K28" s="417">
        <v>4.1700000000000001E-2</v>
      </c>
      <c r="L28" s="420">
        <v>4.3799999999999999E-2</v>
      </c>
      <c r="M28" s="420">
        <v>4.3799999999999999E-2</v>
      </c>
      <c r="N28" s="434">
        <v>4.3799999999999999E-2</v>
      </c>
      <c r="P28" s="408">
        <v>2023</v>
      </c>
      <c r="Q28" s="435" t="s">
        <v>455</v>
      </c>
      <c r="R28" s="417" t="s">
        <v>447</v>
      </c>
      <c r="S28" s="422" t="s">
        <v>448</v>
      </c>
      <c r="T28" s="422" t="s">
        <v>450</v>
      </c>
      <c r="U28" s="423" t="s">
        <v>451</v>
      </c>
      <c r="W28" s="411">
        <v>2023</v>
      </c>
      <c r="X28" s="435">
        <v>1.6500000000000001E-2</v>
      </c>
      <c r="Y28" s="417">
        <v>4.1700000000000001E-2</v>
      </c>
      <c r="Z28" s="417">
        <v>3.8699999999999998E-2</v>
      </c>
      <c r="AA28" s="417">
        <v>3.78E-2</v>
      </c>
      <c r="AB28" s="424" t="s">
        <v>451</v>
      </c>
    </row>
    <row r="29" spans="2:28" x14ac:dyDescent="0.25">
      <c r="B29" s="408">
        <v>2024</v>
      </c>
      <c r="C29" s="416"/>
      <c r="D29" s="417" t="s">
        <v>447</v>
      </c>
      <c r="E29" s="417" t="s">
        <v>448</v>
      </c>
      <c r="F29" s="418" t="s">
        <v>449</v>
      </c>
      <c r="G29" s="419" t="s">
        <v>449</v>
      </c>
      <c r="I29" s="411">
        <v>2024</v>
      </c>
      <c r="J29" s="416"/>
      <c r="K29" s="417">
        <v>4.1700000000000001E-2</v>
      </c>
      <c r="L29" s="417">
        <v>3.8699999999999998E-2</v>
      </c>
      <c r="M29" s="420">
        <v>3.8699999999999998E-2</v>
      </c>
      <c r="N29" s="421">
        <v>3.8699999999999998E-2</v>
      </c>
      <c r="P29" s="408">
        <v>2024</v>
      </c>
      <c r="Q29" s="416"/>
      <c r="R29" s="417" t="s">
        <v>447</v>
      </c>
      <c r="S29" s="422" t="s">
        <v>448</v>
      </c>
      <c r="T29" s="422" t="s">
        <v>450</v>
      </c>
      <c r="U29" s="423" t="s">
        <v>451</v>
      </c>
      <c r="W29" s="411">
        <v>2024</v>
      </c>
      <c r="X29" s="416"/>
      <c r="Y29" s="417">
        <v>4.1700000000000001E-2</v>
      </c>
      <c r="Z29" s="417">
        <v>3.8699999999999998E-2</v>
      </c>
      <c r="AA29" s="417">
        <v>3.78E-2</v>
      </c>
      <c r="AB29" s="424" t="s">
        <v>451</v>
      </c>
    </row>
    <row r="30" spans="2:28" x14ac:dyDescent="0.25">
      <c r="B30" s="408">
        <v>2025</v>
      </c>
      <c r="C30" s="425"/>
      <c r="D30" s="425"/>
      <c r="E30" s="422" t="s">
        <v>448</v>
      </c>
      <c r="F30" s="422" t="s">
        <v>450</v>
      </c>
      <c r="G30" s="419" t="s">
        <v>452</v>
      </c>
      <c r="I30" s="411">
        <v>2025</v>
      </c>
      <c r="J30" s="425"/>
      <c r="K30" s="425"/>
      <c r="L30" s="417">
        <v>3.8699999999999998E-2</v>
      </c>
      <c r="M30" s="417">
        <v>3.78E-2</v>
      </c>
      <c r="N30" s="421" t="s">
        <v>452</v>
      </c>
      <c r="P30" s="408">
        <v>2025</v>
      </c>
      <c r="Q30" s="425"/>
      <c r="R30" s="425"/>
      <c r="S30" s="422" t="s">
        <v>448</v>
      </c>
      <c r="T30" s="422" t="s">
        <v>450</v>
      </c>
      <c r="U30" s="423" t="s">
        <v>451</v>
      </c>
      <c r="W30" s="411">
        <v>2025</v>
      </c>
      <c r="X30" s="425"/>
      <c r="Y30" s="425"/>
      <c r="Z30" s="417">
        <v>3.8699999999999998E-2</v>
      </c>
      <c r="AA30" s="417">
        <v>3.78E-2</v>
      </c>
      <c r="AB30" s="424" t="s">
        <v>451</v>
      </c>
    </row>
    <row r="31" spans="2:28" x14ac:dyDescent="0.25">
      <c r="B31" s="408">
        <v>2026</v>
      </c>
      <c r="C31" s="425"/>
      <c r="D31" s="425"/>
      <c r="E31" s="425"/>
      <c r="F31" s="422" t="s">
        <v>450</v>
      </c>
      <c r="G31" s="423" t="s">
        <v>451</v>
      </c>
      <c r="I31" s="411">
        <v>2026</v>
      </c>
      <c r="J31" s="425"/>
      <c r="K31" s="425"/>
      <c r="L31" s="425"/>
      <c r="M31" s="417">
        <v>3.78E-2</v>
      </c>
      <c r="N31" s="424" t="s">
        <v>451</v>
      </c>
      <c r="P31" s="408">
        <v>2026</v>
      </c>
      <c r="Q31" s="425"/>
      <c r="R31" s="425"/>
      <c r="S31" s="425"/>
      <c r="T31" s="422" t="s">
        <v>450</v>
      </c>
      <c r="U31" s="423" t="s">
        <v>451</v>
      </c>
      <c r="W31" s="411">
        <v>2026</v>
      </c>
      <c r="X31" s="425"/>
      <c r="Y31" s="425"/>
      <c r="Z31" s="425"/>
      <c r="AA31" s="417">
        <v>3.78E-2</v>
      </c>
      <c r="AB31" s="424" t="s">
        <v>451</v>
      </c>
    </row>
    <row r="32" spans="2:28" x14ac:dyDescent="0.25">
      <c r="B32" s="426">
        <v>2027</v>
      </c>
      <c r="C32" s="427"/>
      <c r="D32" s="427"/>
      <c r="E32" s="427"/>
      <c r="F32" s="427"/>
      <c r="G32" s="428" t="s">
        <v>451</v>
      </c>
      <c r="I32" s="429">
        <v>2027</v>
      </c>
      <c r="J32" s="427"/>
      <c r="K32" s="427"/>
      <c r="L32" s="427"/>
      <c r="M32" s="427"/>
      <c r="N32" s="430" t="s">
        <v>451</v>
      </c>
      <c r="P32" s="426">
        <v>2027</v>
      </c>
      <c r="Q32" s="427"/>
      <c r="R32" s="427"/>
      <c r="S32" s="427"/>
      <c r="T32" s="427"/>
      <c r="U32" s="428" t="s">
        <v>451</v>
      </c>
      <c r="W32" s="429">
        <v>2027</v>
      </c>
      <c r="X32" s="427"/>
      <c r="Y32" s="427"/>
      <c r="Z32" s="427"/>
      <c r="AA32" s="427"/>
      <c r="AB32" s="430" t="s">
        <v>451</v>
      </c>
    </row>
    <row r="33" spans="2:28" x14ac:dyDescent="0.25">
      <c r="B33" s="431"/>
      <c r="N33" s="432"/>
      <c r="P33" s="431"/>
      <c r="AB33" s="432"/>
    </row>
    <row r="34" spans="2:28" x14ac:dyDescent="0.25">
      <c r="B34" s="431"/>
      <c r="N34" s="432"/>
      <c r="P34" s="431"/>
      <c r="AB34" s="432"/>
    </row>
    <row r="35" spans="2:28" ht="20.25" thickBot="1" x14ac:dyDescent="0.35">
      <c r="B35" s="400" t="s">
        <v>458</v>
      </c>
      <c r="C35" s="401"/>
      <c r="D35" s="401" t="s">
        <v>453</v>
      </c>
      <c r="E35" s="401"/>
      <c r="F35" s="401"/>
      <c r="G35" s="401"/>
      <c r="H35" s="401"/>
      <c r="I35" s="401" t="s">
        <v>458</v>
      </c>
      <c r="J35" s="401"/>
      <c r="K35" s="401" t="s">
        <v>453</v>
      </c>
      <c r="L35" s="401"/>
      <c r="M35" s="401"/>
      <c r="N35" s="402"/>
      <c r="P35" s="400" t="s">
        <v>458</v>
      </c>
      <c r="Q35" s="401"/>
      <c r="R35" s="401" t="s">
        <v>453</v>
      </c>
      <c r="S35" s="401"/>
      <c r="T35" s="401"/>
      <c r="U35" s="401"/>
      <c r="V35" s="401"/>
      <c r="W35" s="401" t="s">
        <v>458</v>
      </c>
      <c r="X35" s="401"/>
      <c r="Y35" s="401" t="s">
        <v>453</v>
      </c>
      <c r="Z35" s="401"/>
      <c r="AA35" s="401"/>
      <c r="AB35" s="402"/>
    </row>
    <row r="36" spans="2:28" ht="15.75" thickTop="1" x14ac:dyDescent="0.25">
      <c r="B36" s="403" t="s">
        <v>444</v>
      </c>
      <c r="C36" s="404">
        <v>44742</v>
      </c>
      <c r="D36" s="404">
        <v>45107</v>
      </c>
      <c r="E36" s="404">
        <v>45473</v>
      </c>
      <c r="F36" s="404">
        <v>45838</v>
      </c>
      <c r="G36" s="405">
        <v>46203</v>
      </c>
      <c r="I36" s="406" t="s">
        <v>444</v>
      </c>
      <c r="J36" s="404">
        <v>44742</v>
      </c>
      <c r="K36" s="404">
        <v>45107</v>
      </c>
      <c r="L36" s="404">
        <v>45473</v>
      </c>
      <c r="M36" s="404">
        <v>45838</v>
      </c>
      <c r="N36" s="407">
        <v>46203</v>
      </c>
      <c r="P36" s="403" t="s">
        <v>444</v>
      </c>
      <c r="Q36" s="404">
        <v>44742</v>
      </c>
      <c r="R36" s="404">
        <v>45107</v>
      </c>
      <c r="S36" s="404">
        <v>45473</v>
      </c>
      <c r="T36" s="404">
        <v>45838</v>
      </c>
      <c r="U36" s="405">
        <v>46203</v>
      </c>
      <c r="W36" s="406" t="s">
        <v>444</v>
      </c>
      <c r="X36" s="404">
        <v>44742</v>
      </c>
      <c r="Y36" s="404">
        <v>45107</v>
      </c>
      <c r="Z36" s="404">
        <v>45473</v>
      </c>
      <c r="AA36" s="404">
        <v>45838</v>
      </c>
      <c r="AB36" s="407">
        <v>46203</v>
      </c>
    </row>
    <row r="37" spans="2:28" x14ac:dyDescent="0.25">
      <c r="B37" s="408" t="s">
        <v>445</v>
      </c>
      <c r="C37" s="409">
        <v>2023</v>
      </c>
      <c r="D37" s="409">
        <v>2024</v>
      </c>
      <c r="E37" s="409">
        <v>2025</v>
      </c>
      <c r="F37" s="409">
        <v>2026</v>
      </c>
      <c r="G37" s="410">
        <v>2027</v>
      </c>
      <c r="I37" s="411" t="s">
        <v>445</v>
      </c>
      <c r="J37" s="409">
        <v>2023</v>
      </c>
      <c r="K37" s="409">
        <v>2024</v>
      </c>
      <c r="L37" s="409">
        <v>2025</v>
      </c>
      <c r="M37" s="409">
        <v>2026</v>
      </c>
      <c r="N37" s="412">
        <v>2027</v>
      </c>
      <c r="P37" s="408" t="s">
        <v>445</v>
      </c>
      <c r="Q37" s="409">
        <v>2023</v>
      </c>
      <c r="R37" s="409">
        <v>2024</v>
      </c>
      <c r="S37" s="409">
        <v>2025</v>
      </c>
      <c r="T37" s="409">
        <v>2026</v>
      </c>
      <c r="U37" s="410">
        <v>2027</v>
      </c>
      <c r="W37" s="411" t="s">
        <v>445</v>
      </c>
      <c r="X37" s="409">
        <v>2023</v>
      </c>
      <c r="Y37" s="409">
        <v>2024</v>
      </c>
      <c r="Z37" s="409">
        <v>2025</v>
      </c>
      <c r="AA37" s="409">
        <v>2026</v>
      </c>
      <c r="AB37" s="412">
        <v>2027</v>
      </c>
    </row>
    <row r="38" spans="2:28" x14ac:dyDescent="0.25">
      <c r="B38" s="408" t="s">
        <v>94</v>
      </c>
      <c r="C38" s="409"/>
      <c r="D38" s="409"/>
      <c r="E38" s="409"/>
      <c r="F38" s="409"/>
      <c r="G38" s="410"/>
      <c r="I38" s="411" t="s">
        <v>94</v>
      </c>
      <c r="J38" s="409"/>
      <c r="K38" s="409"/>
      <c r="L38" s="409"/>
      <c r="M38" s="409"/>
      <c r="N38" s="412"/>
      <c r="P38" s="408" t="s">
        <v>94</v>
      </c>
      <c r="Q38" s="409"/>
      <c r="R38" s="409"/>
      <c r="S38" s="409"/>
      <c r="T38" s="409"/>
      <c r="U38" s="410"/>
      <c r="W38" s="411" t="s">
        <v>94</v>
      </c>
      <c r="X38" s="409"/>
      <c r="Y38" s="409"/>
      <c r="Z38" s="409"/>
      <c r="AA38" s="409"/>
      <c r="AB38" s="412"/>
    </row>
    <row r="39" spans="2:28" x14ac:dyDescent="0.25">
      <c r="B39" s="408">
        <v>2021</v>
      </c>
      <c r="C39" s="413" t="s">
        <v>459</v>
      </c>
      <c r="D39" s="413" t="s">
        <v>459</v>
      </c>
      <c r="E39" s="413" t="s">
        <v>459</v>
      </c>
      <c r="F39" s="413" t="s">
        <v>459</v>
      </c>
      <c r="G39" s="414" t="s">
        <v>459</v>
      </c>
      <c r="I39" s="411">
        <v>2021</v>
      </c>
      <c r="J39" s="413">
        <v>2.0299999999999999E-2</v>
      </c>
      <c r="K39" s="413">
        <v>2.0299999999999999E-2</v>
      </c>
      <c r="L39" s="413">
        <v>2.0299999999999999E-2</v>
      </c>
      <c r="M39" s="413">
        <v>2.0299999999999999E-2</v>
      </c>
      <c r="N39" s="415">
        <v>2.0299999999999999E-2</v>
      </c>
      <c r="P39" s="408">
        <v>2021</v>
      </c>
      <c r="Q39" s="413" t="s">
        <v>459</v>
      </c>
      <c r="R39" s="413" t="s">
        <v>459</v>
      </c>
      <c r="S39" s="413" t="s">
        <v>459</v>
      </c>
      <c r="T39" s="413" t="s">
        <v>459</v>
      </c>
      <c r="U39" s="414" t="s">
        <v>459</v>
      </c>
      <c r="W39" s="411">
        <v>2021</v>
      </c>
      <c r="X39" s="413">
        <v>2.0299999999999999E-2</v>
      </c>
      <c r="Y39" s="413">
        <v>2.0299999999999999E-2</v>
      </c>
      <c r="Z39" s="413">
        <v>2.0299999999999999E-2</v>
      </c>
      <c r="AA39" s="413">
        <v>2.0299999999999999E-2</v>
      </c>
      <c r="AB39" s="415">
        <v>2.0299999999999999E-2</v>
      </c>
    </row>
    <row r="40" spans="2:28" x14ac:dyDescent="0.25">
      <c r="B40" s="408">
        <v>2022</v>
      </c>
      <c r="C40" s="413" t="s">
        <v>459</v>
      </c>
      <c r="D40" s="413" t="s">
        <v>459</v>
      </c>
      <c r="E40" s="413" t="s">
        <v>459</v>
      </c>
      <c r="F40" s="413" t="s">
        <v>459</v>
      </c>
      <c r="G40" s="414" t="s">
        <v>459</v>
      </c>
      <c r="I40" s="411">
        <v>2022</v>
      </c>
      <c r="J40" s="413">
        <v>2.0299999999999999E-2</v>
      </c>
      <c r="K40" s="413">
        <v>2.0299999999999999E-2</v>
      </c>
      <c r="L40" s="413">
        <v>2.0299999999999999E-2</v>
      </c>
      <c r="M40" s="413">
        <v>2.0299999999999999E-2</v>
      </c>
      <c r="N40" s="415">
        <v>2.0299999999999999E-2</v>
      </c>
      <c r="P40" s="408">
        <v>2022</v>
      </c>
      <c r="Q40" s="413" t="s">
        <v>459</v>
      </c>
      <c r="R40" s="413" t="s">
        <v>459</v>
      </c>
      <c r="S40" s="413" t="s">
        <v>459</v>
      </c>
      <c r="T40" s="413" t="s">
        <v>459</v>
      </c>
      <c r="U40" s="414" t="s">
        <v>459</v>
      </c>
      <c r="W40" s="411">
        <v>2022</v>
      </c>
      <c r="X40" s="413">
        <v>2.0299999999999999E-2</v>
      </c>
      <c r="Y40" s="413">
        <v>2.0299999999999999E-2</v>
      </c>
      <c r="Z40" s="413">
        <v>2.0299999999999999E-2</v>
      </c>
      <c r="AA40" s="413">
        <v>2.0299999999999999E-2</v>
      </c>
      <c r="AB40" s="415">
        <v>2.0299999999999999E-2</v>
      </c>
    </row>
    <row r="41" spans="2:28" x14ac:dyDescent="0.25">
      <c r="B41" s="408">
        <v>2023</v>
      </c>
      <c r="C41" s="413" t="s">
        <v>459</v>
      </c>
      <c r="D41" s="413" t="s">
        <v>459</v>
      </c>
      <c r="E41" s="413" t="s">
        <v>459</v>
      </c>
      <c r="F41" s="413" t="s">
        <v>459</v>
      </c>
      <c r="G41" s="414" t="s">
        <v>459</v>
      </c>
      <c r="I41" s="411">
        <v>2023</v>
      </c>
      <c r="J41" s="413">
        <v>2.0299999999999999E-2</v>
      </c>
      <c r="K41" s="413">
        <v>2.0299999999999999E-2</v>
      </c>
      <c r="L41" s="413">
        <v>2.0299999999999999E-2</v>
      </c>
      <c r="M41" s="413">
        <v>2.0299999999999999E-2</v>
      </c>
      <c r="N41" s="415">
        <v>2.0299999999999999E-2</v>
      </c>
      <c r="P41" s="408">
        <v>2023</v>
      </c>
      <c r="Q41" s="413" t="s">
        <v>459</v>
      </c>
      <c r="R41" s="413" t="s">
        <v>459</v>
      </c>
      <c r="S41" s="413" t="s">
        <v>459</v>
      </c>
      <c r="T41" s="413" t="s">
        <v>459</v>
      </c>
      <c r="U41" s="414" t="s">
        <v>459</v>
      </c>
      <c r="W41" s="411">
        <v>2023</v>
      </c>
      <c r="X41" s="413">
        <v>2.0299999999999999E-2</v>
      </c>
      <c r="Y41" s="413">
        <v>2.0299999999999999E-2</v>
      </c>
      <c r="Z41" s="413">
        <v>2.0299999999999999E-2</v>
      </c>
      <c r="AA41" s="413">
        <v>2.0299999999999999E-2</v>
      </c>
      <c r="AB41" s="415">
        <v>2.0299999999999999E-2</v>
      </c>
    </row>
    <row r="42" spans="2:28" x14ac:dyDescent="0.25">
      <c r="B42" s="408">
        <v>2024</v>
      </c>
      <c r="C42" s="416"/>
      <c r="D42" s="417" t="s">
        <v>447</v>
      </c>
      <c r="E42" s="417" t="s">
        <v>448</v>
      </c>
      <c r="F42" s="418" t="s">
        <v>449</v>
      </c>
      <c r="G42" s="419" t="s">
        <v>449</v>
      </c>
      <c r="I42" s="411">
        <v>2024</v>
      </c>
      <c r="J42" s="416"/>
      <c r="K42" s="417">
        <v>4.1700000000000001E-2</v>
      </c>
      <c r="L42" s="417">
        <v>3.8699999999999998E-2</v>
      </c>
      <c r="M42" s="420">
        <v>3.8699999999999998E-2</v>
      </c>
      <c r="N42" s="421">
        <v>3.8699999999999998E-2</v>
      </c>
      <c r="P42" s="408">
        <v>2024</v>
      </c>
      <c r="Q42" s="416"/>
      <c r="R42" s="417" t="s">
        <v>447</v>
      </c>
      <c r="S42" s="422" t="s">
        <v>448</v>
      </c>
      <c r="T42" s="422" t="s">
        <v>450</v>
      </c>
      <c r="U42" s="423" t="s">
        <v>451</v>
      </c>
      <c r="W42" s="411">
        <v>2024</v>
      </c>
      <c r="X42" s="416"/>
      <c r="Y42" s="417">
        <v>4.1700000000000001E-2</v>
      </c>
      <c r="Z42" s="417">
        <v>3.8699999999999998E-2</v>
      </c>
      <c r="AA42" s="417">
        <v>3.78E-2</v>
      </c>
      <c r="AB42" s="424" t="s">
        <v>451</v>
      </c>
    </row>
    <row r="43" spans="2:28" x14ac:dyDescent="0.25">
      <c r="B43" s="408">
        <v>2025</v>
      </c>
      <c r="C43" s="425"/>
      <c r="D43" s="425"/>
      <c r="E43" s="422" t="s">
        <v>448</v>
      </c>
      <c r="F43" s="422" t="s">
        <v>450</v>
      </c>
      <c r="G43" s="419" t="s">
        <v>452</v>
      </c>
      <c r="I43" s="411">
        <v>2025</v>
      </c>
      <c r="J43" s="425"/>
      <c r="K43" s="425"/>
      <c r="L43" s="417">
        <v>3.8699999999999998E-2</v>
      </c>
      <c r="M43" s="417">
        <v>3.78E-2</v>
      </c>
      <c r="N43" s="421" t="s">
        <v>452</v>
      </c>
      <c r="P43" s="408">
        <v>2025</v>
      </c>
      <c r="Q43" s="425"/>
      <c r="R43" s="425"/>
      <c r="S43" s="422" t="s">
        <v>448</v>
      </c>
      <c r="T43" s="422" t="s">
        <v>450</v>
      </c>
      <c r="U43" s="423" t="s">
        <v>451</v>
      </c>
      <c r="W43" s="411">
        <v>2025</v>
      </c>
      <c r="X43" s="425"/>
      <c r="Y43" s="425"/>
      <c r="Z43" s="417">
        <v>3.8699999999999998E-2</v>
      </c>
      <c r="AA43" s="417">
        <v>3.78E-2</v>
      </c>
      <c r="AB43" s="424" t="s">
        <v>451</v>
      </c>
    </row>
    <row r="44" spans="2:28" x14ac:dyDescent="0.25">
      <c r="B44" s="408">
        <v>2026</v>
      </c>
      <c r="C44" s="425"/>
      <c r="D44" s="425"/>
      <c r="E44" s="425"/>
      <c r="F44" s="422" t="s">
        <v>450</v>
      </c>
      <c r="G44" s="423" t="s">
        <v>451</v>
      </c>
      <c r="I44" s="411">
        <v>2026</v>
      </c>
      <c r="J44" s="425"/>
      <c r="K44" s="425"/>
      <c r="L44" s="425"/>
      <c r="M44" s="417">
        <v>3.78E-2</v>
      </c>
      <c r="N44" s="424" t="s">
        <v>451</v>
      </c>
      <c r="P44" s="408">
        <v>2026</v>
      </c>
      <c r="Q44" s="425"/>
      <c r="R44" s="425"/>
      <c r="S44" s="425"/>
      <c r="T44" s="422" t="s">
        <v>450</v>
      </c>
      <c r="U44" s="423" t="s">
        <v>451</v>
      </c>
      <c r="W44" s="411">
        <v>2026</v>
      </c>
      <c r="X44" s="425"/>
      <c r="Y44" s="425"/>
      <c r="Z44" s="425"/>
      <c r="AA44" s="417">
        <v>3.78E-2</v>
      </c>
      <c r="AB44" s="424" t="s">
        <v>451</v>
      </c>
    </row>
    <row r="45" spans="2:28" ht="15.75" thickBot="1" x14ac:dyDescent="0.3">
      <c r="B45" s="436">
        <v>2027</v>
      </c>
      <c r="C45" s="437"/>
      <c r="D45" s="437"/>
      <c r="E45" s="437"/>
      <c r="F45" s="437"/>
      <c r="G45" s="438" t="s">
        <v>451</v>
      </c>
      <c r="H45" s="439"/>
      <c r="I45" s="440">
        <v>2027</v>
      </c>
      <c r="J45" s="437"/>
      <c r="K45" s="437"/>
      <c r="L45" s="437"/>
      <c r="M45" s="437"/>
      <c r="N45" s="441" t="s">
        <v>451</v>
      </c>
      <c r="P45" s="436">
        <v>2027</v>
      </c>
      <c r="Q45" s="437"/>
      <c r="R45" s="437"/>
      <c r="S45" s="437"/>
      <c r="T45" s="437"/>
      <c r="U45" s="438" t="s">
        <v>451</v>
      </c>
      <c r="V45" s="439"/>
      <c r="W45" s="440">
        <v>2027</v>
      </c>
      <c r="X45" s="437"/>
      <c r="Y45" s="437"/>
      <c r="Z45" s="437"/>
      <c r="AA45" s="437"/>
      <c r="AB45" s="441" t="s">
        <v>451</v>
      </c>
    </row>
    <row r="46" spans="2:28" x14ac:dyDescent="0.25">
      <c r="B46" s="442"/>
      <c r="C46" s="443"/>
      <c r="D46" s="443"/>
      <c r="E46" s="443"/>
      <c r="F46" s="443"/>
      <c r="G46" s="443"/>
      <c r="H46" s="443"/>
      <c r="I46" s="443"/>
      <c r="J46" s="443"/>
      <c r="K46" s="443"/>
      <c r="L46" s="443"/>
      <c r="M46" s="443"/>
      <c r="N46" s="444"/>
      <c r="P46" s="442"/>
      <c r="Q46" s="443"/>
      <c r="R46" s="443"/>
      <c r="S46" s="443"/>
      <c r="T46" s="443"/>
      <c r="U46" s="443"/>
      <c r="V46" s="443"/>
      <c r="W46" s="443"/>
      <c r="X46" s="443"/>
      <c r="Y46" s="443"/>
      <c r="Z46" s="443"/>
      <c r="AA46" s="443"/>
      <c r="AB46" s="444"/>
    </row>
    <row r="47" spans="2:28" x14ac:dyDescent="0.25">
      <c r="B47" s="431"/>
      <c r="N47" s="432"/>
      <c r="P47" s="431"/>
      <c r="AB47" s="432"/>
    </row>
    <row r="48" spans="2:28" ht="20.25" thickBot="1" x14ac:dyDescent="0.35">
      <c r="B48" s="431"/>
      <c r="I48" s="401" t="s">
        <v>443</v>
      </c>
      <c r="J48" s="401"/>
      <c r="K48" s="401" t="s">
        <v>460</v>
      </c>
      <c r="L48" s="401"/>
      <c r="M48" s="401"/>
      <c r="N48" s="402"/>
      <c r="P48" s="431"/>
      <c r="W48" s="401" t="s">
        <v>443</v>
      </c>
      <c r="X48" s="401"/>
      <c r="Y48" s="401" t="s">
        <v>460</v>
      </c>
      <c r="Z48" s="401"/>
      <c r="AA48" s="401"/>
      <c r="AB48" s="402"/>
    </row>
    <row r="49" spans="2:28" ht="15.75" thickTop="1" x14ac:dyDescent="0.25">
      <c r="B49" s="431"/>
      <c r="I49" s="406" t="s">
        <v>444</v>
      </c>
      <c r="J49" s="404">
        <v>44742</v>
      </c>
      <c r="K49" s="404">
        <v>45107</v>
      </c>
      <c r="L49" s="404">
        <v>45473</v>
      </c>
      <c r="M49" s="404">
        <v>45838</v>
      </c>
      <c r="N49" s="407">
        <v>46203</v>
      </c>
      <c r="P49" s="431"/>
      <c r="W49" s="406" t="s">
        <v>444</v>
      </c>
      <c r="X49" s="404">
        <v>44742</v>
      </c>
      <c r="Y49" s="404">
        <v>45107</v>
      </c>
      <c r="Z49" s="404">
        <v>45473</v>
      </c>
      <c r="AA49" s="404">
        <v>45838</v>
      </c>
      <c r="AB49" s="407">
        <v>46203</v>
      </c>
    </row>
    <row r="50" spans="2:28" x14ac:dyDescent="0.25">
      <c r="B50" s="431"/>
      <c r="I50" s="411" t="s">
        <v>445</v>
      </c>
      <c r="J50" s="409">
        <v>2023</v>
      </c>
      <c r="K50" s="409">
        <v>2024</v>
      </c>
      <c r="L50" s="409">
        <v>2025</v>
      </c>
      <c r="M50" s="409">
        <v>2026</v>
      </c>
      <c r="N50" s="412">
        <v>2027</v>
      </c>
      <c r="P50" s="431"/>
      <c r="W50" s="411" t="s">
        <v>445</v>
      </c>
      <c r="X50" s="409">
        <v>2023</v>
      </c>
      <c r="Y50" s="409">
        <v>2024</v>
      </c>
      <c r="Z50" s="409">
        <v>2025</v>
      </c>
      <c r="AA50" s="409">
        <v>2026</v>
      </c>
      <c r="AB50" s="412">
        <v>2027</v>
      </c>
    </row>
    <row r="51" spans="2:28" x14ac:dyDescent="0.25">
      <c r="B51" s="431"/>
      <c r="I51" s="411" t="s">
        <v>94</v>
      </c>
      <c r="J51" s="409"/>
      <c r="K51" s="409"/>
      <c r="L51" s="409"/>
      <c r="M51" s="409"/>
      <c r="N51" s="412"/>
      <c r="P51" s="431"/>
      <c r="W51" s="411" t="s">
        <v>94</v>
      </c>
      <c r="X51" s="409"/>
      <c r="Y51" s="409"/>
      <c r="Z51" s="445"/>
      <c r="AA51" s="409"/>
      <c r="AB51" s="412"/>
    </row>
    <row r="52" spans="2:28" x14ac:dyDescent="0.25">
      <c r="B52" s="431"/>
      <c r="I52" s="411">
        <v>2021</v>
      </c>
      <c r="J52" s="420">
        <v>2.6800000000000001E-2</v>
      </c>
      <c r="K52" s="420">
        <v>2.6800000000000001E-2</v>
      </c>
      <c r="L52" s="420">
        <v>2.6800000000000001E-2</v>
      </c>
      <c r="M52" s="420">
        <v>2.6800000000000001E-2</v>
      </c>
      <c r="N52" s="434">
        <v>2.6800000000000001E-2</v>
      </c>
      <c r="P52" s="431"/>
      <c r="T52" s="446"/>
      <c r="W52" s="411">
        <v>2021</v>
      </c>
      <c r="X52" s="435">
        <v>3.0200000000000001E-2</v>
      </c>
      <c r="Y52" s="417">
        <v>4.53E-2</v>
      </c>
      <c r="Z52" s="417">
        <v>4.3499999999999997E-2</v>
      </c>
      <c r="AA52" s="417">
        <v>4.2999999999999997E-2</v>
      </c>
      <c r="AB52" s="424" t="s">
        <v>461</v>
      </c>
    </row>
    <row r="53" spans="2:28" x14ac:dyDescent="0.25">
      <c r="B53" s="431"/>
      <c r="I53" s="411">
        <v>2022</v>
      </c>
      <c r="J53" s="435">
        <v>3.0200000000000001E-2</v>
      </c>
      <c r="K53" s="420">
        <v>3.7699999999999997E-2</v>
      </c>
      <c r="L53" s="420">
        <v>3.7699999999999997E-2</v>
      </c>
      <c r="M53" s="420">
        <v>3.7699999999999997E-2</v>
      </c>
      <c r="N53" s="434">
        <v>3.7699999999999997E-2</v>
      </c>
      <c r="P53" s="431"/>
      <c r="W53" s="411">
        <v>2022</v>
      </c>
      <c r="X53" s="435">
        <v>3.0200000000000001E-2</v>
      </c>
      <c r="Y53" s="417">
        <v>4.53E-2</v>
      </c>
      <c r="Z53" s="417">
        <v>4.3499999999999997E-2</v>
      </c>
      <c r="AA53" s="417">
        <v>4.2999999999999997E-2</v>
      </c>
      <c r="AB53" s="424" t="s">
        <v>461</v>
      </c>
    </row>
    <row r="54" spans="2:28" x14ac:dyDescent="0.25">
      <c r="B54" s="431"/>
      <c r="I54" s="411">
        <v>2023</v>
      </c>
      <c r="J54" s="435">
        <v>3.0200000000000001E-2</v>
      </c>
      <c r="K54" s="435">
        <v>4.53E-2</v>
      </c>
      <c r="L54" s="420">
        <v>4.6600000000000003E-2</v>
      </c>
      <c r="M54" s="420">
        <v>4.6600000000000003E-2</v>
      </c>
      <c r="N54" s="434">
        <v>4.6600000000000003E-2</v>
      </c>
      <c r="P54" s="431"/>
      <c r="W54" s="411">
        <v>2023</v>
      </c>
      <c r="X54" s="435">
        <v>3.0200000000000001E-2</v>
      </c>
      <c r="Y54" s="417">
        <v>4.53E-2</v>
      </c>
      <c r="Z54" s="417">
        <v>4.3499999999999997E-2</v>
      </c>
      <c r="AA54" s="417">
        <v>4.2999999999999997E-2</v>
      </c>
      <c r="AB54" s="424" t="s">
        <v>461</v>
      </c>
    </row>
    <row r="55" spans="2:28" x14ac:dyDescent="0.25">
      <c r="B55" s="431"/>
      <c r="I55" s="411">
        <v>2024</v>
      </c>
      <c r="J55" s="416"/>
      <c r="K55" s="417">
        <v>5.3400000000000003E-2</v>
      </c>
      <c r="L55" s="417">
        <v>5.0999999999999997E-2</v>
      </c>
      <c r="M55" s="420">
        <v>5.0900000000000001E-2</v>
      </c>
      <c r="N55" s="454">
        <v>5.0900000000000001E-2</v>
      </c>
      <c r="P55" s="431"/>
      <c r="W55" s="411">
        <v>2024</v>
      </c>
      <c r="X55" s="416"/>
      <c r="Y55" s="417">
        <v>5.3400000000000003E-2</v>
      </c>
      <c r="Z55" s="417">
        <v>5.0999999999999997E-2</v>
      </c>
      <c r="AA55" s="420">
        <v>5.0900000000000001E-2</v>
      </c>
      <c r="AB55" s="424" t="s">
        <v>461</v>
      </c>
    </row>
    <row r="56" spans="2:28" x14ac:dyDescent="0.25">
      <c r="B56" s="431"/>
      <c r="I56" s="411">
        <v>2025</v>
      </c>
      <c r="J56" s="425"/>
      <c r="K56" s="425"/>
      <c r="L56" s="417">
        <v>5.0999999999999997E-2</v>
      </c>
      <c r="M56" s="417">
        <v>5.0700000000000002E-2</v>
      </c>
      <c r="N56" s="421" t="s">
        <v>461</v>
      </c>
      <c r="P56" s="431"/>
      <c r="W56" s="411">
        <v>2025</v>
      </c>
      <c r="X56" s="425"/>
      <c r="Y56" s="425"/>
      <c r="Z56" s="417">
        <v>5.0999999999999997E-2</v>
      </c>
      <c r="AA56" s="417">
        <v>5.0700000000000002E-2</v>
      </c>
      <c r="AB56" s="424" t="s">
        <v>461</v>
      </c>
    </row>
    <row r="57" spans="2:28" x14ac:dyDescent="0.25">
      <c r="B57" s="431"/>
      <c r="I57" s="411">
        <v>2026</v>
      </c>
      <c r="J57" s="425"/>
      <c r="K57" s="425"/>
      <c r="L57" s="425"/>
      <c r="M57" s="447">
        <v>5.0700000000000002E-2</v>
      </c>
      <c r="N57" s="424" t="s">
        <v>461</v>
      </c>
      <c r="P57" s="431"/>
      <c r="W57" s="411">
        <v>2026</v>
      </c>
      <c r="X57" s="425"/>
      <c r="Y57" s="425"/>
      <c r="Z57" s="425"/>
      <c r="AA57" s="417">
        <v>5.0700000000000002E-2</v>
      </c>
      <c r="AB57" s="424" t="s">
        <v>461</v>
      </c>
    </row>
    <row r="58" spans="2:28" x14ac:dyDescent="0.25">
      <c r="B58" s="431"/>
      <c r="I58" s="429">
        <v>2027</v>
      </c>
      <c r="J58" s="427"/>
      <c r="K58" s="427"/>
      <c r="L58" s="427"/>
      <c r="M58" s="427"/>
      <c r="N58" s="430" t="s">
        <v>461</v>
      </c>
      <c r="P58" s="431"/>
      <c r="W58" s="429">
        <v>2027</v>
      </c>
      <c r="X58" s="427"/>
      <c r="Y58" s="427"/>
      <c r="Z58" s="427"/>
      <c r="AA58" s="427"/>
      <c r="AB58" s="430" t="s">
        <v>461</v>
      </c>
    </row>
    <row r="59" spans="2:28" x14ac:dyDescent="0.25">
      <c r="B59" s="431"/>
      <c r="N59" s="432"/>
      <c r="P59" s="431"/>
      <c r="AB59" s="432"/>
    </row>
    <row r="60" spans="2:28" x14ac:dyDescent="0.25">
      <c r="B60" s="431"/>
      <c r="N60" s="432"/>
      <c r="P60" s="431"/>
      <c r="AB60" s="432"/>
    </row>
    <row r="61" spans="2:28" ht="20.25" thickBot="1" x14ac:dyDescent="0.35">
      <c r="B61" s="431"/>
      <c r="I61" s="401" t="s">
        <v>458</v>
      </c>
      <c r="J61" s="401"/>
      <c r="K61" s="401" t="s">
        <v>460</v>
      </c>
      <c r="L61" s="401"/>
      <c r="M61" s="401"/>
      <c r="N61" s="402"/>
      <c r="P61" s="431"/>
      <c r="W61" s="401" t="s">
        <v>458</v>
      </c>
      <c r="X61" s="401"/>
      <c r="Y61" s="401" t="s">
        <v>460</v>
      </c>
      <c r="Z61" s="401"/>
      <c r="AA61" s="401"/>
      <c r="AB61" s="402"/>
    </row>
    <row r="62" spans="2:28" ht="15.75" thickTop="1" x14ac:dyDescent="0.25">
      <c r="B62" s="431"/>
      <c r="I62" s="406" t="s">
        <v>444</v>
      </c>
      <c r="J62" s="404">
        <v>44742</v>
      </c>
      <c r="K62" s="404">
        <v>45107</v>
      </c>
      <c r="L62" s="404">
        <v>45473</v>
      </c>
      <c r="M62" s="404">
        <v>45838</v>
      </c>
      <c r="N62" s="407">
        <v>46203</v>
      </c>
      <c r="P62" s="431"/>
      <c r="W62" s="406" t="s">
        <v>444</v>
      </c>
      <c r="X62" s="404">
        <v>44742</v>
      </c>
      <c r="Y62" s="404">
        <v>45107</v>
      </c>
      <c r="Z62" s="404">
        <v>45473</v>
      </c>
      <c r="AA62" s="404">
        <v>45838</v>
      </c>
      <c r="AB62" s="407">
        <v>46203</v>
      </c>
    </row>
    <row r="63" spans="2:28" x14ac:dyDescent="0.25">
      <c r="B63" s="431"/>
      <c r="I63" s="411" t="s">
        <v>445</v>
      </c>
      <c r="J63" s="409">
        <v>2023</v>
      </c>
      <c r="K63" s="409">
        <v>2024</v>
      </c>
      <c r="L63" s="409">
        <v>2025</v>
      </c>
      <c r="M63" s="409">
        <v>2026</v>
      </c>
      <c r="N63" s="412">
        <v>2027</v>
      </c>
      <c r="P63" s="431"/>
      <c r="W63" s="411" t="s">
        <v>445</v>
      </c>
      <c r="X63" s="409">
        <v>2023</v>
      </c>
      <c r="Y63" s="409">
        <v>2024</v>
      </c>
      <c r="Z63" s="409">
        <v>2025</v>
      </c>
      <c r="AA63" s="409">
        <v>2026</v>
      </c>
      <c r="AB63" s="412">
        <v>2027</v>
      </c>
    </row>
    <row r="64" spans="2:28" x14ac:dyDescent="0.25">
      <c r="B64" s="431"/>
      <c r="I64" s="411" t="s">
        <v>94</v>
      </c>
      <c r="J64" s="409"/>
      <c r="K64" s="409"/>
      <c r="L64" s="409"/>
      <c r="M64" s="409"/>
      <c r="N64" s="412"/>
      <c r="P64" s="431"/>
      <c r="W64" s="411" t="s">
        <v>94</v>
      </c>
      <c r="X64" s="409"/>
      <c r="Y64" s="409"/>
      <c r="Z64" s="409"/>
      <c r="AA64" s="409"/>
      <c r="AB64" s="412"/>
    </row>
    <row r="65" spans="2:28" x14ac:dyDescent="0.25">
      <c r="B65" s="431"/>
      <c r="I65" s="411">
        <v>2021</v>
      </c>
      <c r="J65" s="420">
        <v>3.2500000000000001E-2</v>
      </c>
      <c r="K65" s="420">
        <v>3.2500000000000001E-2</v>
      </c>
      <c r="L65" s="420">
        <v>3.2500000000000001E-2</v>
      </c>
      <c r="M65" s="420">
        <v>3.2500000000000001E-2</v>
      </c>
      <c r="N65" s="434">
        <v>3.2500000000000001E-2</v>
      </c>
      <c r="P65" s="431"/>
      <c r="W65" s="411">
        <v>2021</v>
      </c>
      <c r="X65" s="448">
        <v>3.2500000000000001E-2</v>
      </c>
      <c r="Y65" s="448">
        <v>3.2500000000000001E-2</v>
      </c>
      <c r="Z65" s="448">
        <v>3.2500000000000001E-2</v>
      </c>
      <c r="AA65" s="448">
        <v>3.2500000000000001E-2</v>
      </c>
      <c r="AB65" s="449">
        <v>3.2500000000000001E-2</v>
      </c>
    </row>
    <row r="66" spans="2:28" x14ac:dyDescent="0.25">
      <c r="B66" s="431"/>
      <c r="I66" s="411">
        <v>2022</v>
      </c>
      <c r="J66" s="420">
        <v>3.2500000000000001E-2</v>
      </c>
      <c r="K66" s="420">
        <v>3.2500000000000001E-2</v>
      </c>
      <c r="L66" s="420">
        <v>3.2500000000000001E-2</v>
      </c>
      <c r="M66" s="420">
        <v>3.2500000000000001E-2</v>
      </c>
      <c r="N66" s="434">
        <v>3.2500000000000001E-2</v>
      </c>
      <c r="P66" s="431"/>
      <c r="W66" s="411">
        <v>2022</v>
      </c>
      <c r="X66" s="448">
        <v>3.2500000000000001E-2</v>
      </c>
      <c r="Y66" s="448">
        <v>3.2500000000000001E-2</v>
      </c>
      <c r="Z66" s="448">
        <v>3.2500000000000001E-2</v>
      </c>
      <c r="AA66" s="448">
        <v>3.2500000000000001E-2</v>
      </c>
      <c r="AB66" s="449">
        <v>3.2500000000000001E-2</v>
      </c>
    </row>
    <row r="67" spans="2:28" x14ac:dyDescent="0.25">
      <c r="B67" s="431"/>
      <c r="I67" s="411">
        <v>2023</v>
      </c>
      <c r="J67" s="420">
        <v>3.2500000000000001E-2</v>
      </c>
      <c r="K67" s="420">
        <v>3.2500000000000001E-2</v>
      </c>
      <c r="L67" s="420">
        <v>3.2500000000000001E-2</v>
      </c>
      <c r="M67" s="420">
        <v>3.2500000000000001E-2</v>
      </c>
      <c r="N67" s="434">
        <v>3.2500000000000001E-2</v>
      </c>
      <c r="P67" s="431"/>
      <c r="W67" s="411">
        <v>2023</v>
      </c>
      <c r="X67" s="448">
        <v>3.2500000000000001E-2</v>
      </c>
      <c r="Y67" s="448">
        <v>3.2500000000000001E-2</v>
      </c>
      <c r="Z67" s="448">
        <v>3.2500000000000001E-2</v>
      </c>
      <c r="AA67" s="448">
        <v>3.2500000000000001E-2</v>
      </c>
      <c r="AB67" s="449">
        <v>3.2500000000000001E-2</v>
      </c>
    </row>
    <row r="68" spans="2:28" x14ac:dyDescent="0.25">
      <c r="B68" s="431"/>
      <c r="I68" s="411">
        <v>2024</v>
      </c>
      <c r="J68" s="416"/>
      <c r="K68" s="417">
        <v>5.3400000000000003E-2</v>
      </c>
      <c r="L68" s="417">
        <v>5.0999999999999997E-2</v>
      </c>
      <c r="M68" s="420">
        <v>5.0900000000000001E-2</v>
      </c>
      <c r="N68" s="454">
        <v>5.0900000000000001E-2</v>
      </c>
      <c r="P68" s="431"/>
      <c r="W68" s="411">
        <v>2024</v>
      </c>
      <c r="X68" s="450"/>
      <c r="Y68" s="448">
        <v>5.3400000000000003E-2</v>
      </c>
      <c r="Z68" s="448">
        <v>5.0999999999999997E-2</v>
      </c>
      <c r="AA68" s="420">
        <v>5.0900000000000001E-2</v>
      </c>
      <c r="AB68" s="449" t="s">
        <v>461</v>
      </c>
    </row>
    <row r="69" spans="2:28" x14ac:dyDescent="0.25">
      <c r="B69" s="431"/>
      <c r="I69" s="411">
        <v>2025</v>
      </c>
      <c r="J69" s="425"/>
      <c r="K69" s="425"/>
      <c r="L69" s="417">
        <v>5.0999999999999997E-2</v>
      </c>
      <c r="M69" s="417">
        <v>5.0700000000000002E-2</v>
      </c>
      <c r="N69" s="421" t="s">
        <v>461</v>
      </c>
      <c r="P69" s="431"/>
      <c r="W69" s="411">
        <v>2025</v>
      </c>
      <c r="X69" s="450"/>
      <c r="Y69" s="450"/>
      <c r="Z69" s="448">
        <v>5.0999999999999997E-2</v>
      </c>
      <c r="AA69" s="448">
        <v>5.0700000000000002E-2</v>
      </c>
      <c r="AB69" s="449" t="s">
        <v>461</v>
      </c>
    </row>
    <row r="70" spans="2:28" x14ac:dyDescent="0.25">
      <c r="B70" s="431"/>
      <c r="I70" s="411">
        <v>2026</v>
      </c>
      <c r="J70" s="425"/>
      <c r="K70" s="425"/>
      <c r="L70" s="425"/>
      <c r="M70" s="447">
        <v>5.0700000000000002E-2</v>
      </c>
      <c r="N70" s="424" t="s">
        <v>461</v>
      </c>
      <c r="P70" s="431"/>
      <c r="W70" s="411">
        <v>2026</v>
      </c>
      <c r="X70" s="450"/>
      <c r="Y70" s="450"/>
      <c r="Z70" s="450"/>
      <c r="AA70" s="448">
        <v>5.0700000000000002E-2</v>
      </c>
      <c r="AB70" s="449" t="s">
        <v>461</v>
      </c>
    </row>
    <row r="71" spans="2:28" ht="15.75" thickBot="1" x14ac:dyDescent="0.3">
      <c r="B71" s="451"/>
      <c r="C71" s="439"/>
      <c r="D71" s="439"/>
      <c r="E71" s="439"/>
      <c r="F71" s="439"/>
      <c r="G71" s="439"/>
      <c r="H71" s="439"/>
      <c r="I71" s="440">
        <v>2027</v>
      </c>
      <c r="J71" s="437"/>
      <c r="K71" s="437"/>
      <c r="L71" s="437"/>
      <c r="M71" s="437"/>
      <c r="N71" s="441" t="s">
        <v>461</v>
      </c>
      <c r="P71" s="451"/>
      <c r="Q71" s="439"/>
      <c r="R71" s="439"/>
      <c r="S71" s="439"/>
      <c r="T71" s="439"/>
      <c r="U71" s="439"/>
      <c r="V71" s="439"/>
      <c r="W71" s="440">
        <v>2027</v>
      </c>
      <c r="X71" s="452"/>
      <c r="Y71" s="452"/>
      <c r="Z71" s="452"/>
      <c r="AA71" s="452"/>
      <c r="AB71" s="453" t="s">
        <v>461</v>
      </c>
    </row>
  </sheetData>
  <pageMargins left="0.7" right="0.7" top="0.78740157499999996" bottom="0.78740157499999996"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autoPageBreaks="0"/>
  </sheetPr>
  <dimension ref="A1:D62"/>
  <sheetViews>
    <sheetView showGridLines="0" zoomScaleNormal="100" workbookViewId="0">
      <selection activeCell="S9" sqref="S9"/>
    </sheetView>
  </sheetViews>
  <sheetFormatPr baseColWidth="10" defaultColWidth="11.42578125" defaultRowHeight="15" x14ac:dyDescent="0.25"/>
  <cols>
    <col min="1" max="1" width="7.140625" style="56" bestFit="1" customWidth="1"/>
    <col min="2" max="2" width="24.28515625" style="56" customWidth="1"/>
    <col min="3" max="3" width="22.140625" style="56" customWidth="1"/>
    <col min="4" max="4" width="14.140625" style="56" bestFit="1" customWidth="1"/>
    <col min="5" max="16384" width="11.42578125" style="56"/>
  </cols>
  <sheetData>
    <row r="1" spans="1:4" x14ac:dyDescent="0.25">
      <c r="A1" s="56" t="s">
        <v>287</v>
      </c>
      <c r="B1" s="56" t="s">
        <v>288</v>
      </c>
      <c r="C1" s="56" t="s">
        <v>289</v>
      </c>
      <c r="D1" s="56" t="s">
        <v>290</v>
      </c>
    </row>
    <row r="2" spans="1:4" x14ac:dyDescent="0.25">
      <c r="A2" s="56">
        <v>1</v>
      </c>
      <c r="B2" s="56" t="s">
        <v>291</v>
      </c>
      <c r="C2" s="56" t="s">
        <v>291</v>
      </c>
      <c r="D2" s="56" t="s">
        <v>292</v>
      </c>
    </row>
    <row r="3" spans="1:4" x14ac:dyDescent="0.25">
      <c r="A3" s="56">
        <v>2</v>
      </c>
      <c r="B3" s="56" t="s">
        <v>394</v>
      </c>
      <c r="C3" s="56" t="s">
        <v>402</v>
      </c>
      <c r="D3" s="56" t="s">
        <v>403</v>
      </c>
    </row>
    <row r="4" spans="1:4" x14ac:dyDescent="0.25">
      <c r="A4" s="56">
        <v>3</v>
      </c>
      <c r="B4" s="56" t="s">
        <v>404</v>
      </c>
      <c r="C4" s="56" t="s">
        <v>405</v>
      </c>
      <c r="D4" s="56" t="s">
        <v>406</v>
      </c>
    </row>
    <row r="5" spans="1:4" x14ac:dyDescent="0.25">
      <c r="A5" s="56">
        <v>4</v>
      </c>
      <c r="B5" s="56" t="s">
        <v>409</v>
      </c>
      <c r="C5" s="56" t="s">
        <v>410</v>
      </c>
      <c r="D5" s="56" t="s">
        <v>416</v>
      </c>
    </row>
    <row r="6" spans="1:4" x14ac:dyDescent="0.25">
      <c r="A6" s="56">
        <v>4</v>
      </c>
      <c r="B6" s="56" t="s">
        <v>412</v>
      </c>
      <c r="C6" s="56" t="s">
        <v>415</v>
      </c>
      <c r="D6" s="56" t="s">
        <v>413</v>
      </c>
    </row>
    <row r="7" spans="1:4" x14ac:dyDescent="0.25">
      <c r="A7" s="56">
        <v>5</v>
      </c>
      <c r="B7" s="56" t="s">
        <v>409</v>
      </c>
      <c r="C7" s="56" t="s">
        <v>417</v>
      </c>
      <c r="D7" s="56" t="s">
        <v>418</v>
      </c>
    </row>
    <row r="8" spans="1:4" x14ac:dyDescent="0.25">
      <c r="A8" s="56">
        <v>6</v>
      </c>
      <c r="B8" s="253" t="s">
        <v>409</v>
      </c>
      <c r="C8" s="56" t="s">
        <v>419</v>
      </c>
      <c r="D8" s="253" t="s">
        <v>420</v>
      </c>
    </row>
    <row r="9" spans="1:4" x14ac:dyDescent="0.25">
      <c r="A9" s="56">
        <v>7</v>
      </c>
      <c r="B9" s="56" t="s">
        <v>230</v>
      </c>
      <c r="C9" s="56" t="s">
        <v>429</v>
      </c>
      <c r="D9" s="56" t="s">
        <v>428</v>
      </c>
    </row>
    <row r="10" spans="1:4" x14ac:dyDescent="0.25">
      <c r="A10" s="56">
        <v>7</v>
      </c>
      <c r="B10" s="253" t="s">
        <v>355</v>
      </c>
      <c r="C10" s="56" t="s">
        <v>430</v>
      </c>
      <c r="D10" s="386" t="s">
        <v>436</v>
      </c>
    </row>
    <row r="11" spans="1:4" x14ac:dyDescent="0.25">
      <c r="A11" s="56">
        <v>7</v>
      </c>
      <c r="B11" s="56" t="s">
        <v>431</v>
      </c>
      <c r="C11" s="56" t="s">
        <v>432</v>
      </c>
      <c r="D11" s="56" t="s">
        <v>433</v>
      </c>
    </row>
    <row r="12" spans="1:4" x14ac:dyDescent="0.25">
      <c r="A12" s="56">
        <v>7</v>
      </c>
      <c r="B12" s="56" t="s">
        <v>425</v>
      </c>
      <c r="C12" s="56" t="s">
        <v>434</v>
      </c>
      <c r="D12" s="56" t="s">
        <v>435</v>
      </c>
    </row>
    <row r="13" spans="1:4" x14ac:dyDescent="0.25">
      <c r="A13" s="56">
        <v>7</v>
      </c>
      <c r="B13" s="56" t="s">
        <v>421</v>
      </c>
      <c r="C13" s="56" t="s">
        <v>422</v>
      </c>
      <c r="D13" s="253" t="s">
        <v>423</v>
      </c>
    </row>
    <row r="14" spans="1:4" x14ac:dyDescent="0.25">
      <c r="A14" s="56">
        <v>8</v>
      </c>
      <c r="B14" s="56" t="s">
        <v>409</v>
      </c>
      <c r="C14" s="56" t="s">
        <v>463</v>
      </c>
      <c r="D14" s="56" t="s">
        <v>464</v>
      </c>
    </row>
    <row r="40" spans="1:4" s="230" customFormat="1" x14ac:dyDescent="0.25"/>
    <row r="41" spans="1:4" x14ac:dyDescent="0.25">
      <c r="A41" s="230"/>
      <c r="B41" s="230"/>
      <c r="C41" s="230"/>
      <c r="D41" s="230"/>
    </row>
    <row r="42" spans="1:4" x14ac:dyDescent="0.25">
      <c r="A42" s="230"/>
      <c r="B42" s="230"/>
      <c r="C42" s="230"/>
      <c r="D42" s="230"/>
    </row>
    <row r="43" spans="1:4" x14ac:dyDescent="0.25">
      <c r="A43" s="230"/>
      <c r="B43" s="230"/>
      <c r="C43" s="230"/>
      <c r="D43" s="230"/>
    </row>
    <row r="44" spans="1:4" x14ac:dyDescent="0.25">
      <c r="A44" s="230"/>
      <c r="B44" s="230"/>
      <c r="C44" s="230"/>
      <c r="D44" s="230"/>
    </row>
    <row r="45" spans="1:4" x14ac:dyDescent="0.25">
      <c r="A45" s="230"/>
      <c r="B45" s="230"/>
      <c r="C45" s="230"/>
      <c r="D45" s="230"/>
    </row>
    <row r="46" spans="1:4" x14ac:dyDescent="0.25">
      <c r="A46" s="230"/>
      <c r="B46" s="230"/>
      <c r="C46" s="230"/>
      <c r="D46" s="230"/>
    </row>
    <row r="47" spans="1:4" x14ac:dyDescent="0.25">
      <c r="A47" s="230"/>
      <c r="D47" s="230"/>
    </row>
    <row r="48" spans="1:4" x14ac:dyDescent="0.25">
      <c r="A48" s="230"/>
      <c r="B48" s="230"/>
      <c r="C48" s="230"/>
      <c r="D48" s="230"/>
    </row>
    <row r="49" spans="1:4" x14ac:dyDescent="0.25">
      <c r="A49" s="230"/>
      <c r="D49" s="230"/>
    </row>
    <row r="50" spans="1:4" x14ac:dyDescent="0.25">
      <c r="A50" s="230"/>
      <c r="D50" s="230"/>
    </row>
    <row r="51" spans="1:4" x14ac:dyDescent="0.25">
      <c r="A51" s="230"/>
      <c r="B51" s="230"/>
      <c r="C51" s="230"/>
      <c r="D51" s="230"/>
    </row>
    <row r="52" spans="1:4" x14ac:dyDescent="0.25">
      <c r="A52" s="230"/>
      <c r="B52" s="230"/>
      <c r="C52" s="230"/>
      <c r="D52" s="230"/>
    </row>
    <row r="53" spans="1:4" x14ac:dyDescent="0.25">
      <c r="A53" s="230"/>
      <c r="B53" s="230"/>
      <c r="C53" s="230"/>
      <c r="D53" s="230"/>
    </row>
    <row r="54" spans="1:4" x14ac:dyDescent="0.25">
      <c r="A54" s="230"/>
      <c r="B54" s="230"/>
      <c r="C54" s="230"/>
      <c r="D54" s="230"/>
    </row>
    <row r="55" spans="1:4" x14ac:dyDescent="0.25">
      <c r="B55" s="230"/>
      <c r="D55" s="230"/>
    </row>
    <row r="56" spans="1:4" x14ac:dyDescent="0.25">
      <c r="D56" s="230"/>
    </row>
    <row r="57" spans="1:4" x14ac:dyDescent="0.25">
      <c r="B57" s="230"/>
    </row>
    <row r="58" spans="1:4" x14ac:dyDescent="0.25">
      <c r="B58" s="230"/>
    </row>
    <row r="59" spans="1:4" x14ac:dyDescent="0.25">
      <c r="B59" s="230"/>
    </row>
    <row r="60" spans="1:4" x14ac:dyDescent="0.25">
      <c r="B60" s="230"/>
    </row>
    <row r="61" spans="1:4" x14ac:dyDescent="0.25">
      <c r="B61" s="230"/>
    </row>
    <row r="62" spans="1:4" x14ac:dyDescent="0.25">
      <c r="B62" s="230"/>
      <c r="C62" s="230"/>
      <c r="D62" s="230"/>
    </row>
  </sheetData>
  <sheetProtection algorithmName="SHA-512" hashValue="OZTz48XB8DXtdEW1vWn3F1nmVZe+SQijsJWgxK1w4IZdpE4miKCaUUS0yxEnsUMAeAhAm7RIjZku+S7smn9B5Q==" saltValue="G2AD2DS+fA0G909S3MXwKg==" spinCount="100000" sheet="1" formatCells="0" formatColumns="0"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h_GuV">
    <pageSetUpPr fitToPage="1"/>
  </sheetPr>
  <dimension ref="A1:J30"/>
  <sheetViews>
    <sheetView showGridLines="0" zoomScale="80" zoomScaleNormal="80" zoomScaleSheetLayoutView="85" workbookViewId="0">
      <pane ySplit="3" topLeftCell="A4" activePane="bottomLeft" state="frozen"/>
      <selection activeCell="C23" sqref="C23:H23"/>
      <selection pane="bottomLeft" activeCell="A2" sqref="A2"/>
    </sheetView>
  </sheetViews>
  <sheetFormatPr baseColWidth="10" defaultColWidth="11.42578125" defaultRowHeight="17.100000000000001" customHeight="1" x14ac:dyDescent="0.25"/>
  <cols>
    <col min="1" max="1" width="6.7109375" style="2" customWidth="1"/>
    <col min="2" max="2" width="52.7109375" style="2" bestFit="1" customWidth="1"/>
    <col min="3" max="3" width="20" style="36" customWidth="1"/>
    <col min="4" max="4" width="18.28515625" style="36" bestFit="1" customWidth="1"/>
    <col min="5" max="5" width="18.7109375" style="36" customWidth="1"/>
    <col min="6" max="6" width="21.42578125" style="36" customWidth="1"/>
    <col min="7" max="7" width="20.7109375" style="36" customWidth="1"/>
    <col min="8" max="8" width="4" style="3" customWidth="1"/>
    <col min="9" max="9" width="27.85546875" style="3" customWidth="1"/>
    <col min="10" max="10" width="10" style="3" customWidth="1"/>
    <col min="11" max="14" width="18.7109375" style="2" customWidth="1"/>
    <col min="15" max="16384" width="11.42578125" style="2"/>
  </cols>
  <sheetData>
    <row r="1" spans="1:10" s="57" customFormat="1" ht="29.25" customHeight="1" x14ac:dyDescent="0.25">
      <c r="A1" s="317" t="s">
        <v>512</v>
      </c>
      <c r="B1" s="56"/>
      <c r="C1" s="56"/>
      <c r="D1" s="56"/>
      <c r="E1" s="56"/>
      <c r="F1" s="56"/>
      <c r="G1" s="56"/>
      <c r="H1" s="111"/>
      <c r="I1" s="3"/>
      <c r="J1" s="3"/>
    </row>
    <row r="2" spans="1:10" ht="37.5" x14ac:dyDescent="0.25">
      <c r="A2" s="316" t="str">
        <f>IF(A_Stammdaten!B12="bitte wählen","Gewinn- und Verlustrechnung",CONCATENATE("Gewinn- und Verlustrechnung des Geschäftsjahres "&amp;A_Stammdaten!B12))</f>
        <v>Gewinn- und Verlustrechnung</v>
      </c>
      <c r="B2" s="316"/>
      <c r="C2" s="316"/>
      <c r="D2" s="316"/>
      <c r="E2" s="607" t="s">
        <v>51</v>
      </c>
      <c r="F2" s="608"/>
      <c r="G2" s="609" t="s">
        <v>204</v>
      </c>
      <c r="I2" s="321" t="s">
        <v>205</v>
      </c>
    </row>
    <row r="3" spans="1:10" ht="45" x14ac:dyDescent="0.25">
      <c r="A3" s="318" t="s">
        <v>259</v>
      </c>
      <c r="B3" s="319" t="s">
        <v>276</v>
      </c>
      <c r="C3" s="319" t="s">
        <v>98</v>
      </c>
      <c r="D3" s="320" t="s">
        <v>206</v>
      </c>
      <c r="E3" s="319" t="s">
        <v>91</v>
      </c>
      <c r="F3" s="319" t="s">
        <v>92</v>
      </c>
      <c r="G3" s="610"/>
      <c r="I3" s="322" t="s">
        <v>303</v>
      </c>
    </row>
    <row r="4" spans="1:10" ht="18.75" customHeight="1" thickBot="1" x14ac:dyDescent="0.3">
      <c r="A4" s="157">
        <v>1</v>
      </c>
      <c r="B4" s="58" t="s">
        <v>1</v>
      </c>
      <c r="C4" s="225"/>
      <c r="D4" s="82">
        <f t="shared" ref="D4" si="0">SUM(D5,D16)</f>
        <v>0</v>
      </c>
      <c r="E4" s="82">
        <f>SUM(E5,E16)</f>
        <v>0</v>
      </c>
      <c r="F4" s="82">
        <f>SUM(F5,F16)</f>
        <v>0</v>
      </c>
      <c r="G4" s="158">
        <f>D4+E4-F4</f>
        <v>0</v>
      </c>
      <c r="I4" s="215">
        <f>G5-G15</f>
        <v>0</v>
      </c>
    </row>
    <row r="5" spans="1:10" ht="15.75" thickTop="1" x14ac:dyDescent="0.25">
      <c r="A5" s="159" t="s">
        <v>2</v>
      </c>
      <c r="B5" s="58" t="s">
        <v>3</v>
      </c>
      <c r="C5" s="323"/>
      <c r="D5" s="82">
        <f>SUM(D6:D15)</f>
        <v>0</v>
      </c>
      <c r="E5" s="82">
        <f>SUM(E6:E15)</f>
        <v>0</v>
      </c>
      <c r="F5" s="82">
        <f>SUM(F6:F15)</f>
        <v>0</v>
      </c>
      <c r="G5" s="158">
        <f>SUM(G6:G15)</f>
        <v>0</v>
      </c>
    </row>
    <row r="6" spans="1:10" ht="30" x14ac:dyDescent="0.25">
      <c r="A6" s="159" t="s">
        <v>4</v>
      </c>
      <c r="B6" s="64" t="str">
        <f>IF(A_Stammdaten!$B$14="bitte wählen","bitte Entgeltermittlung auf dem Tabellenblatt 'A_Stammdaten' Zelle B14 wählen",IF(A_Stammdaten!$B$14="Ein- UND Ausspeisentgelte (§ 15 GasNEV)","Einspeiseentgelte für feste Kapazitäten im Standardjahr","Ausspeisepunkte ohne Leistungsmessung"))</f>
        <v>bitte Entgeltermittlung auf dem Tabellenblatt 'A_Stammdaten' Zelle B14 wählen</v>
      </c>
      <c r="C6" s="323"/>
      <c r="D6" s="70"/>
      <c r="E6" s="83">
        <f>SUMIFS(A1a_Detailabfrage_GuV!$B$81:$B$135,A1a_Detailabfrage_GuV!$A$81:$A$135,CONCATENATE(A1_GuV!$A6," ",A1_GuV!$B6),A1a_Detailabfrage_GuV!$C$81:$C$135,"Hinzurechnung")</f>
        <v>0</v>
      </c>
      <c r="F6" s="83">
        <f>SUMIFS(A1a_Detailabfrage_GuV!$B$81:$B$135,A1a_Detailabfrage_GuV!$A$81:$A$135,CONCATENATE(A1_GuV!$A6," ",A1_GuV!$B6),A1a_Detailabfrage_GuV!$C$81:$C$135,"Kürzung")</f>
        <v>0</v>
      </c>
      <c r="G6" s="158">
        <f>D6+E6-F6</f>
        <v>0</v>
      </c>
    </row>
    <row r="7" spans="1:10" ht="30" x14ac:dyDescent="0.25">
      <c r="A7" s="159" t="s">
        <v>5</v>
      </c>
      <c r="B7" s="64" t="str">
        <f>IF(A_Stammdaten!$B$14="bitte wählen","bitte Entgeltermittlung auf dem Tabellenblatt 'A_Stammdaten' Zelle B14 wählen",IF(A_Stammdaten!$B$14="Ein- UND Ausspeisentgelte (§ 15 GasNEV)","Ausspeiseentgelte für feste Kapazitäten im Standardjahr","Ausspeisepunkte mit Leistungmessung"))</f>
        <v>bitte Entgeltermittlung auf dem Tabellenblatt 'A_Stammdaten' Zelle B14 wählen</v>
      </c>
      <c r="C7" s="323"/>
      <c r="D7" s="70"/>
      <c r="E7" s="83">
        <f>SUMIFS(A1a_Detailabfrage_GuV!$B$81:$B$135,A1a_Detailabfrage_GuV!$A$81:$A$135,CONCATENATE(A1_GuV!$A7," ",A1_GuV!$B7),A1a_Detailabfrage_GuV!$C$81:$C$135,"Hinzurechnung")</f>
        <v>0</v>
      </c>
      <c r="F7" s="83">
        <f>SUMIFS(A1a_Detailabfrage_GuV!$B$81:$B$135,A1a_Detailabfrage_GuV!$A$81:$A$135,CONCATENATE(A1_GuV!$A7," ",A1_GuV!$B7),A1a_Detailabfrage_GuV!$C$81:$C$135,"Kürzung")</f>
        <v>0</v>
      </c>
      <c r="G7" s="158">
        <f>D7+E7-F7</f>
        <v>0</v>
      </c>
    </row>
    <row r="8" spans="1:10" ht="15" x14ac:dyDescent="0.25">
      <c r="A8" s="159" t="s">
        <v>207</v>
      </c>
      <c r="B8" s="59" t="s">
        <v>31</v>
      </c>
      <c r="C8" s="323"/>
      <c r="D8" s="70"/>
      <c r="E8" s="83">
        <f>SUMIFS(A1a_Detailabfrage_GuV!$B$81:$B$135,A1a_Detailabfrage_GuV!$A$81:$A$135,CONCATENATE(A1_GuV!$A8," ",A1_GuV!$B8),A1a_Detailabfrage_GuV!$C$81:$C$135,"Hinzurechnung")</f>
        <v>0</v>
      </c>
      <c r="F8" s="83">
        <f>SUMIFS(A1a_Detailabfrage_GuV!$B$81:$B$135,A1a_Detailabfrage_GuV!$A$81:$A$135,CONCATENATE(A1_GuV!$A8," ",A1_GuV!$B8),A1a_Detailabfrage_GuV!$C$81:$C$135,"Kürzung")</f>
        <v>0</v>
      </c>
      <c r="G8" s="158">
        <f t="shared" ref="G8:G28" si="1">D8+E8-F8</f>
        <v>0</v>
      </c>
    </row>
    <row r="9" spans="1:10" ht="15" x14ac:dyDescent="0.25">
      <c r="A9" s="159" t="s">
        <v>6</v>
      </c>
      <c r="B9" s="59" t="s">
        <v>30</v>
      </c>
      <c r="C9" s="323"/>
      <c r="D9" s="70"/>
      <c r="E9" s="83">
        <f>SUMIFS(A1a_Detailabfrage_GuV!$B$81:$B$135,A1a_Detailabfrage_GuV!$A$81:$A$135,CONCATENATE(A1_GuV!$A9," ",A1_GuV!$B9),A1a_Detailabfrage_GuV!$C$81:$C$135,"Hinzurechnung")</f>
        <v>0</v>
      </c>
      <c r="F9" s="83">
        <f>SUMIFS(A1a_Detailabfrage_GuV!$B$81:$B$135,A1a_Detailabfrage_GuV!$A$81:$A$135,CONCATENATE(A1_GuV!$A9," ",A1_GuV!$B9),A1a_Detailabfrage_GuV!$C$81:$C$135,"Kürzung")</f>
        <v>0</v>
      </c>
      <c r="G9" s="158">
        <f t="shared" si="1"/>
        <v>0</v>
      </c>
    </row>
    <row r="10" spans="1:10" s="6" customFormat="1" ht="15" x14ac:dyDescent="0.25">
      <c r="A10" s="159" t="s">
        <v>7</v>
      </c>
      <c r="B10" s="64" t="s">
        <v>468</v>
      </c>
      <c r="C10" s="324"/>
      <c r="D10" s="70"/>
      <c r="E10" s="83">
        <f>SUMIFS(A1a_Detailabfrage_GuV!$B$81:$B$135,A1a_Detailabfrage_GuV!$A$81:$A$135,CONCATENATE(A1_GuV!$A10," ",A1_GuV!$B10),A1a_Detailabfrage_GuV!$C$81:$C$135,"Hinzurechnung")</f>
        <v>0</v>
      </c>
      <c r="F10" s="83">
        <f>SUMIFS(A1a_Detailabfrage_GuV!$B$81:$B$135,A1a_Detailabfrage_GuV!$A$81:$A$135,CONCATENATE(A1_GuV!$A10," ",A1_GuV!$B10),A1a_Detailabfrage_GuV!$C$81:$C$135,"Kürzung")</f>
        <v>0</v>
      </c>
      <c r="G10" s="158">
        <f t="shared" si="1"/>
        <v>0</v>
      </c>
      <c r="H10" s="4"/>
      <c r="I10" s="4"/>
      <c r="J10" s="4"/>
    </row>
    <row r="11" spans="1:10" ht="15" x14ac:dyDescent="0.25">
      <c r="A11" s="159" t="s">
        <v>8</v>
      </c>
      <c r="B11" s="59" t="s">
        <v>53</v>
      </c>
      <c r="C11" s="323"/>
      <c r="D11" s="70"/>
      <c r="E11" s="83">
        <f>SUMIFS(A1a_Detailabfrage_GuV!$B$81:$B$135,A1a_Detailabfrage_GuV!$A$81:$A$135,CONCATENATE(A1_GuV!$A11," ",A1_GuV!$B11),A1a_Detailabfrage_GuV!$C$81:$C$135,"Hinzurechnung")</f>
        <v>0</v>
      </c>
      <c r="F11" s="83">
        <f>SUMIFS(A1a_Detailabfrage_GuV!$B$81:$B$135,A1a_Detailabfrage_GuV!$A$81:$A$135,CONCATENATE(A1_GuV!$A11," ",A1_GuV!$B11),A1a_Detailabfrage_GuV!$C$81:$C$135,"Kürzung")</f>
        <v>0</v>
      </c>
      <c r="G11" s="158">
        <f t="shared" si="1"/>
        <v>0</v>
      </c>
    </row>
    <row r="12" spans="1:10" ht="15" x14ac:dyDescent="0.25">
      <c r="A12" s="159" t="s">
        <v>9</v>
      </c>
      <c r="B12" s="59" t="s">
        <v>308</v>
      </c>
      <c r="C12" s="323"/>
      <c r="D12" s="70"/>
      <c r="E12" s="83">
        <f>SUMIFS(A1a_Detailabfrage_GuV!$B$81:$B$135,A1a_Detailabfrage_GuV!$A$81:$A$135,CONCATENATE(A1_GuV!$A12," ",A1_GuV!$B12),A1a_Detailabfrage_GuV!$C$81:$C$135,"Hinzurechnung")</f>
        <v>0</v>
      </c>
      <c r="F12" s="83">
        <f>SUMIFS(A1a_Detailabfrage_GuV!$B$81:$B$135,A1a_Detailabfrage_GuV!$A$81:$A$135,CONCATENATE(A1_GuV!$A12," ",A1_GuV!$B12),A1a_Detailabfrage_GuV!$C$81:$C$135,"Kürzung")</f>
        <v>0</v>
      </c>
      <c r="G12" s="158">
        <f t="shared" si="1"/>
        <v>0</v>
      </c>
    </row>
    <row r="13" spans="1:10" ht="15" x14ac:dyDescent="0.25">
      <c r="A13" s="159" t="s">
        <v>10</v>
      </c>
      <c r="B13" s="59" t="s">
        <v>52</v>
      </c>
      <c r="C13" s="323"/>
      <c r="D13" s="70"/>
      <c r="E13" s="83">
        <f>SUMIFS(A1a_Detailabfrage_GuV!$B$81:$B$135,A1a_Detailabfrage_GuV!$A$81:$A$135,CONCATENATE(A1_GuV!$A13," ",A1_GuV!$B13),A1a_Detailabfrage_GuV!$C$81:$C$135,"Hinzurechnung")</f>
        <v>0</v>
      </c>
      <c r="F13" s="83">
        <f>SUMIFS(A1a_Detailabfrage_GuV!$B$81:$B$135,A1a_Detailabfrage_GuV!$A$81:$A$135,CONCATENATE(A1_GuV!$A13," ",A1_GuV!$B13),A1a_Detailabfrage_GuV!$C$81:$C$135,"Kürzung")</f>
        <v>0</v>
      </c>
      <c r="G13" s="158">
        <f t="shared" si="1"/>
        <v>0</v>
      </c>
    </row>
    <row r="14" spans="1:10" ht="15" x14ac:dyDescent="0.25">
      <c r="A14" s="159" t="s">
        <v>11</v>
      </c>
      <c r="B14" s="59" t="s">
        <v>305</v>
      </c>
      <c r="C14" s="323"/>
      <c r="D14" s="83">
        <f>SUM(A1a_Detailabfrage_GuV!B6:B22)</f>
        <v>0</v>
      </c>
      <c r="E14" s="83">
        <f>SUMIFS(A1a_Detailabfrage_GuV!$B$81:$B$135,A1a_Detailabfrage_GuV!$A$81:$A$135,CONCATENATE(A1_GuV!$A14," ",A1_GuV!$B14),A1a_Detailabfrage_GuV!$C$81:$C$135,"Hinzurechnung")</f>
        <v>0</v>
      </c>
      <c r="F14" s="83">
        <f>SUMIFS(A1a_Detailabfrage_GuV!$B$81:$B$135,A1a_Detailabfrage_GuV!$A$81:$A$135,CONCATENATE(A1_GuV!$A14," ",A1_GuV!$B14),A1a_Detailabfrage_GuV!$C$81:$C$135,"Kürzung")</f>
        <v>0</v>
      </c>
      <c r="G14" s="158">
        <f t="shared" si="1"/>
        <v>0</v>
      </c>
    </row>
    <row r="15" spans="1:10" ht="15" x14ac:dyDescent="0.25">
      <c r="A15" s="159" t="s">
        <v>12</v>
      </c>
      <c r="B15" s="59" t="s">
        <v>13</v>
      </c>
      <c r="C15" s="323"/>
      <c r="D15" s="70"/>
      <c r="E15" s="83">
        <f>SUMIFS(A1a_Detailabfrage_GuV!$B$81:$B$135,A1a_Detailabfrage_GuV!$A$81:$A$135,CONCATENATE(A1_GuV!$A15," ",A1_GuV!$B15),A1a_Detailabfrage_GuV!$C$81:$C$135,"Hinzurechnung")</f>
        <v>0</v>
      </c>
      <c r="F15" s="83">
        <f>SUMIFS(A1a_Detailabfrage_GuV!$B$81:$B$135,A1a_Detailabfrage_GuV!$A$81:$A$135,CONCATENATE(A1_GuV!$A15," ",A1_GuV!$B15),A1a_Detailabfrage_GuV!$C$81:$C$135,"Kürzung")</f>
        <v>0</v>
      </c>
      <c r="G15" s="158">
        <f t="shared" si="1"/>
        <v>0</v>
      </c>
    </row>
    <row r="16" spans="1:10" ht="16.5" customHeight="1" x14ac:dyDescent="0.25">
      <c r="A16" s="160" t="s">
        <v>14</v>
      </c>
      <c r="B16" s="58" t="s">
        <v>228</v>
      </c>
      <c r="C16" s="323"/>
      <c r="D16" s="82">
        <f>SUM(D17:D18)</f>
        <v>0</v>
      </c>
      <c r="E16" s="82">
        <f>SUM(E17:E18)</f>
        <v>0</v>
      </c>
      <c r="F16" s="82">
        <f>SUM(F17:F18)</f>
        <v>0</v>
      </c>
      <c r="G16" s="158">
        <f t="shared" si="1"/>
        <v>0</v>
      </c>
    </row>
    <row r="17" spans="1:7" ht="15" x14ac:dyDescent="0.25">
      <c r="A17" s="161" t="s">
        <v>15</v>
      </c>
      <c r="B17" s="60" t="s">
        <v>16</v>
      </c>
      <c r="C17" s="323"/>
      <c r="D17" s="70"/>
      <c r="E17" s="83">
        <f>SUMIFS(A1a_Detailabfrage_GuV!$B$81:$B$135,A1a_Detailabfrage_GuV!$A$81:$A$135,CONCATENATE(A1_GuV!$A17," ",A1_GuV!$B17),A1a_Detailabfrage_GuV!$C$81:$C$135,"Hinzurechnung")</f>
        <v>0</v>
      </c>
      <c r="F17" s="83">
        <f>SUMIFS(A1a_Detailabfrage_GuV!$B$81:$B$135,A1a_Detailabfrage_GuV!$A$81:$A$135,CONCATENATE(A1_GuV!$A17," ",A1_GuV!$B17),A1a_Detailabfrage_GuV!$C$81:$C$135,"Kürzung")</f>
        <v>0</v>
      </c>
      <c r="G17" s="158">
        <f t="shared" si="1"/>
        <v>0</v>
      </c>
    </row>
    <row r="18" spans="1:7" ht="15" x14ac:dyDescent="0.25">
      <c r="A18" s="159" t="s">
        <v>302</v>
      </c>
      <c r="B18" s="60" t="s">
        <v>256</v>
      </c>
      <c r="C18" s="323"/>
      <c r="D18" s="82">
        <f>SUM(A1a_Detailabfrage_GuV!B26:B45)</f>
        <v>0</v>
      </c>
      <c r="E18" s="83">
        <f>SUMIFS(A1a_Detailabfrage_GuV!$B$81:$B$135,A1a_Detailabfrage_GuV!$A$81:$A$135,CONCATENATE(A1_GuV!$A18," ",A1_GuV!$B18),A1a_Detailabfrage_GuV!$C$81:$C$135,"Hinzurechnung")</f>
        <v>0</v>
      </c>
      <c r="F18" s="83">
        <f>SUMIFS(A1a_Detailabfrage_GuV!$B$81:$B$135,A1a_Detailabfrage_GuV!$A$81:$A$135,CONCATENATE(A1_GuV!$A18," ",A1_GuV!$B18),A1a_Detailabfrage_GuV!$C$81:$C$135,"Kürzung")</f>
        <v>0</v>
      </c>
      <c r="G18" s="158">
        <f t="shared" si="1"/>
        <v>0</v>
      </c>
    </row>
    <row r="19" spans="1:7" ht="30" x14ac:dyDescent="0.25">
      <c r="A19" s="160" t="s">
        <v>209</v>
      </c>
      <c r="B19" s="61" t="s">
        <v>208</v>
      </c>
      <c r="C19" s="208"/>
      <c r="D19" s="208"/>
      <c r="E19" s="83">
        <f>SUMIFS(A1a_Detailabfrage_GuV!$B$81:$B$135,A1a_Detailabfrage_GuV!$A$81:$A$135,CONCATENATE(A1_GuV!$A19," ",A1_GuV!$B19),A1a_Detailabfrage_GuV!$C$81:$C$135,"Hinzurechnung")</f>
        <v>0</v>
      </c>
      <c r="F19" s="83">
        <f>SUMIFS(A1a_Detailabfrage_GuV!$B$81:$B$135,A1a_Detailabfrage_GuV!$A$81:$A$135,CONCATENATE(A1_GuV!$A19," ",A1_GuV!$B19),A1a_Detailabfrage_GuV!$C$81:$C$135,"Kürzung")</f>
        <v>0</v>
      </c>
      <c r="G19" s="158">
        <f t="shared" si="1"/>
        <v>0</v>
      </c>
    </row>
    <row r="20" spans="1:7" ht="15" x14ac:dyDescent="0.25">
      <c r="A20" s="160" t="s">
        <v>210</v>
      </c>
      <c r="B20" s="58" t="s">
        <v>17</v>
      </c>
      <c r="C20" s="208"/>
      <c r="D20" s="70"/>
      <c r="E20" s="83">
        <f>SUMIFS(A1a_Detailabfrage_GuV!$B$81:$B$135,A1a_Detailabfrage_GuV!$A$81:$A$135,CONCATENATE(A1_GuV!$A20," ",A1_GuV!$B20),A1a_Detailabfrage_GuV!$C$81:$C$135,"Hinzurechnung")</f>
        <v>0</v>
      </c>
      <c r="F20" s="83">
        <f>SUMIFS(A1a_Detailabfrage_GuV!$B$81:$B$135,A1a_Detailabfrage_GuV!$A$81:$A$135,CONCATENATE(A1_GuV!$A20," ",A1_GuV!$B20),A1a_Detailabfrage_GuV!$C$81:$C$135,"Kürzung")</f>
        <v>0</v>
      </c>
      <c r="G20" s="158">
        <f t="shared" si="1"/>
        <v>0</v>
      </c>
    </row>
    <row r="21" spans="1:7" ht="15" x14ac:dyDescent="0.25">
      <c r="A21" s="160" t="s">
        <v>211</v>
      </c>
      <c r="B21" s="58" t="s">
        <v>18</v>
      </c>
      <c r="C21" s="208"/>
      <c r="D21" s="70"/>
      <c r="E21" s="83">
        <f>SUMIFS(A1a_Detailabfrage_GuV!$B$81:$B$135,A1a_Detailabfrage_GuV!$A$81:$A$135,CONCATENATE(A1_GuV!$A21," ",A1_GuV!$B21),A1a_Detailabfrage_GuV!$C$81:$C$135,"Hinzurechnung")</f>
        <v>0</v>
      </c>
      <c r="F21" s="83">
        <f>SUMIFS(A1a_Detailabfrage_GuV!$B$81:$B$135,A1a_Detailabfrage_GuV!$A$81:$A$135,CONCATENATE(A1_GuV!$A21," ",A1_GuV!$B21),A1a_Detailabfrage_GuV!$C$81:$C$135,"Kürzung")</f>
        <v>0</v>
      </c>
      <c r="G21" s="158">
        <f t="shared" si="1"/>
        <v>0</v>
      </c>
    </row>
    <row r="22" spans="1:7" ht="15" x14ac:dyDescent="0.25">
      <c r="A22" s="160" t="s">
        <v>212</v>
      </c>
      <c r="B22" s="58" t="s">
        <v>19</v>
      </c>
      <c r="C22" s="208"/>
      <c r="D22" s="70"/>
      <c r="E22" s="83">
        <f>SUMIFS(A1a_Detailabfrage_GuV!$B$81:$B$135,A1a_Detailabfrage_GuV!$A$81:$A$135,CONCATENATE(A1_GuV!$A22," ",A1_GuV!$B22),A1a_Detailabfrage_GuV!$C$81:$C$135,"Hinzurechnung")</f>
        <v>0</v>
      </c>
      <c r="F22" s="83">
        <f>SUMIFS(A1a_Detailabfrage_GuV!$B$81:$B$135,A1a_Detailabfrage_GuV!$A$81:$A$135,CONCATENATE(A1_GuV!$A22," ",A1_GuV!$B22),A1a_Detailabfrage_GuV!$C$81:$C$135,"Kürzung")</f>
        <v>0</v>
      </c>
      <c r="G22" s="158">
        <f t="shared" si="1"/>
        <v>0</v>
      </c>
    </row>
    <row r="23" spans="1:7" ht="45" x14ac:dyDescent="0.25">
      <c r="A23" s="160" t="s">
        <v>213</v>
      </c>
      <c r="B23" s="62" t="s">
        <v>298</v>
      </c>
      <c r="C23" s="208"/>
      <c r="D23" s="83">
        <f>A1b_vorgel_Netzkosten!S7</f>
        <v>0</v>
      </c>
      <c r="E23" s="83">
        <f>SUMIFS(A1a_Detailabfrage_GuV!$B$81:$B$135,A1a_Detailabfrage_GuV!$A$81:$A$135,CONCATENATE(A1_GuV!$A23," ",A1_GuV!$B23),A1a_Detailabfrage_GuV!$C$81:$C$135,"Hinzurechnung")</f>
        <v>0</v>
      </c>
      <c r="F23" s="83">
        <f>SUMIFS(A1a_Detailabfrage_GuV!$B$81:$B$135,A1a_Detailabfrage_GuV!$A$81:$A$135,CONCATENATE(A1_GuV!$A23," ",A1_GuV!$B23),A1a_Detailabfrage_GuV!$C$81:$C$135,"Kürzung")</f>
        <v>0</v>
      </c>
      <c r="G23" s="158">
        <f t="shared" si="1"/>
        <v>0</v>
      </c>
    </row>
    <row r="24" spans="1:7" ht="15" x14ac:dyDescent="0.25">
      <c r="A24" s="160" t="s">
        <v>214</v>
      </c>
      <c r="B24" s="58" t="s">
        <v>20</v>
      </c>
      <c r="C24" s="208"/>
      <c r="D24" s="70"/>
      <c r="E24" s="83">
        <f>SUMIFS(A1a_Detailabfrage_GuV!$B$81:$B$135,A1a_Detailabfrage_GuV!$A$81:$A$135,CONCATENATE(A1_GuV!$A24," ",A1_GuV!$B24),A1a_Detailabfrage_GuV!$C$81:$C$135,"Hinzurechnung")</f>
        <v>0</v>
      </c>
      <c r="F24" s="83">
        <f>SUMIFS(A1a_Detailabfrage_GuV!$B$81:$B$135,A1a_Detailabfrage_GuV!$A$81:$A$135,CONCATENATE(A1_GuV!$A24," ",A1_GuV!$B24),A1a_Detailabfrage_GuV!$C$81:$C$135,"Kürzung")</f>
        <v>0</v>
      </c>
      <c r="G24" s="158">
        <f t="shared" si="1"/>
        <v>0</v>
      </c>
    </row>
    <row r="25" spans="1:7" ht="45" x14ac:dyDescent="0.25">
      <c r="A25" s="160" t="s">
        <v>215</v>
      </c>
      <c r="B25" s="58" t="s">
        <v>21</v>
      </c>
      <c r="C25" s="208"/>
      <c r="D25" s="70"/>
      <c r="E25" s="83">
        <f>SUMIFS(A1a_Detailabfrage_GuV!$B$81:$B$135,A1a_Detailabfrage_GuV!$A$81:$A$135,CONCATENATE(A1_GuV!$A25," ",A1_GuV!$B25),A1a_Detailabfrage_GuV!$C$81:$C$135,"Hinzurechnung")</f>
        <v>0</v>
      </c>
      <c r="F25" s="83">
        <f>SUMIFS(A1a_Detailabfrage_GuV!$B$81:$B$135,A1a_Detailabfrage_GuV!$A$81:$A$135,CONCATENATE(A1_GuV!$A25," ",A1_GuV!$B25),A1a_Detailabfrage_GuV!$C$81:$C$135,"Kürzung")</f>
        <v>0</v>
      </c>
      <c r="G25" s="158">
        <f t="shared" si="1"/>
        <v>0</v>
      </c>
    </row>
    <row r="26" spans="1:7" ht="15" x14ac:dyDescent="0.25">
      <c r="A26" s="160" t="s">
        <v>216</v>
      </c>
      <c r="B26" s="58" t="s">
        <v>22</v>
      </c>
      <c r="C26" s="208"/>
      <c r="D26" s="70"/>
      <c r="E26" s="83">
        <f>SUMIFS(A1a_Detailabfrage_GuV!$B$81:$B$135,A1a_Detailabfrage_GuV!$A$81:$A$135,CONCATENATE(A1_GuV!$A26," ",A1_GuV!$B26),A1a_Detailabfrage_GuV!$C$81:$C$135,"Hinzurechnung")</f>
        <v>0</v>
      </c>
      <c r="F26" s="83">
        <f>SUMIFS(A1a_Detailabfrage_GuV!$B$81:$B$135,A1a_Detailabfrage_GuV!$A$81:$A$135,CONCATENATE(A1_GuV!$A26," ",A1_GuV!$B26),A1a_Detailabfrage_GuV!$C$81:$C$135,"Kürzung")</f>
        <v>0</v>
      </c>
      <c r="G26" s="158">
        <f t="shared" si="1"/>
        <v>0</v>
      </c>
    </row>
    <row r="27" spans="1:7" ht="15" x14ac:dyDescent="0.25">
      <c r="A27" s="160" t="s">
        <v>217</v>
      </c>
      <c r="B27" s="58" t="s">
        <v>23</v>
      </c>
      <c r="C27" s="208"/>
      <c r="D27" s="70"/>
      <c r="E27" s="83">
        <f>SUMIFS(A1a_Detailabfrage_GuV!$B$81:$B$135,A1a_Detailabfrage_GuV!$A$81:$A$135,CONCATENATE(A1_GuV!$A27," ",A1_GuV!$B27),A1a_Detailabfrage_GuV!$C$81:$C$135,"Hinzurechnung")</f>
        <v>0</v>
      </c>
      <c r="F27" s="83">
        <f>SUMIFS(A1a_Detailabfrage_GuV!$B$81:$B$135,A1a_Detailabfrage_GuV!$A$81:$A$135,CONCATENATE(A1_GuV!$A27," ",A1_GuV!$B27),A1a_Detailabfrage_GuV!$C$81:$C$135,"Kürzung")</f>
        <v>0</v>
      </c>
      <c r="G27" s="158">
        <f t="shared" si="1"/>
        <v>0</v>
      </c>
    </row>
    <row r="28" spans="1:7" ht="15" x14ac:dyDescent="0.25">
      <c r="A28" s="162" t="s">
        <v>257</v>
      </c>
      <c r="B28" s="63" t="s">
        <v>24</v>
      </c>
      <c r="C28" s="209"/>
      <c r="D28" s="71"/>
      <c r="E28" s="83">
        <f>SUMIFS(A1a_Detailabfrage_GuV!$B$81:$B$135,A1a_Detailabfrage_GuV!$A$81:$A$135,CONCATENATE(A1_GuV!$A28," ",A1_GuV!$B28),A1a_Detailabfrage_GuV!$C$81:$C$135,"Hinzurechnung")</f>
        <v>0</v>
      </c>
      <c r="F28" s="83">
        <f>SUMIFS(A1a_Detailabfrage_GuV!$B$81:$B$135,A1a_Detailabfrage_GuV!$A$81:$A$135,CONCATENATE(A1_GuV!$A28," ",A1_GuV!$B28),A1a_Detailabfrage_GuV!$C$81:$C$135,"Kürzung")</f>
        <v>0</v>
      </c>
      <c r="G28" s="158">
        <f t="shared" si="1"/>
        <v>0</v>
      </c>
    </row>
    <row r="29" spans="1:7" ht="23.25" customHeight="1" thickBot="1" x14ac:dyDescent="0.3">
      <c r="A29" s="211" t="s">
        <v>258</v>
      </c>
      <c r="B29" s="212" t="s">
        <v>25</v>
      </c>
      <c r="C29" s="213">
        <f>SUM(C4,C19,C20,C21,C27)-SUM(C22,C24:C26,C28)</f>
        <v>0</v>
      </c>
      <c r="D29" s="213">
        <f t="shared" ref="D29:G29" si="2">SUM(D4,D19,D20,D21,D27)-SUM(D22,D24:D26,D28)</f>
        <v>0</v>
      </c>
      <c r="E29" s="213">
        <f t="shared" si="2"/>
        <v>0</v>
      </c>
      <c r="F29" s="213">
        <f t="shared" si="2"/>
        <v>0</v>
      </c>
      <c r="G29" s="214">
        <f t="shared" si="2"/>
        <v>0</v>
      </c>
    </row>
    <row r="30" spans="1:7" ht="12.75" customHeight="1" thickTop="1" x14ac:dyDescent="0.25">
      <c r="A30" s="3"/>
      <c r="B30" s="3"/>
      <c r="C30" s="112"/>
      <c r="D30" s="34"/>
      <c r="E30" s="34"/>
      <c r="F30" s="34"/>
      <c r="G30" s="34"/>
    </row>
  </sheetData>
  <sheetProtection formatCells="0" formatColumns="0" formatRows="0"/>
  <customSheetViews>
    <customSheetView guid="{21DD1AAC-BC09-4161-82EE-F7E1955272A0}" showPageBreaks="1" fitToPage="1" printArea="1" view="pageBreakPreview">
      <selection activeCell="N12" sqref="N12"/>
      <pageMargins left="0.78740157480314965" right="0.78740157480314965" top="0.98425196850393704" bottom="0.98425196850393704" header="0.51181102362204722" footer="0.51181102362204722"/>
      <printOptions horizontalCentered="1" verticalCentered="1"/>
      <pageSetup paperSize="9" scale="52" orientation="landscape" horizontalDpi="1200" verticalDpi="1200" r:id="rId1"/>
      <headerFooter alignWithMargins="0"/>
    </customSheetView>
    <customSheetView guid="{1C86D249-38D6-494B-9A9C-7DB890D2E43B}" showPageBreaks="1" fitToPage="1" printArea="1" view="pageBreakPreview">
      <selection activeCell="D9" sqref="D9"/>
      <pageMargins left="0.78740157480314965" right="0.78740157480314965" top="0.98425196850393704" bottom="0.98425196850393704" header="0.51181102362204722" footer="0.51181102362204722"/>
      <printOptions horizontalCentered="1" verticalCentered="1"/>
      <pageSetup paperSize="9" scale="52" orientation="landscape" horizontalDpi="1200" verticalDpi="1200" r:id="rId2"/>
      <headerFooter alignWithMargins="0"/>
    </customSheetView>
  </customSheetViews>
  <mergeCells count="2">
    <mergeCell ref="E2:F2"/>
    <mergeCell ref="G2:G3"/>
  </mergeCells>
  <dataValidations xWindow="532" yWindow="779" count="4">
    <dataValidation type="decimal" operator="notEqual" allowBlank="1" showInputMessage="1" showErrorMessage="1" sqref="D6:D15 D24:D28 D17 D19:D22">
      <formula1>0.001</formula1>
    </dataValidation>
    <dataValidation allowBlank="1" showInputMessage="1" showErrorMessage="1" promptTitle="Hinweis !" prompt="Unter der Position sonstige Erlöse sind die Erlöse auszuweisen, die im Rahmen der Kostenprüfung des Basisjahres 2015 bereits als kostenmindernde Erlöse  berücksichtigt wurden oder erst malig nach dem Basisjahr 2015 angefallen sind._x000a_" sqref="B18"/>
    <dataValidation type="decimal" operator="notEqual" allowBlank="1" showInputMessage="1" showErrorMessage="1" promptTitle="Hinweis !" prompt="Unter der Position sonstige Erlöse sind die Erlöse auszuweisen, die im Rahmen der Kostenprüfung des Basisjahres 2015 bereits als kostenmindernde Erlöse  berücksichtigt wurden oder erst malig nach dem Basisjahr 2015 angefallen sind." sqref="C18:D18">
      <formula1>0.001</formula1>
    </dataValidation>
    <dataValidation showInputMessage="1" showErrorMessage="1" sqref="D5"/>
  </dataValidations>
  <printOptions horizontalCentered="1" verticalCentered="1"/>
  <pageMargins left="0.78740157480314965" right="0.78740157480314965" top="0.98425196850393704" bottom="0.98425196850393704" header="0.51181102362204722" footer="0.51181102362204722"/>
  <pageSetup paperSize="9" scale="48" orientation="landscape" horizontalDpi="1200" verticalDpi="1200" r:id="rId3"/>
  <headerFooter alignWithMargins="0"/>
  <ignoredErrors>
    <ignoredError sqref="A6:A7 A16:A17"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F135"/>
  <sheetViews>
    <sheetView showGridLines="0" zoomScale="80" zoomScaleNormal="80" workbookViewId="0">
      <selection activeCell="C4" sqref="C4"/>
    </sheetView>
  </sheetViews>
  <sheetFormatPr baseColWidth="10" defaultRowHeight="15" x14ac:dyDescent="0.25"/>
  <cols>
    <col min="1" max="1" width="51.5703125" customWidth="1"/>
    <col min="2" max="2" width="12.28515625" customWidth="1"/>
    <col min="3" max="3" width="30" customWidth="1"/>
    <col min="4" max="4" width="31.42578125" bestFit="1" customWidth="1"/>
    <col min="5" max="5" width="45.140625" customWidth="1"/>
    <col min="6" max="6" width="60.28515625" customWidth="1"/>
  </cols>
  <sheetData>
    <row r="1" spans="1:3" ht="51" customHeight="1" x14ac:dyDescent="0.25">
      <c r="A1" s="611" t="s">
        <v>511</v>
      </c>
      <c r="B1" s="611"/>
      <c r="C1" s="611"/>
    </row>
    <row r="3" spans="1:3" ht="18.75" x14ac:dyDescent="0.3">
      <c r="A3" s="325" t="s">
        <v>229</v>
      </c>
      <c r="B3" s="326"/>
      <c r="C3" s="327"/>
    </row>
    <row r="4" spans="1:3" x14ac:dyDescent="0.25">
      <c r="A4" s="328" t="s">
        <v>242</v>
      </c>
      <c r="B4" s="329"/>
      <c r="C4" s="330"/>
    </row>
    <row r="5" spans="1:3" x14ac:dyDescent="0.25">
      <c r="A5" s="72" t="s">
        <v>255</v>
      </c>
      <c r="B5" s="73" t="s">
        <v>26</v>
      </c>
      <c r="C5" s="72" t="s">
        <v>27</v>
      </c>
    </row>
    <row r="6" spans="1:3" x14ac:dyDescent="0.25">
      <c r="A6" s="38"/>
      <c r="B6" s="35"/>
      <c r="C6" s="163"/>
    </row>
    <row r="7" spans="1:3" x14ac:dyDescent="0.25">
      <c r="A7" s="38"/>
      <c r="B7" s="35"/>
      <c r="C7" s="163"/>
    </row>
    <row r="8" spans="1:3" x14ac:dyDescent="0.25">
      <c r="A8" s="38"/>
      <c r="B8" s="35"/>
      <c r="C8" s="163"/>
    </row>
    <row r="9" spans="1:3" x14ac:dyDescent="0.25">
      <c r="A9" s="38"/>
      <c r="B9" s="35"/>
      <c r="C9" s="163"/>
    </row>
    <row r="10" spans="1:3" x14ac:dyDescent="0.25">
      <c r="A10" s="38"/>
      <c r="B10" s="35"/>
      <c r="C10" s="163"/>
    </row>
    <row r="11" spans="1:3" x14ac:dyDescent="0.25">
      <c r="A11" s="38"/>
      <c r="B11" s="35"/>
      <c r="C11" s="163"/>
    </row>
    <row r="12" spans="1:3" x14ac:dyDescent="0.25">
      <c r="A12" s="38"/>
      <c r="B12" s="35"/>
      <c r="C12" s="163"/>
    </row>
    <row r="13" spans="1:3" x14ac:dyDescent="0.25">
      <c r="A13" s="38"/>
      <c r="B13" s="35"/>
      <c r="C13" s="163"/>
    </row>
    <row r="14" spans="1:3" x14ac:dyDescent="0.25">
      <c r="A14" s="38"/>
      <c r="B14" s="35"/>
      <c r="C14" s="163"/>
    </row>
    <row r="15" spans="1:3" x14ac:dyDescent="0.25">
      <c r="A15" s="38"/>
      <c r="B15" s="35"/>
      <c r="C15" s="163"/>
    </row>
    <row r="16" spans="1:3" x14ac:dyDescent="0.25">
      <c r="A16" s="38"/>
      <c r="B16" s="35"/>
      <c r="C16" s="163"/>
    </row>
    <row r="17" spans="1:3" x14ac:dyDescent="0.25">
      <c r="A17" s="38"/>
      <c r="B17" s="35"/>
      <c r="C17" s="163"/>
    </row>
    <row r="18" spans="1:3" x14ac:dyDescent="0.25">
      <c r="A18" s="38"/>
      <c r="B18" s="35"/>
      <c r="C18" s="163"/>
    </row>
    <row r="19" spans="1:3" x14ac:dyDescent="0.25">
      <c r="A19" s="38"/>
      <c r="B19" s="35"/>
      <c r="C19" s="163"/>
    </row>
    <row r="20" spans="1:3" x14ac:dyDescent="0.25">
      <c r="A20" s="38"/>
      <c r="B20" s="35"/>
      <c r="C20" s="163"/>
    </row>
    <row r="21" spans="1:3" x14ac:dyDescent="0.25">
      <c r="A21" s="38"/>
      <c r="B21" s="35"/>
      <c r="C21" s="163"/>
    </row>
    <row r="22" spans="1:3" x14ac:dyDescent="0.25">
      <c r="A22" s="38"/>
      <c r="B22" s="35"/>
      <c r="C22" s="163"/>
    </row>
    <row r="24" spans="1:3" x14ac:dyDescent="0.25">
      <c r="A24" s="331" t="s">
        <v>384</v>
      </c>
      <c r="B24" s="329"/>
      <c r="C24" s="330"/>
    </row>
    <row r="25" spans="1:3" x14ac:dyDescent="0.25">
      <c r="A25" s="72" t="s">
        <v>255</v>
      </c>
      <c r="B25" s="73" t="s">
        <v>26</v>
      </c>
      <c r="C25" s="72" t="s">
        <v>27</v>
      </c>
    </row>
    <row r="26" spans="1:3" x14ac:dyDescent="0.25">
      <c r="A26" s="76"/>
      <c r="B26" s="35"/>
      <c r="C26" s="197"/>
    </row>
    <row r="27" spans="1:3" x14ac:dyDescent="0.25">
      <c r="A27" s="76"/>
      <c r="B27" s="35"/>
      <c r="C27" s="197"/>
    </row>
    <row r="28" spans="1:3" x14ac:dyDescent="0.25">
      <c r="A28" s="76"/>
      <c r="B28" s="35"/>
      <c r="C28" s="197"/>
    </row>
    <row r="29" spans="1:3" x14ac:dyDescent="0.25">
      <c r="A29" s="76"/>
      <c r="B29" s="35"/>
      <c r="C29" s="197"/>
    </row>
    <row r="30" spans="1:3" x14ac:dyDescent="0.25">
      <c r="A30" s="76"/>
      <c r="B30" s="35"/>
      <c r="C30" s="197"/>
    </row>
    <row r="31" spans="1:3" x14ac:dyDescent="0.25">
      <c r="A31" s="76"/>
      <c r="B31" s="35"/>
      <c r="C31" s="197"/>
    </row>
    <row r="32" spans="1:3" x14ac:dyDescent="0.25">
      <c r="A32" s="76"/>
      <c r="B32" s="35"/>
      <c r="C32" s="197"/>
    </row>
    <row r="33" spans="1:3" x14ac:dyDescent="0.25">
      <c r="A33" s="76"/>
      <c r="B33" s="35"/>
      <c r="C33" s="197"/>
    </row>
    <row r="34" spans="1:3" x14ac:dyDescent="0.25">
      <c r="A34" s="76"/>
      <c r="B34" s="35"/>
      <c r="C34" s="197"/>
    </row>
    <row r="35" spans="1:3" x14ac:dyDescent="0.25">
      <c r="A35" s="76"/>
      <c r="B35" s="35"/>
      <c r="C35" s="197"/>
    </row>
    <row r="36" spans="1:3" x14ac:dyDescent="0.25">
      <c r="A36" s="76"/>
      <c r="B36" s="35"/>
      <c r="C36" s="197"/>
    </row>
    <row r="37" spans="1:3" x14ac:dyDescent="0.25">
      <c r="A37" s="76"/>
      <c r="B37" s="35"/>
      <c r="C37" s="197"/>
    </row>
    <row r="38" spans="1:3" x14ac:dyDescent="0.25">
      <c r="A38" s="76"/>
      <c r="B38" s="35"/>
      <c r="C38" s="197"/>
    </row>
    <row r="39" spans="1:3" x14ac:dyDescent="0.25">
      <c r="A39" s="76"/>
      <c r="B39" s="35"/>
      <c r="C39" s="197"/>
    </row>
    <row r="40" spans="1:3" x14ac:dyDescent="0.25">
      <c r="A40" s="76"/>
      <c r="B40" s="35"/>
      <c r="C40" s="197"/>
    </row>
    <row r="41" spans="1:3" x14ac:dyDescent="0.25">
      <c r="A41" s="76"/>
      <c r="B41" s="35"/>
      <c r="C41" s="197"/>
    </row>
    <row r="42" spans="1:3" x14ac:dyDescent="0.25">
      <c r="A42" s="76"/>
      <c r="B42" s="35"/>
      <c r="C42" s="197"/>
    </row>
    <row r="43" spans="1:3" x14ac:dyDescent="0.25">
      <c r="A43" s="76"/>
      <c r="B43" s="35"/>
      <c r="C43" s="197"/>
    </row>
    <row r="44" spans="1:3" x14ac:dyDescent="0.25">
      <c r="A44" s="76"/>
      <c r="B44" s="35"/>
      <c r="C44" s="197"/>
    </row>
    <row r="45" spans="1:3" x14ac:dyDescent="0.25">
      <c r="A45" s="76"/>
      <c r="B45" s="35"/>
      <c r="C45" s="197"/>
    </row>
    <row r="47" spans="1:3" ht="18.75" x14ac:dyDescent="0.3">
      <c r="A47" s="325" t="s">
        <v>385</v>
      </c>
      <c r="B47" s="326"/>
      <c r="C47" s="327"/>
    </row>
    <row r="48" spans="1:3" x14ac:dyDescent="0.25">
      <c r="A48" s="331" t="s">
        <v>386</v>
      </c>
      <c r="B48" s="329"/>
      <c r="C48" s="330"/>
    </row>
    <row r="49" spans="1:3" x14ac:dyDescent="0.25">
      <c r="A49" s="72" t="s">
        <v>47</v>
      </c>
      <c r="B49" s="73" t="s">
        <v>26</v>
      </c>
      <c r="C49" s="72" t="s">
        <v>27</v>
      </c>
    </row>
    <row r="50" spans="1:3" x14ac:dyDescent="0.25">
      <c r="A50" s="37"/>
      <c r="B50" s="35"/>
      <c r="C50" s="197"/>
    </row>
    <row r="51" spans="1:3" x14ac:dyDescent="0.25">
      <c r="A51" s="37"/>
      <c r="B51" s="35"/>
      <c r="C51" s="197"/>
    </row>
    <row r="52" spans="1:3" x14ac:dyDescent="0.25">
      <c r="A52" s="37"/>
      <c r="B52" s="35"/>
      <c r="C52" s="197"/>
    </row>
    <row r="53" spans="1:3" x14ac:dyDescent="0.25">
      <c r="A53" s="37"/>
      <c r="B53" s="35"/>
      <c r="C53" s="197"/>
    </row>
    <row r="54" spans="1:3" x14ac:dyDescent="0.25">
      <c r="A54" s="37"/>
      <c r="B54" s="35"/>
      <c r="C54" s="197"/>
    </row>
    <row r="55" spans="1:3" x14ac:dyDescent="0.25">
      <c r="A55" s="37"/>
      <c r="B55" s="35"/>
      <c r="C55" s="197"/>
    </row>
    <row r="56" spans="1:3" x14ac:dyDescent="0.25">
      <c r="A56" s="37"/>
      <c r="B56" s="35"/>
      <c r="C56" s="197"/>
    </row>
    <row r="57" spans="1:3" x14ac:dyDescent="0.25">
      <c r="A57" s="37"/>
      <c r="B57" s="35"/>
      <c r="C57" s="197"/>
    </row>
    <row r="58" spans="1:3" x14ac:dyDescent="0.25">
      <c r="A58" s="37"/>
      <c r="B58" s="35"/>
      <c r="C58" s="197"/>
    </row>
    <row r="59" spans="1:3" x14ac:dyDescent="0.25">
      <c r="A59" s="37"/>
      <c r="B59" s="35"/>
      <c r="C59" s="197"/>
    </row>
    <row r="60" spans="1:3" x14ac:dyDescent="0.25">
      <c r="A60" s="37"/>
      <c r="B60" s="35"/>
      <c r="C60" s="197"/>
    </row>
    <row r="61" spans="1:3" x14ac:dyDescent="0.25">
      <c r="A61" s="37"/>
      <c r="B61" s="35"/>
      <c r="C61" s="197"/>
    </row>
    <row r="62" spans="1:3" x14ac:dyDescent="0.25">
      <c r="A62" s="37"/>
      <c r="B62" s="35"/>
      <c r="C62" s="197"/>
    </row>
    <row r="63" spans="1:3" x14ac:dyDescent="0.25">
      <c r="A63" s="37"/>
      <c r="B63" s="35"/>
      <c r="C63" s="197"/>
    </row>
    <row r="64" spans="1:3" x14ac:dyDescent="0.25">
      <c r="A64" s="37"/>
      <c r="B64" s="35"/>
      <c r="C64" s="197"/>
    </row>
    <row r="65" spans="1:6" x14ac:dyDescent="0.25">
      <c r="A65" s="37"/>
      <c r="B65" s="35"/>
      <c r="C65" s="197"/>
    </row>
    <row r="66" spans="1:6" x14ac:dyDescent="0.25">
      <c r="A66" s="37"/>
      <c r="B66" s="35"/>
      <c r="C66" s="197"/>
    </row>
    <row r="67" spans="1:6" x14ac:dyDescent="0.25">
      <c r="A67" s="37"/>
      <c r="B67" s="35"/>
      <c r="C67" s="197"/>
    </row>
    <row r="68" spans="1:6" x14ac:dyDescent="0.25">
      <c r="A68" s="37"/>
      <c r="B68" s="35"/>
      <c r="C68" s="197"/>
    </row>
    <row r="69" spans="1:6" x14ac:dyDescent="0.25">
      <c r="A69" s="37"/>
      <c r="B69" s="35"/>
      <c r="C69" s="197"/>
    </row>
    <row r="70" spans="1:6" x14ac:dyDescent="0.25">
      <c r="A70" s="37"/>
      <c r="B70" s="35"/>
      <c r="C70" s="197"/>
    </row>
    <row r="71" spans="1:6" x14ac:dyDescent="0.25">
      <c r="A71" s="37"/>
      <c r="B71" s="39"/>
      <c r="C71" s="197"/>
    </row>
    <row r="72" spans="1:6" x14ac:dyDescent="0.25">
      <c r="A72" s="37"/>
      <c r="B72" s="35"/>
      <c r="C72" s="197"/>
    </row>
    <row r="73" spans="1:6" x14ac:dyDescent="0.25">
      <c r="A73" s="37"/>
      <c r="B73" s="35"/>
      <c r="C73" s="197"/>
    </row>
    <row r="74" spans="1:6" x14ac:dyDescent="0.25">
      <c r="A74" s="37"/>
      <c r="B74" s="35"/>
      <c r="C74" s="197"/>
    </row>
    <row r="75" spans="1:6" x14ac:dyDescent="0.25">
      <c r="A75" s="37"/>
      <c r="B75" s="35"/>
      <c r="C75" s="197"/>
    </row>
    <row r="76" spans="1:6" x14ac:dyDescent="0.25">
      <c r="A76" s="37"/>
      <c r="B76" s="35"/>
      <c r="C76" s="197"/>
    </row>
    <row r="77" spans="1:6" x14ac:dyDescent="0.25">
      <c r="A77" s="37"/>
      <c r="B77" s="35"/>
      <c r="C77" s="197"/>
    </row>
    <row r="79" spans="1:6" ht="18.75" x14ac:dyDescent="0.3">
      <c r="A79" s="325" t="s">
        <v>236</v>
      </c>
      <c r="B79" s="326"/>
      <c r="C79" s="325"/>
      <c r="D79" s="325"/>
      <c r="E79" s="325"/>
      <c r="F79" s="333"/>
    </row>
    <row r="80" spans="1:6" x14ac:dyDescent="0.25">
      <c r="A80" s="328" t="s">
        <v>47</v>
      </c>
      <c r="B80" s="332" t="s">
        <v>26</v>
      </c>
      <c r="C80" s="332" t="s">
        <v>46</v>
      </c>
      <c r="D80" s="332" t="s">
        <v>286</v>
      </c>
      <c r="E80" s="332" t="s">
        <v>227</v>
      </c>
      <c r="F80" s="332" t="s">
        <v>27</v>
      </c>
    </row>
    <row r="81" spans="1:6" x14ac:dyDescent="0.25">
      <c r="A81" s="229"/>
      <c r="B81" s="40"/>
      <c r="C81" s="37"/>
      <c r="D81" s="37"/>
      <c r="E81" s="76"/>
      <c r="F81" s="164"/>
    </row>
    <row r="82" spans="1:6" x14ac:dyDescent="0.25">
      <c r="A82" s="229"/>
      <c r="B82" s="40"/>
      <c r="C82" s="37"/>
      <c r="D82" s="37"/>
      <c r="E82" s="76"/>
      <c r="F82" s="163"/>
    </row>
    <row r="83" spans="1:6" x14ac:dyDescent="0.25">
      <c r="A83" s="229"/>
      <c r="B83" s="40"/>
      <c r="C83" s="216"/>
      <c r="D83" s="37"/>
      <c r="E83" s="76"/>
      <c r="F83" s="163"/>
    </row>
    <row r="84" spans="1:6" x14ac:dyDescent="0.25">
      <c r="A84" s="229"/>
      <c r="B84" s="40"/>
      <c r="C84" s="37"/>
      <c r="D84" s="37"/>
      <c r="E84" s="76"/>
      <c r="F84" s="163"/>
    </row>
    <row r="85" spans="1:6" x14ac:dyDescent="0.25">
      <c r="A85" s="229"/>
      <c r="B85" s="40"/>
      <c r="C85" s="37"/>
      <c r="D85" s="37"/>
      <c r="E85" s="76"/>
      <c r="F85" s="163"/>
    </row>
    <row r="86" spans="1:6" x14ac:dyDescent="0.25">
      <c r="A86" s="229"/>
      <c r="B86" s="40"/>
      <c r="C86" s="37"/>
      <c r="D86" s="37"/>
      <c r="E86" s="76"/>
      <c r="F86" s="163"/>
    </row>
    <row r="87" spans="1:6" x14ac:dyDescent="0.25">
      <c r="A87" s="229"/>
      <c r="B87" s="40"/>
      <c r="C87" s="37"/>
      <c r="D87" s="37"/>
      <c r="E87" s="76"/>
      <c r="F87" s="163"/>
    </row>
    <row r="88" spans="1:6" x14ac:dyDescent="0.25">
      <c r="A88" s="229"/>
      <c r="B88" s="40"/>
      <c r="C88" s="37"/>
      <c r="D88" s="37"/>
      <c r="E88" s="76"/>
      <c r="F88" s="163"/>
    </row>
    <row r="89" spans="1:6" x14ac:dyDescent="0.25">
      <c r="A89" s="229"/>
      <c r="B89" s="40"/>
      <c r="C89" s="37"/>
      <c r="D89" s="37"/>
      <c r="E89" s="76"/>
      <c r="F89" s="163"/>
    </row>
    <row r="90" spans="1:6" x14ac:dyDescent="0.25">
      <c r="A90" s="229"/>
      <c r="B90" s="40"/>
      <c r="C90" s="37"/>
      <c r="D90" s="37"/>
      <c r="E90" s="76"/>
      <c r="F90" s="163"/>
    </row>
    <row r="91" spans="1:6" x14ac:dyDescent="0.25">
      <c r="A91" s="229"/>
      <c r="B91" s="40"/>
      <c r="C91" s="37"/>
      <c r="D91" s="37"/>
      <c r="E91" s="76"/>
      <c r="F91" s="163"/>
    </row>
    <row r="92" spans="1:6" x14ac:dyDescent="0.25">
      <c r="A92" s="229"/>
      <c r="B92" s="40"/>
      <c r="C92" s="37"/>
      <c r="D92" s="37"/>
      <c r="E92" s="76"/>
      <c r="F92" s="163"/>
    </row>
    <row r="93" spans="1:6" x14ac:dyDescent="0.25">
      <c r="A93" s="229"/>
      <c r="B93" s="40"/>
      <c r="C93" s="37"/>
      <c r="D93" s="37"/>
      <c r="E93" s="76"/>
      <c r="F93" s="163"/>
    </row>
    <row r="94" spans="1:6" x14ac:dyDescent="0.25">
      <c r="A94" s="229"/>
      <c r="B94" s="40"/>
      <c r="C94" s="37"/>
      <c r="D94" s="37"/>
      <c r="E94" s="76"/>
      <c r="F94" s="163"/>
    </row>
    <row r="95" spans="1:6" x14ac:dyDescent="0.25">
      <c r="A95" s="229"/>
      <c r="B95" s="40"/>
      <c r="C95" s="37"/>
      <c r="D95" s="37"/>
      <c r="E95" s="76"/>
      <c r="F95" s="163"/>
    </row>
    <row r="96" spans="1:6" x14ac:dyDescent="0.25">
      <c r="A96" s="229"/>
      <c r="B96" s="40"/>
      <c r="C96" s="37"/>
      <c r="D96" s="37"/>
      <c r="E96" s="76"/>
      <c r="F96" s="163"/>
    </row>
    <row r="97" spans="1:6" x14ac:dyDescent="0.25">
      <c r="A97" s="229"/>
      <c r="B97" s="40"/>
      <c r="C97" s="37"/>
      <c r="D97" s="37"/>
      <c r="E97" s="76"/>
      <c r="F97" s="163"/>
    </row>
    <row r="98" spans="1:6" x14ac:dyDescent="0.25">
      <c r="A98" s="229"/>
      <c r="B98" s="40"/>
      <c r="C98" s="37"/>
      <c r="D98" s="37"/>
      <c r="E98" s="76"/>
      <c r="F98" s="163"/>
    </row>
    <row r="99" spans="1:6" x14ac:dyDescent="0.25">
      <c r="A99" s="229"/>
      <c r="B99" s="40"/>
      <c r="C99" s="37"/>
      <c r="D99" s="37"/>
      <c r="E99" s="76"/>
      <c r="F99" s="163"/>
    </row>
    <row r="100" spans="1:6" x14ac:dyDescent="0.25">
      <c r="A100" s="229"/>
      <c r="B100" s="40"/>
      <c r="C100" s="37"/>
      <c r="D100" s="37"/>
      <c r="E100" s="76"/>
      <c r="F100" s="163"/>
    </row>
    <row r="101" spans="1:6" x14ac:dyDescent="0.25">
      <c r="A101" s="229"/>
      <c r="B101" s="40"/>
      <c r="C101" s="37"/>
      <c r="D101" s="37"/>
      <c r="E101" s="76"/>
      <c r="F101" s="163"/>
    </row>
    <row r="102" spans="1:6" x14ac:dyDescent="0.25">
      <c r="A102" s="229"/>
      <c r="B102" s="40"/>
      <c r="C102" s="37"/>
      <c r="D102" s="37"/>
      <c r="E102" s="76"/>
      <c r="F102" s="163"/>
    </row>
    <row r="103" spans="1:6" x14ac:dyDescent="0.25">
      <c r="A103" s="229"/>
      <c r="B103" s="40"/>
      <c r="C103" s="37"/>
      <c r="D103" s="37"/>
      <c r="E103" s="76"/>
      <c r="F103" s="163"/>
    </row>
    <row r="104" spans="1:6" x14ac:dyDescent="0.25">
      <c r="A104" s="229"/>
      <c r="B104" s="40"/>
      <c r="C104" s="37"/>
      <c r="D104" s="37"/>
      <c r="E104" s="76"/>
      <c r="F104" s="163"/>
    </row>
    <row r="105" spans="1:6" x14ac:dyDescent="0.25">
      <c r="A105" s="229"/>
      <c r="B105" s="40"/>
      <c r="C105" s="37"/>
      <c r="D105" s="37"/>
      <c r="E105" s="76"/>
      <c r="F105" s="163"/>
    </row>
    <row r="106" spans="1:6" x14ac:dyDescent="0.25">
      <c r="A106" s="229"/>
      <c r="B106" s="40"/>
      <c r="C106" s="37"/>
      <c r="D106" s="37"/>
      <c r="E106" s="76"/>
      <c r="F106" s="163"/>
    </row>
    <row r="107" spans="1:6" x14ac:dyDescent="0.25">
      <c r="A107" s="229"/>
      <c r="B107" s="40"/>
      <c r="C107" s="37"/>
      <c r="D107" s="37"/>
      <c r="E107" s="76"/>
      <c r="F107" s="163"/>
    </row>
    <row r="108" spans="1:6" x14ac:dyDescent="0.25">
      <c r="A108" s="229"/>
      <c r="B108" s="40"/>
      <c r="C108" s="37"/>
      <c r="D108" s="37"/>
      <c r="E108" s="76"/>
      <c r="F108" s="163"/>
    </row>
    <row r="109" spans="1:6" x14ac:dyDescent="0.25">
      <c r="A109" s="229"/>
      <c r="B109" s="40"/>
      <c r="C109" s="37"/>
      <c r="D109" s="37"/>
      <c r="E109" s="76"/>
      <c r="F109" s="163"/>
    </row>
    <row r="110" spans="1:6" x14ac:dyDescent="0.25">
      <c r="A110" s="229"/>
      <c r="B110" s="40"/>
      <c r="C110" s="37"/>
      <c r="D110" s="37"/>
      <c r="E110" s="76"/>
      <c r="F110" s="163"/>
    </row>
    <row r="111" spans="1:6" x14ac:dyDescent="0.25">
      <c r="A111" s="229"/>
      <c r="B111" s="40"/>
      <c r="C111" s="37"/>
      <c r="D111" s="37"/>
      <c r="E111" s="76"/>
      <c r="F111" s="163"/>
    </row>
    <row r="112" spans="1:6" x14ac:dyDescent="0.25">
      <c r="A112" s="229"/>
      <c r="B112" s="40"/>
      <c r="C112" s="37"/>
      <c r="D112" s="37"/>
      <c r="E112" s="76"/>
      <c r="F112" s="163"/>
    </row>
    <row r="113" spans="1:6" x14ac:dyDescent="0.25">
      <c r="A113" s="229"/>
      <c r="B113" s="40"/>
      <c r="C113" s="37"/>
      <c r="D113" s="37"/>
      <c r="E113" s="76"/>
      <c r="F113" s="163"/>
    </row>
    <row r="114" spans="1:6" x14ac:dyDescent="0.25">
      <c r="A114" s="229"/>
      <c r="B114" s="40"/>
      <c r="C114" s="37"/>
      <c r="D114" s="37"/>
      <c r="E114" s="76"/>
      <c r="F114" s="163"/>
    </row>
    <row r="115" spans="1:6" x14ac:dyDescent="0.25">
      <c r="A115" s="229"/>
      <c r="B115" s="40"/>
      <c r="C115" s="37"/>
      <c r="D115" s="37"/>
      <c r="E115" s="76"/>
      <c r="F115" s="163"/>
    </row>
    <row r="116" spans="1:6" x14ac:dyDescent="0.25">
      <c r="A116" s="229"/>
      <c r="B116" s="40"/>
      <c r="C116" s="37"/>
      <c r="D116" s="37"/>
      <c r="E116" s="76"/>
      <c r="F116" s="163"/>
    </row>
    <row r="117" spans="1:6" x14ac:dyDescent="0.25">
      <c r="A117" s="229"/>
      <c r="B117" s="40"/>
      <c r="C117" s="37"/>
      <c r="D117" s="37"/>
      <c r="E117" s="76"/>
      <c r="F117" s="163"/>
    </row>
    <row r="118" spans="1:6" x14ac:dyDescent="0.25">
      <c r="A118" s="229"/>
      <c r="B118" s="41"/>
      <c r="C118" s="37"/>
      <c r="D118" s="37"/>
      <c r="E118" s="76"/>
      <c r="F118" s="163"/>
    </row>
    <row r="119" spans="1:6" x14ac:dyDescent="0.25">
      <c r="A119" s="229"/>
      <c r="B119" s="41"/>
      <c r="C119" s="37"/>
      <c r="D119" s="37"/>
      <c r="E119" s="76"/>
      <c r="F119" s="163"/>
    </row>
    <row r="120" spans="1:6" x14ac:dyDescent="0.25">
      <c r="A120" s="229"/>
      <c r="B120" s="41"/>
      <c r="C120" s="37"/>
      <c r="D120" s="37"/>
      <c r="E120" s="76"/>
      <c r="F120" s="163"/>
    </row>
    <row r="121" spans="1:6" x14ac:dyDescent="0.25">
      <c r="A121" s="229"/>
      <c r="B121" s="41"/>
      <c r="C121" s="37"/>
      <c r="D121" s="37"/>
      <c r="E121" s="76"/>
      <c r="F121" s="163"/>
    </row>
    <row r="122" spans="1:6" x14ac:dyDescent="0.25">
      <c r="A122" s="229"/>
      <c r="B122" s="41"/>
      <c r="C122" s="37"/>
      <c r="D122" s="37"/>
      <c r="E122" s="76"/>
      <c r="F122" s="163"/>
    </row>
    <row r="123" spans="1:6" x14ac:dyDescent="0.25">
      <c r="A123" s="229"/>
      <c r="B123" s="41"/>
      <c r="C123" s="37"/>
      <c r="D123" s="37"/>
      <c r="E123" s="76"/>
      <c r="F123" s="163"/>
    </row>
    <row r="124" spans="1:6" x14ac:dyDescent="0.25">
      <c r="A124" s="229"/>
      <c r="B124" s="41"/>
      <c r="C124" s="37"/>
      <c r="D124" s="37"/>
      <c r="E124" s="76"/>
      <c r="F124" s="163"/>
    </row>
    <row r="125" spans="1:6" x14ac:dyDescent="0.25">
      <c r="A125" s="229"/>
      <c r="B125" s="41"/>
      <c r="C125" s="37"/>
      <c r="D125" s="37"/>
      <c r="E125" s="76"/>
      <c r="F125" s="163"/>
    </row>
    <row r="126" spans="1:6" x14ac:dyDescent="0.25">
      <c r="A126" s="229"/>
      <c r="B126" s="41"/>
      <c r="C126" s="37"/>
      <c r="D126" s="37"/>
      <c r="E126" s="76"/>
      <c r="F126" s="163"/>
    </row>
    <row r="127" spans="1:6" x14ac:dyDescent="0.25">
      <c r="A127" s="229"/>
      <c r="B127" s="41"/>
      <c r="C127" s="37"/>
      <c r="D127" s="37"/>
      <c r="E127" s="76"/>
      <c r="F127" s="163"/>
    </row>
    <row r="128" spans="1:6" x14ac:dyDescent="0.25">
      <c r="A128" s="229"/>
      <c r="B128" s="41"/>
      <c r="C128" s="37"/>
      <c r="D128" s="37"/>
      <c r="E128" s="76"/>
      <c r="F128" s="163"/>
    </row>
    <row r="129" spans="1:6" x14ac:dyDescent="0.25">
      <c r="A129" s="229"/>
      <c r="B129" s="41"/>
      <c r="C129" s="37"/>
      <c r="D129" s="37"/>
      <c r="E129" s="76"/>
      <c r="F129" s="163"/>
    </row>
    <row r="130" spans="1:6" x14ac:dyDescent="0.25">
      <c r="A130" s="229"/>
      <c r="B130" s="41"/>
      <c r="C130" s="37"/>
      <c r="D130" s="37"/>
      <c r="E130" s="76"/>
      <c r="F130" s="163"/>
    </row>
    <row r="131" spans="1:6" x14ac:dyDescent="0.25">
      <c r="A131" s="229"/>
      <c r="B131" s="41"/>
      <c r="C131" s="37"/>
      <c r="D131" s="37"/>
      <c r="E131" s="76"/>
      <c r="F131" s="163"/>
    </row>
    <row r="132" spans="1:6" x14ac:dyDescent="0.25">
      <c r="A132" s="229"/>
      <c r="B132" s="41"/>
      <c r="C132" s="37"/>
      <c r="D132" s="37"/>
      <c r="E132" s="76"/>
      <c r="F132" s="163"/>
    </row>
    <row r="133" spans="1:6" x14ac:dyDescent="0.25">
      <c r="A133" s="229"/>
      <c r="B133" s="41"/>
      <c r="C133" s="37"/>
      <c r="D133" s="37"/>
      <c r="E133" s="76"/>
      <c r="F133" s="163"/>
    </row>
    <row r="134" spans="1:6" x14ac:dyDescent="0.25">
      <c r="A134" s="229"/>
      <c r="B134" s="41"/>
      <c r="C134" s="37"/>
      <c r="D134" s="37"/>
      <c r="E134" s="76"/>
      <c r="F134" s="163"/>
    </row>
    <row r="135" spans="1:6" x14ac:dyDescent="0.25">
      <c r="A135" s="229"/>
      <c r="B135" s="41"/>
      <c r="C135" s="37"/>
      <c r="D135" s="37"/>
      <c r="E135" s="76"/>
      <c r="F135" s="163"/>
    </row>
  </sheetData>
  <sheetProtection formatCells="0" formatColumns="0" formatRows="0"/>
  <mergeCells count="1">
    <mergeCell ref="A1:C1"/>
  </mergeCells>
  <conditionalFormatting sqref="C26:C45">
    <cfRule type="expression" dxfId="17" priority="1">
      <formula>AND($A26="Umsatzerlöse aus DL (bitte näher erläutern)",ISBLANK($C$26))</formula>
    </cfRule>
    <cfRule type="expression" dxfId="16" priority="2">
      <formula>AND($A26="Periodenfremde Erlöse (bitte näher erläutern)",ISBLANK($C$26))</formula>
    </cfRule>
    <cfRule type="expression" dxfId="15" priority="3">
      <formula>AND($A26="sonstige Erlöse (bitte näher erläutern)",ISBLANK($C$26))</formula>
    </cfRule>
    <cfRule type="expression" dxfId="14" priority="4">
      <formula>AND($A26="Umsatzerlöse aus DL für die die Kosten im Ausgangsniveau berücksichtigt wurden (bitte näher erläutern)",ISBLANK($C26))</formula>
    </cfRule>
  </conditionalFormatting>
  <conditionalFormatting sqref="F81:F135">
    <cfRule type="expression" dxfId="13" priority="5">
      <formula>AND($E81="Umsatzerlöse aus DL für die die Kosten im Ausgangsniveau berücksichtigt wurden (bitte näher erläutern)",ISBLANK($F81))</formula>
    </cfRule>
    <cfRule type="expression" dxfId="12" priority="6">
      <formula>AND($E81="sonstige Erlöse (bitte näher erläutern)",ISBLANK($F81))</formula>
    </cfRule>
    <cfRule type="expression" dxfId="11" priority="7">
      <formula>AND($E81="Periodenfremde Erlöse (bitte näher erläutern)",ISBLANK($F$81))</formula>
    </cfRule>
    <cfRule type="expression" dxfId="10" priority="8">
      <formula>AND($E81="Umsatzerlöse aus DL (bitte näher erläutern)",ISBLANK($F81))</formula>
    </cfRule>
  </conditionalFormatting>
  <dataValidations count="3">
    <dataValidation type="decimal" operator="notEqual" allowBlank="1" showInputMessage="1" showErrorMessage="1" sqref="B6:B22 B26:B45 B50:B77">
      <formula1>0</formula1>
    </dataValidation>
    <dataValidation type="decimal" operator="greaterThan" allowBlank="1" showInputMessage="1" showErrorMessage="1" sqref="B81:B135">
      <formula1>0</formula1>
    </dataValidation>
    <dataValidation type="list" allowBlank="1" showInputMessage="1" showErrorMessage="1" sqref="E81:E135">
      <formula1>IF(#REF!="Fernleitungsnetzbetreiber",#REF!,#REF!)</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Listen!$L$2:$L$30</xm:f>
          </x14:formula1>
          <xm:sqref>A50:A77 D81:D135 A81:A135</xm:sqref>
        </x14:dataValidation>
        <x14:dataValidation type="list" allowBlank="1" showInputMessage="1" showErrorMessage="1">
          <x14:formula1>
            <xm:f>Listen!$L$54:$L$55</xm:f>
          </x14:formula1>
          <xm:sqref>C81:C135</xm:sqref>
        </x14:dataValidation>
        <x14:dataValidation type="list" allowBlank="1" showInputMessage="1" showErrorMessage="1">
          <x14:formula1>
            <xm:f>IF(A_Stammdaten!$B$7="FNB",Listen!$L$37:$L$49,Listen!$L$37:$L$47)</xm:f>
          </x14:formula1>
          <xm:sqref>A26:A45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T58"/>
  <sheetViews>
    <sheetView zoomScale="80" zoomScaleNormal="80" workbookViewId="0">
      <selection activeCell="A2" sqref="A2"/>
    </sheetView>
  </sheetViews>
  <sheetFormatPr baseColWidth="10" defaultRowHeight="15" x14ac:dyDescent="0.25"/>
  <cols>
    <col min="1" max="1" width="23.140625" customWidth="1"/>
    <col min="2" max="2" width="14.42578125" customWidth="1"/>
    <col min="3" max="6" width="14.42578125" style="253" customWidth="1"/>
    <col min="7" max="19" width="14.42578125" customWidth="1"/>
  </cols>
  <sheetData>
    <row r="1" spans="1:20" ht="18.75" x14ac:dyDescent="0.25">
      <c r="A1" s="239" t="s">
        <v>510</v>
      </c>
      <c r="B1" s="307"/>
      <c r="C1" s="307"/>
      <c r="D1" s="307"/>
      <c r="E1" s="307"/>
      <c r="F1" s="307"/>
      <c r="G1" s="307"/>
      <c r="H1" s="307"/>
      <c r="I1" s="307"/>
      <c r="J1" s="307"/>
      <c r="K1" s="240" t="s">
        <v>324</v>
      </c>
      <c r="L1" s="307"/>
      <c r="M1" s="307"/>
      <c r="N1" s="241"/>
      <c r="O1" s="307"/>
      <c r="P1" s="307"/>
      <c r="Q1" s="307"/>
      <c r="R1" s="307"/>
      <c r="S1" s="307"/>
    </row>
    <row r="2" spans="1:20" s="253" customFormat="1" ht="18.75" x14ac:dyDescent="0.25">
      <c r="A2" s="239"/>
      <c r="B2" s="307"/>
      <c r="C2" s="307"/>
      <c r="D2" s="307"/>
      <c r="E2" s="307"/>
      <c r="F2" s="307"/>
      <c r="G2" s="307"/>
      <c r="H2" s="307"/>
      <c r="I2" s="307"/>
      <c r="J2" s="307"/>
      <c r="K2" s="240"/>
      <c r="L2" s="307"/>
      <c r="M2" s="307"/>
      <c r="N2" s="241"/>
      <c r="O2" s="307"/>
      <c r="P2" s="307"/>
      <c r="Q2" s="307"/>
      <c r="R2" s="307"/>
      <c r="S2" s="307"/>
    </row>
    <row r="3" spans="1:20" s="253" customFormat="1" ht="46.5" customHeight="1" x14ac:dyDescent="0.25">
      <c r="A3" s="612" t="s">
        <v>471</v>
      </c>
      <c r="B3" s="612"/>
      <c r="C3" s="612"/>
      <c r="D3" s="612"/>
      <c r="E3" s="612"/>
      <c r="F3" s="613"/>
      <c r="G3" s="248" t="s">
        <v>0</v>
      </c>
      <c r="H3" s="307"/>
      <c r="I3" s="307"/>
      <c r="J3" s="307"/>
      <c r="K3" s="240"/>
      <c r="L3" s="307"/>
      <c r="M3" s="307"/>
      <c r="N3" s="241"/>
      <c r="O3" s="307"/>
      <c r="P3" s="307"/>
      <c r="Q3" s="307"/>
      <c r="R3" s="307"/>
      <c r="S3" s="307"/>
    </row>
    <row r="4" spans="1:20" s="253" customFormat="1" ht="18.75" x14ac:dyDescent="0.25">
      <c r="A4" s="239"/>
      <c r="B4" s="307"/>
      <c r="C4" s="307"/>
      <c r="D4" s="307"/>
      <c r="E4" s="307"/>
      <c r="F4" s="307"/>
      <c r="G4" s="307"/>
      <c r="H4" s="307"/>
      <c r="I4" s="307"/>
      <c r="J4" s="307"/>
      <c r="K4" s="240"/>
      <c r="L4" s="307"/>
      <c r="M4" s="307"/>
      <c r="N4" s="241"/>
      <c r="O4" s="307"/>
      <c r="P4" s="307"/>
      <c r="Q4" s="307"/>
      <c r="R4" s="307"/>
      <c r="S4" s="307"/>
    </row>
    <row r="5" spans="1:20" ht="37.5" customHeight="1" x14ac:dyDescent="0.25">
      <c r="A5" s="359" t="s">
        <v>32</v>
      </c>
      <c r="B5" s="360"/>
      <c r="C5" s="360"/>
      <c r="D5" s="360"/>
      <c r="E5" s="360"/>
      <c r="F5" s="360"/>
      <c r="G5" s="361"/>
      <c r="H5" s="362" t="s">
        <v>35</v>
      </c>
      <c r="I5" s="363"/>
      <c r="J5" s="363"/>
      <c r="K5" s="363"/>
      <c r="L5" s="364"/>
      <c r="M5" s="359" t="s">
        <v>36</v>
      </c>
      <c r="N5" s="361"/>
      <c r="O5" s="468" t="s">
        <v>469</v>
      </c>
      <c r="P5" s="359" t="s">
        <v>325</v>
      </c>
      <c r="Q5" s="361"/>
      <c r="R5" s="365" t="s">
        <v>45</v>
      </c>
      <c r="S5" s="468" t="s">
        <v>326</v>
      </c>
    </row>
    <row r="6" spans="1:20" ht="63" customHeight="1" x14ac:dyDescent="0.25">
      <c r="A6" s="366" t="s">
        <v>33</v>
      </c>
      <c r="B6" s="366" t="s">
        <v>327</v>
      </c>
      <c r="C6" s="366" t="s">
        <v>328</v>
      </c>
      <c r="D6" s="366" t="s">
        <v>470</v>
      </c>
      <c r="E6" s="366" t="s">
        <v>34</v>
      </c>
      <c r="F6" s="366" t="s">
        <v>473</v>
      </c>
      <c r="G6" s="470" t="s">
        <v>474</v>
      </c>
      <c r="H6" s="366" t="s">
        <v>329</v>
      </c>
      <c r="I6" s="366" t="s">
        <v>330</v>
      </c>
      <c r="J6" s="469" t="s">
        <v>42</v>
      </c>
      <c r="K6" s="366" t="s">
        <v>331</v>
      </c>
      <c r="L6" s="469" t="s">
        <v>42</v>
      </c>
      <c r="M6" s="366" t="s">
        <v>332</v>
      </c>
      <c r="N6" s="469" t="s">
        <v>42</v>
      </c>
      <c r="O6" s="369" t="s">
        <v>333</v>
      </c>
      <c r="P6" s="369" t="s">
        <v>334</v>
      </c>
      <c r="Q6" s="369" t="s">
        <v>335</v>
      </c>
      <c r="R6" s="369" t="s">
        <v>336</v>
      </c>
      <c r="S6" s="369" t="s">
        <v>337</v>
      </c>
    </row>
    <row r="7" spans="1:20" x14ac:dyDescent="0.25">
      <c r="A7" s="367"/>
      <c r="B7" s="367"/>
      <c r="C7" s="367"/>
      <c r="D7" s="367"/>
      <c r="E7" s="367"/>
      <c r="F7" s="367"/>
      <c r="G7" s="368"/>
      <c r="H7" s="367"/>
      <c r="I7" s="367"/>
      <c r="J7" s="367"/>
      <c r="K7" s="367"/>
      <c r="L7" s="367"/>
      <c r="M7" s="367"/>
      <c r="N7" s="367"/>
      <c r="O7" s="354">
        <f>SUM(O8:O58)</f>
        <v>0</v>
      </c>
      <c r="P7" s="354">
        <f>SUM(P8:P58)</f>
        <v>0</v>
      </c>
      <c r="Q7" s="354">
        <f>SUM(Q8:Q58)</f>
        <v>0</v>
      </c>
      <c r="R7" s="354">
        <f>SUM(R8:R58)</f>
        <v>0</v>
      </c>
      <c r="S7" s="354">
        <f>SUM(S8:S58)</f>
        <v>0</v>
      </c>
    </row>
    <row r="8" spans="1:20" x14ac:dyDescent="0.25">
      <c r="A8" s="370"/>
      <c r="B8" s="371"/>
      <c r="C8" s="371"/>
      <c r="D8" s="371"/>
      <c r="E8" s="371"/>
      <c r="F8" s="371"/>
      <c r="G8" s="341"/>
      <c r="H8" s="372"/>
      <c r="I8" s="372"/>
      <c r="J8" s="355" t="str">
        <f t="shared" ref="J8:J39" si="0">IF(G8="Arbeitsentgelt (§ 18 GasNEV)","kWh",IF(G8="Leistungsentgelt (§ 18 GasNEV)","kW",""))</f>
        <v/>
      </c>
      <c r="K8" s="373"/>
      <c r="L8" s="356" t="str">
        <f t="shared" ref="L8:L39" si="1">IF(OR(G8="",G8="Gesondertes Entgelt (§ 20 Abs. 2 GasNEV)"),"",IF(G8="Arbeitsentgelt (§ 18 GasNEV)","ct/kWh","EUR/kW"))</f>
        <v/>
      </c>
      <c r="M8" s="370"/>
      <c r="N8" s="357" t="str">
        <f t="shared" ref="N8:N39" si="2">IF(OR(G8="",G8="Gesondertes Entgelt (§ 20 Abs. 2 GasNEV)"),"",IF(G8="Arbeitsentgelt (§ 18 GasNEV)","kWh , Jahresarbeit - prognostizierte Inanspruchnahme",IF(G8="Leistungsentgelt (§ 18 GasNEV)","kW, Jahreshöchstleistung - prognostizierte Inanspruchnahme","kW, Kapazität - prognostizierte Kapazitätsbuchung")))</f>
        <v/>
      </c>
      <c r="O8" s="374">
        <f t="shared" ref="O8:O39" si="3">IF(G8="Arbeitsentgelt (§ 18 GasNEV)",H8+(M8-I8)*(K8/100),H8+(M8-I8)*K8)</f>
        <v>0</v>
      </c>
      <c r="P8" s="341"/>
      <c r="Q8" s="341"/>
      <c r="R8" s="341"/>
      <c r="S8" s="358">
        <f>SUM(O8:R8)</f>
        <v>0</v>
      </c>
    </row>
    <row r="9" spans="1:20" x14ac:dyDescent="0.25">
      <c r="A9" s="341"/>
      <c r="B9" s="371"/>
      <c r="C9" s="371"/>
      <c r="D9" s="371"/>
      <c r="E9" s="371"/>
      <c r="F9" s="371"/>
      <c r="G9" s="341"/>
      <c r="H9" s="372"/>
      <c r="I9" s="372"/>
      <c r="J9" s="355" t="str">
        <f t="shared" si="0"/>
        <v/>
      </c>
      <c r="K9" s="373"/>
      <c r="L9" s="356" t="str">
        <f t="shared" si="1"/>
        <v/>
      </c>
      <c r="M9" s="370"/>
      <c r="N9" s="357" t="str">
        <f t="shared" si="2"/>
        <v/>
      </c>
      <c r="O9" s="374">
        <f t="shared" si="3"/>
        <v>0</v>
      </c>
      <c r="P9" s="341"/>
      <c r="Q9" s="341"/>
      <c r="R9" s="341"/>
      <c r="S9" s="358">
        <f t="shared" ref="S9:S58" si="4">SUM(O9:R9)</f>
        <v>0</v>
      </c>
    </row>
    <row r="10" spans="1:20" x14ac:dyDescent="0.25">
      <c r="A10" s="341"/>
      <c r="B10" s="371"/>
      <c r="C10" s="371"/>
      <c r="D10" s="371"/>
      <c r="E10" s="371"/>
      <c r="F10" s="371"/>
      <c r="G10" s="341"/>
      <c r="H10" s="372"/>
      <c r="I10" s="372"/>
      <c r="J10" s="355" t="str">
        <f t="shared" si="0"/>
        <v/>
      </c>
      <c r="K10" s="373"/>
      <c r="L10" s="356" t="str">
        <f t="shared" si="1"/>
        <v/>
      </c>
      <c r="M10" s="370"/>
      <c r="N10" s="357" t="str">
        <f t="shared" si="2"/>
        <v/>
      </c>
      <c r="O10" s="374">
        <f t="shared" si="3"/>
        <v>0</v>
      </c>
      <c r="P10" s="341"/>
      <c r="Q10" s="341"/>
      <c r="R10" s="341"/>
      <c r="S10" s="358">
        <f t="shared" si="4"/>
        <v>0</v>
      </c>
    </row>
    <row r="11" spans="1:20" x14ac:dyDescent="0.25">
      <c r="A11" s="341"/>
      <c r="B11" s="371"/>
      <c r="C11" s="371"/>
      <c r="D11" s="371"/>
      <c r="E11" s="371"/>
      <c r="F11" s="371"/>
      <c r="G11" s="341"/>
      <c r="H11" s="372"/>
      <c r="I11" s="372"/>
      <c r="J11" s="355" t="str">
        <f t="shared" si="0"/>
        <v/>
      </c>
      <c r="K11" s="373"/>
      <c r="L11" s="356" t="str">
        <f t="shared" si="1"/>
        <v/>
      </c>
      <c r="M11" s="370"/>
      <c r="N11" s="357" t="str">
        <f t="shared" si="2"/>
        <v/>
      </c>
      <c r="O11" s="374">
        <f t="shared" si="3"/>
        <v>0</v>
      </c>
      <c r="P11" s="341"/>
      <c r="Q11" s="341"/>
      <c r="R11" s="341"/>
      <c r="S11" s="358">
        <f t="shared" si="4"/>
        <v>0</v>
      </c>
    </row>
    <row r="12" spans="1:20" x14ac:dyDescent="0.25">
      <c r="A12" s="341"/>
      <c r="B12" s="371"/>
      <c r="C12" s="371"/>
      <c r="D12" s="371"/>
      <c r="E12" s="371"/>
      <c r="F12" s="371"/>
      <c r="G12" s="341"/>
      <c r="H12" s="372"/>
      <c r="I12" s="372"/>
      <c r="J12" s="355" t="str">
        <f t="shared" si="0"/>
        <v/>
      </c>
      <c r="K12" s="373"/>
      <c r="L12" s="356" t="str">
        <f t="shared" si="1"/>
        <v/>
      </c>
      <c r="M12" s="370"/>
      <c r="N12" s="357" t="str">
        <f t="shared" si="2"/>
        <v/>
      </c>
      <c r="O12" s="374">
        <f t="shared" si="3"/>
        <v>0</v>
      </c>
      <c r="P12" s="341"/>
      <c r="Q12" s="341"/>
      <c r="R12" s="341"/>
      <c r="S12" s="358">
        <f t="shared" si="4"/>
        <v>0</v>
      </c>
    </row>
    <row r="13" spans="1:20" x14ac:dyDescent="0.25">
      <c r="A13" s="341"/>
      <c r="B13" s="371"/>
      <c r="C13" s="371"/>
      <c r="D13" s="371"/>
      <c r="E13" s="371"/>
      <c r="F13" s="371"/>
      <c r="G13" s="341"/>
      <c r="H13" s="372"/>
      <c r="I13" s="372"/>
      <c r="J13" s="355" t="str">
        <f t="shared" si="0"/>
        <v/>
      </c>
      <c r="K13" s="373"/>
      <c r="L13" s="356" t="str">
        <f t="shared" si="1"/>
        <v/>
      </c>
      <c r="M13" s="370"/>
      <c r="N13" s="357" t="str">
        <f t="shared" si="2"/>
        <v/>
      </c>
      <c r="O13" s="374">
        <f t="shared" si="3"/>
        <v>0</v>
      </c>
      <c r="P13" s="341"/>
      <c r="Q13" s="341"/>
      <c r="R13" s="341"/>
      <c r="S13" s="358">
        <f t="shared" si="4"/>
        <v>0</v>
      </c>
      <c r="T13" t="s">
        <v>472</v>
      </c>
    </row>
    <row r="14" spans="1:20" x14ac:dyDescent="0.25">
      <c r="A14" s="341"/>
      <c r="B14" s="371"/>
      <c r="C14" s="371"/>
      <c r="D14" s="371"/>
      <c r="E14" s="371"/>
      <c r="F14" s="371"/>
      <c r="G14" s="341"/>
      <c r="H14" s="372"/>
      <c r="I14" s="372"/>
      <c r="J14" s="355" t="str">
        <f t="shared" si="0"/>
        <v/>
      </c>
      <c r="K14" s="373"/>
      <c r="L14" s="356" t="str">
        <f t="shared" si="1"/>
        <v/>
      </c>
      <c r="M14" s="370"/>
      <c r="N14" s="357" t="str">
        <f t="shared" si="2"/>
        <v/>
      </c>
      <c r="O14" s="374">
        <f t="shared" si="3"/>
        <v>0</v>
      </c>
      <c r="P14" s="341"/>
      <c r="Q14" s="341"/>
      <c r="R14" s="341"/>
      <c r="S14" s="358">
        <f t="shared" si="4"/>
        <v>0</v>
      </c>
    </row>
    <row r="15" spans="1:20" x14ac:dyDescent="0.25">
      <c r="A15" s="341"/>
      <c r="B15" s="371"/>
      <c r="C15" s="371"/>
      <c r="D15" s="371"/>
      <c r="E15" s="371"/>
      <c r="F15" s="371"/>
      <c r="G15" s="341"/>
      <c r="H15" s="372"/>
      <c r="I15" s="372"/>
      <c r="J15" s="355" t="str">
        <f t="shared" si="0"/>
        <v/>
      </c>
      <c r="K15" s="373"/>
      <c r="L15" s="356" t="str">
        <f t="shared" si="1"/>
        <v/>
      </c>
      <c r="M15" s="370"/>
      <c r="N15" s="357" t="str">
        <f t="shared" si="2"/>
        <v/>
      </c>
      <c r="O15" s="374">
        <f t="shared" si="3"/>
        <v>0</v>
      </c>
      <c r="P15" s="341"/>
      <c r="Q15" s="341"/>
      <c r="R15" s="341"/>
      <c r="S15" s="358">
        <f t="shared" si="4"/>
        <v>0</v>
      </c>
    </row>
    <row r="16" spans="1:20" x14ac:dyDescent="0.25">
      <c r="A16" s="341"/>
      <c r="B16" s="371"/>
      <c r="C16" s="371"/>
      <c r="D16" s="371"/>
      <c r="E16" s="371"/>
      <c r="F16" s="371"/>
      <c r="G16" s="341"/>
      <c r="H16" s="372"/>
      <c r="I16" s="372"/>
      <c r="J16" s="355" t="str">
        <f t="shared" si="0"/>
        <v/>
      </c>
      <c r="K16" s="373"/>
      <c r="L16" s="356" t="str">
        <f t="shared" si="1"/>
        <v/>
      </c>
      <c r="M16" s="370"/>
      <c r="N16" s="357" t="str">
        <f t="shared" si="2"/>
        <v/>
      </c>
      <c r="O16" s="374">
        <f t="shared" si="3"/>
        <v>0</v>
      </c>
      <c r="P16" s="341"/>
      <c r="Q16" s="341"/>
      <c r="R16" s="341"/>
      <c r="S16" s="358">
        <f t="shared" si="4"/>
        <v>0</v>
      </c>
    </row>
    <row r="17" spans="1:19" x14ac:dyDescent="0.25">
      <c r="A17" s="341"/>
      <c r="B17" s="371"/>
      <c r="C17" s="371"/>
      <c r="D17" s="371"/>
      <c r="E17" s="371"/>
      <c r="F17" s="371"/>
      <c r="G17" s="341"/>
      <c r="H17" s="372"/>
      <c r="I17" s="372"/>
      <c r="J17" s="355" t="str">
        <f t="shared" si="0"/>
        <v/>
      </c>
      <c r="K17" s="373"/>
      <c r="L17" s="356" t="str">
        <f t="shared" si="1"/>
        <v/>
      </c>
      <c r="M17" s="370"/>
      <c r="N17" s="357" t="str">
        <f t="shared" si="2"/>
        <v/>
      </c>
      <c r="O17" s="374">
        <f t="shared" si="3"/>
        <v>0</v>
      </c>
      <c r="P17" s="341"/>
      <c r="Q17" s="341"/>
      <c r="R17" s="341"/>
      <c r="S17" s="358">
        <f t="shared" si="4"/>
        <v>0</v>
      </c>
    </row>
    <row r="18" spans="1:19" x14ac:dyDescent="0.25">
      <c r="A18" s="341"/>
      <c r="B18" s="371"/>
      <c r="C18" s="371"/>
      <c r="D18" s="371"/>
      <c r="E18" s="371"/>
      <c r="F18" s="371"/>
      <c r="G18" s="341"/>
      <c r="H18" s="372"/>
      <c r="I18" s="372"/>
      <c r="J18" s="355" t="str">
        <f t="shared" si="0"/>
        <v/>
      </c>
      <c r="K18" s="373"/>
      <c r="L18" s="356" t="str">
        <f t="shared" si="1"/>
        <v/>
      </c>
      <c r="M18" s="370"/>
      <c r="N18" s="357" t="str">
        <f t="shared" si="2"/>
        <v/>
      </c>
      <c r="O18" s="374">
        <f t="shared" si="3"/>
        <v>0</v>
      </c>
      <c r="P18" s="341"/>
      <c r="Q18" s="341"/>
      <c r="R18" s="341"/>
      <c r="S18" s="358">
        <f t="shared" si="4"/>
        <v>0</v>
      </c>
    </row>
    <row r="19" spans="1:19" x14ac:dyDescent="0.25">
      <c r="A19" s="341"/>
      <c r="B19" s="371"/>
      <c r="C19" s="371"/>
      <c r="D19" s="371"/>
      <c r="E19" s="371"/>
      <c r="F19" s="371"/>
      <c r="G19" s="341"/>
      <c r="H19" s="372"/>
      <c r="I19" s="372"/>
      <c r="J19" s="355" t="str">
        <f t="shared" si="0"/>
        <v/>
      </c>
      <c r="K19" s="373"/>
      <c r="L19" s="356" t="str">
        <f t="shared" si="1"/>
        <v/>
      </c>
      <c r="M19" s="370"/>
      <c r="N19" s="357" t="str">
        <f t="shared" si="2"/>
        <v/>
      </c>
      <c r="O19" s="374">
        <f t="shared" si="3"/>
        <v>0</v>
      </c>
      <c r="P19" s="341"/>
      <c r="Q19" s="341"/>
      <c r="R19" s="341"/>
      <c r="S19" s="358">
        <f t="shared" si="4"/>
        <v>0</v>
      </c>
    </row>
    <row r="20" spans="1:19" x14ac:dyDescent="0.25">
      <c r="A20" s="341"/>
      <c r="B20" s="371"/>
      <c r="C20" s="371"/>
      <c r="D20" s="371"/>
      <c r="E20" s="371"/>
      <c r="F20" s="371"/>
      <c r="G20" s="341"/>
      <c r="H20" s="372"/>
      <c r="I20" s="372"/>
      <c r="J20" s="355" t="str">
        <f t="shared" si="0"/>
        <v/>
      </c>
      <c r="K20" s="373"/>
      <c r="L20" s="356" t="str">
        <f t="shared" si="1"/>
        <v/>
      </c>
      <c r="M20" s="370"/>
      <c r="N20" s="357" t="str">
        <f t="shared" si="2"/>
        <v/>
      </c>
      <c r="O20" s="374">
        <f t="shared" si="3"/>
        <v>0</v>
      </c>
      <c r="P20" s="341"/>
      <c r="Q20" s="341"/>
      <c r="R20" s="341"/>
      <c r="S20" s="358">
        <f t="shared" si="4"/>
        <v>0</v>
      </c>
    </row>
    <row r="21" spans="1:19" x14ac:dyDescent="0.25">
      <c r="A21" s="341"/>
      <c r="B21" s="371"/>
      <c r="C21" s="371"/>
      <c r="D21" s="371"/>
      <c r="E21" s="371"/>
      <c r="F21" s="371"/>
      <c r="G21" s="341"/>
      <c r="H21" s="372"/>
      <c r="I21" s="372"/>
      <c r="J21" s="355" t="str">
        <f t="shared" si="0"/>
        <v/>
      </c>
      <c r="K21" s="373"/>
      <c r="L21" s="356" t="str">
        <f t="shared" si="1"/>
        <v/>
      </c>
      <c r="M21" s="370"/>
      <c r="N21" s="357" t="str">
        <f t="shared" si="2"/>
        <v/>
      </c>
      <c r="O21" s="374">
        <f t="shared" si="3"/>
        <v>0</v>
      </c>
      <c r="P21" s="341"/>
      <c r="Q21" s="341"/>
      <c r="R21" s="341"/>
      <c r="S21" s="358">
        <f t="shared" si="4"/>
        <v>0</v>
      </c>
    </row>
    <row r="22" spans="1:19" x14ac:dyDescent="0.25">
      <c r="A22" s="341"/>
      <c r="B22" s="371"/>
      <c r="C22" s="371"/>
      <c r="D22" s="371"/>
      <c r="E22" s="371"/>
      <c r="F22" s="371"/>
      <c r="G22" s="341"/>
      <c r="H22" s="372"/>
      <c r="I22" s="372"/>
      <c r="J22" s="355" t="str">
        <f t="shared" si="0"/>
        <v/>
      </c>
      <c r="K22" s="373"/>
      <c r="L22" s="356" t="str">
        <f t="shared" si="1"/>
        <v/>
      </c>
      <c r="M22" s="370"/>
      <c r="N22" s="357" t="str">
        <f t="shared" si="2"/>
        <v/>
      </c>
      <c r="O22" s="374">
        <f t="shared" si="3"/>
        <v>0</v>
      </c>
      <c r="P22" s="341"/>
      <c r="Q22" s="341"/>
      <c r="R22" s="341"/>
      <c r="S22" s="358">
        <f t="shared" si="4"/>
        <v>0</v>
      </c>
    </row>
    <row r="23" spans="1:19" x14ac:dyDescent="0.25">
      <c r="A23" s="341"/>
      <c r="B23" s="371"/>
      <c r="C23" s="371"/>
      <c r="D23" s="371"/>
      <c r="E23" s="371"/>
      <c r="F23" s="371"/>
      <c r="G23" s="341"/>
      <c r="H23" s="372"/>
      <c r="I23" s="372"/>
      <c r="J23" s="355" t="str">
        <f t="shared" si="0"/>
        <v/>
      </c>
      <c r="K23" s="373"/>
      <c r="L23" s="356" t="str">
        <f t="shared" si="1"/>
        <v/>
      </c>
      <c r="M23" s="370"/>
      <c r="N23" s="357" t="str">
        <f t="shared" si="2"/>
        <v/>
      </c>
      <c r="O23" s="374">
        <f t="shared" si="3"/>
        <v>0</v>
      </c>
      <c r="P23" s="341"/>
      <c r="Q23" s="341"/>
      <c r="R23" s="341"/>
      <c r="S23" s="358">
        <f t="shared" si="4"/>
        <v>0</v>
      </c>
    </row>
    <row r="24" spans="1:19" x14ac:dyDescent="0.25">
      <c r="A24" s="341"/>
      <c r="B24" s="371"/>
      <c r="C24" s="371"/>
      <c r="D24" s="371"/>
      <c r="E24" s="371"/>
      <c r="F24" s="371"/>
      <c r="G24" s="341"/>
      <c r="H24" s="372"/>
      <c r="I24" s="372"/>
      <c r="J24" s="355" t="str">
        <f t="shared" si="0"/>
        <v/>
      </c>
      <c r="K24" s="373"/>
      <c r="L24" s="356" t="str">
        <f t="shared" si="1"/>
        <v/>
      </c>
      <c r="M24" s="370"/>
      <c r="N24" s="357" t="str">
        <f t="shared" si="2"/>
        <v/>
      </c>
      <c r="O24" s="374">
        <f t="shared" si="3"/>
        <v>0</v>
      </c>
      <c r="P24" s="341"/>
      <c r="Q24" s="341"/>
      <c r="R24" s="341"/>
      <c r="S24" s="358">
        <f t="shared" si="4"/>
        <v>0</v>
      </c>
    </row>
    <row r="25" spans="1:19" x14ac:dyDescent="0.25">
      <c r="A25" s="341"/>
      <c r="B25" s="371"/>
      <c r="C25" s="371"/>
      <c r="D25" s="371"/>
      <c r="E25" s="371"/>
      <c r="F25" s="371"/>
      <c r="G25" s="341"/>
      <c r="H25" s="372"/>
      <c r="I25" s="372"/>
      <c r="J25" s="355" t="str">
        <f t="shared" si="0"/>
        <v/>
      </c>
      <c r="K25" s="373"/>
      <c r="L25" s="356" t="str">
        <f t="shared" si="1"/>
        <v/>
      </c>
      <c r="M25" s="370"/>
      <c r="N25" s="357" t="str">
        <f t="shared" si="2"/>
        <v/>
      </c>
      <c r="O25" s="374">
        <f t="shared" si="3"/>
        <v>0</v>
      </c>
      <c r="P25" s="341"/>
      <c r="Q25" s="341"/>
      <c r="R25" s="341"/>
      <c r="S25" s="358">
        <f t="shared" si="4"/>
        <v>0</v>
      </c>
    </row>
    <row r="26" spans="1:19" x14ac:dyDescent="0.25">
      <c r="A26" s="341"/>
      <c r="B26" s="371"/>
      <c r="C26" s="371"/>
      <c r="D26" s="371"/>
      <c r="E26" s="371"/>
      <c r="F26" s="371"/>
      <c r="G26" s="341"/>
      <c r="H26" s="372"/>
      <c r="I26" s="372"/>
      <c r="J26" s="355" t="str">
        <f t="shared" si="0"/>
        <v/>
      </c>
      <c r="K26" s="373"/>
      <c r="L26" s="356" t="str">
        <f t="shared" si="1"/>
        <v/>
      </c>
      <c r="M26" s="370"/>
      <c r="N26" s="357" t="str">
        <f t="shared" si="2"/>
        <v/>
      </c>
      <c r="O26" s="374">
        <f t="shared" si="3"/>
        <v>0</v>
      </c>
      <c r="P26" s="341"/>
      <c r="Q26" s="341"/>
      <c r="R26" s="341"/>
      <c r="S26" s="358">
        <f t="shared" si="4"/>
        <v>0</v>
      </c>
    </row>
    <row r="27" spans="1:19" x14ac:dyDescent="0.25">
      <c r="A27" s="341"/>
      <c r="B27" s="371"/>
      <c r="C27" s="371"/>
      <c r="D27" s="371"/>
      <c r="E27" s="371"/>
      <c r="F27" s="371"/>
      <c r="G27" s="341"/>
      <c r="H27" s="372"/>
      <c r="I27" s="372"/>
      <c r="J27" s="355" t="str">
        <f t="shared" si="0"/>
        <v/>
      </c>
      <c r="K27" s="373"/>
      <c r="L27" s="356" t="str">
        <f t="shared" si="1"/>
        <v/>
      </c>
      <c r="M27" s="370"/>
      <c r="N27" s="357" t="str">
        <f t="shared" si="2"/>
        <v/>
      </c>
      <c r="O27" s="374">
        <f t="shared" si="3"/>
        <v>0</v>
      </c>
      <c r="P27" s="341"/>
      <c r="Q27" s="341"/>
      <c r="R27" s="341"/>
      <c r="S27" s="358">
        <f t="shared" si="4"/>
        <v>0</v>
      </c>
    </row>
    <row r="28" spans="1:19" x14ac:dyDescent="0.25">
      <c r="A28" s="341"/>
      <c r="B28" s="371"/>
      <c r="C28" s="371"/>
      <c r="D28" s="371"/>
      <c r="E28" s="371"/>
      <c r="F28" s="371"/>
      <c r="G28" s="341"/>
      <c r="H28" s="372"/>
      <c r="I28" s="372"/>
      <c r="J28" s="355" t="str">
        <f t="shared" si="0"/>
        <v/>
      </c>
      <c r="K28" s="373"/>
      <c r="L28" s="356" t="str">
        <f t="shared" si="1"/>
        <v/>
      </c>
      <c r="M28" s="370"/>
      <c r="N28" s="357" t="str">
        <f t="shared" si="2"/>
        <v/>
      </c>
      <c r="O28" s="374">
        <f t="shared" si="3"/>
        <v>0</v>
      </c>
      <c r="P28" s="341"/>
      <c r="Q28" s="341"/>
      <c r="R28" s="341"/>
      <c r="S28" s="358">
        <f t="shared" si="4"/>
        <v>0</v>
      </c>
    </row>
    <row r="29" spans="1:19" x14ac:dyDescent="0.25">
      <c r="A29" s="341"/>
      <c r="B29" s="371"/>
      <c r="C29" s="371"/>
      <c r="D29" s="371"/>
      <c r="E29" s="371"/>
      <c r="F29" s="371"/>
      <c r="G29" s="341"/>
      <c r="H29" s="372"/>
      <c r="I29" s="372"/>
      <c r="J29" s="355" t="str">
        <f t="shared" si="0"/>
        <v/>
      </c>
      <c r="K29" s="373"/>
      <c r="L29" s="356" t="str">
        <f t="shared" si="1"/>
        <v/>
      </c>
      <c r="M29" s="370"/>
      <c r="N29" s="357" t="str">
        <f t="shared" si="2"/>
        <v/>
      </c>
      <c r="O29" s="374">
        <f t="shared" si="3"/>
        <v>0</v>
      </c>
      <c r="P29" s="341"/>
      <c r="Q29" s="341"/>
      <c r="R29" s="341"/>
      <c r="S29" s="358">
        <f t="shared" si="4"/>
        <v>0</v>
      </c>
    </row>
    <row r="30" spans="1:19" x14ac:dyDescent="0.25">
      <c r="A30" s="341"/>
      <c r="B30" s="371"/>
      <c r="C30" s="371"/>
      <c r="D30" s="371"/>
      <c r="E30" s="371"/>
      <c r="F30" s="371"/>
      <c r="G30" s="341"/>
      <c r="H30" s="372"/>
      <c r="I30" s="372"/>
      <c r="J30" s="355" t="str">
        <f t="shared" si="0"/>
        <v/>
      </c>
      <c r="K30" s="373"/>
      <c r="L30" s="356" t="str">
        <f t="shared" si="1"/>
        <v/>
      </c>
      <c r="M30" s="370"/>
      <c r="N30" s="357" t="str">
        <f t="shared" si="2"/>
        <v/>
      </c>
      <c r="O30" s="374">
        <f t="shared" si="3"/>
        <v>0</v>
      </c>
      <c r="P30" s="341"/>
      <c r="Q30" s="341"/>
      <c r="R30" s="341"/>
      <c r="S30" s="358">
        <f t="shared" si="4"/>
        <v>0</v>
      </c>
    </row>
    <row r="31" spans="1:19" x14ac:dyDescent="0.25">
      <c r="A31" s="341"/>
      <c r="B31" s="371"/>
      <c r="C31" s="371"/>
      <c r="D31" s="371"/>
      <c r="E31" s="371"/>
      <c r="F31" s="371"/>
      <c r="G31" s="341"/>
      <c r="H31" s="372"/>
      <c r="I31" s="372"/>
      <c r="J31" s="355" t="str">
        <f t="shared" si="0"/>
        <v/>
      </c>
      <c r="K31" s="373"/>
      <c r="L31" s="356" t="str">
        <f t="shared" si="1"/>
        <v/>
      </c>
      <c r="M31" s="370"/>
      <c r="N31" s="357" t="str">
        <f t="shared" si="2"/>
        <v/>
      </c>
      <c r="O31" s="374">
        <f t="shared" si="3"/>
        <v>0</v>
      </c>
      <c r="P31" s="341"/>
      <c r="Q31" s="341"/>
      <c r="R31" s="341"/>
      <c r="S31" s="358">
        <f t="shared" si="4"/>
        <v>0</v>
      </c>
    </row>
    <row r="32" spans="1:19" x14ac:dyDescent="0.25">
      <c r="A32" s="341"/>
      <c r="B32" s="371"/>
      <c r="C32" s="371"/>
      <c r="D32" s="371"/>
      <c r="E32" s="371"/>
      <c r="F32" s="371"/>
      <c r="G32" s="341"/>
      <c r="H32" s="372"/>
      <c r="I32" s="372"/>
      <c r="J32" s="355" t="str">
        <f t="shared" si="0"/>
        <v/>
      </c>
      <c r="K32" s="373"/>
      <c r="L32" s="356" t="str">
        <f t="shared" si="1"/>
        <v/>
      </c>
      <c r="M32" s="370"/>
      <c r="N32" s="357" t="str">
        <f t="shared" si="2"/>
        <v/>
      </c>
      <c r="O32" s="374">
        <f t="shared" si="3"/>
        <v>0</v>
      </c>
      <c r="P32" s="341"/>
      <c r="Q32" s="341"/>
      <c r="R32" s="341"/>
      <c r="S32" s="358">
        <f t="shared" si="4"/>
        <v>0</v>
      </c>
    </row>
    <row r="33" spans="1:19" x14ac:dyDescent="0.25">
      <c r="A33" s="341"/>
      <c r="B33" s="371"/>
      <c r="C33" s="371"/>
      <c r="D33" s="371"/>
      <c r="E33" s="371"/>
      <c r="F33" s="371"/>
      <c r="G33" s="341"/>
      <c r="H33" s="372"/>
      <c r="I33" s="372"/>
      <c r="J33" s="355" t="str">
        <f t="shared" si="0"/>
        <v/>
      </c>
      <c r="K33" s="373"/>
      <c r="L33" s="356" t="str">
        <f t="shared" si="1"/>
        <v/>
      </c>
      <c r="M33" s="370"/>
      <c r="N33" s="357" t="str">
        <f t="shared" si="2"/>
        <v/>
      </c>
      <c r="O33" s="374">
        <f t="shared" si="3"/>
        <v>0</v>
      </c>
      <c r="P33" s="341"/>
      <c r="Q33" s="341"/>
      <c r="R33" s="341"/>
      <c r="S33" s="358">
        <f t="shared" si="4"/>
        <v>0</v>
      </c>
    </row>
    <row r="34" spans="1:19" x14ac:dyDescent="0.25">
      <c r="A34" s="341"/>
      <c r="B34" s="371"/>
      <c r="C34" s="371"/>
      <c r="D34" s="371"/>
      <c r="E34" s="371"/>
      <c r="F34" s="371"/>
      <c r="G34" s="341"/>
      <c r="H34" s="372"/>
      <c r="I34" s="372"/>
      <c r="J34" s="355" t="str">
        <f t="shared" si="0"/>
        <v/>
      </c>
      <c r="K34" s="373"/>
      <c r="L34" s="356" t="str">
        <f t="shared" si="1"/>
        <v/>
      </c>
      <c r="M34" s="370"/>
      <c r="N34" s="357" t="str">
        <f t="shared" si="2"/>
        <v/>
      </c>
      <c r="O34" s="374">
        <f t="shared" si="3"/>
        <v>0</v>
      </c>
      <c r="P34" s="341"/>
      <c r="Q34" s="341"/>
      <c r="R34" s="341"/>
      <c r="S34" s="358">
        <f t="shared" si="4"/>
        <v>0</v>
      </c>
    </row>
    <row r="35" spans="1:19" x14ac:dyDescent="0.25">
      <c r="A35" s="341"/>
      <c r="B35" s="371"/>
      <c r="C35" s="371"/>
      <c r="D35" s="371"/>
      <c r="E35" s="371"/>
      <c r="F35" s="371"/>
      <c r="G35" s="341"/>
      <c r="H35" s="372"/>
      <c r="I35" s="372"/>
      <c r="J35" s="355" t="str">
        <f t="shared" si="0"/>
        <v/>
      </c>
      <c r="K35" s="373"/>
      <c r="L35" s="356" t="str">
        <f t="shared" si="1"/>
        <v/>
      </c>
      <c r="M35" s="370"/>
      <c r="N35" s="357" t="str">
        <f t="shared" si="2"/>
        <v/>
      </c>
      <c r="O35" s="374">
        <f t="shared" si="3"/>
        <v>0</v>
      </c>
      <c r="P35" s="341"/>
      <c r="Q35" s="341"/>
      <c r="R35" s="341"/>
      <c r="S35" s="358">
        <f t="shared" si="4"/>
        <v>0</v>
      </c>
    </row>
    <row r="36" spans="1:19" x14ac:dyDescent="0.25">
      <c r="A36" s="341"/>
      <c r="B36" s="371"/>
      <c r="C36" s="371"/>
      <c r="D36" s="371"/>
      <c r="E36" s="371"/>
      <c r="F36" s="371"/>
      <c r="G36" s="341"/>
      <c r="H36" s="372"/>
      <c r="I36" s="372"/>
      <c r="J36" s="355" t="str">
        <f t="shared" si="0"/>
        <v/>
      </c>
      <c r="K36" s="373"/>
      <c r="L36" s="356" t="str">
        <f t="shared" si="1"/>
        <v/>
      </c>
      <c r="M36" s="370"/>
      <c r="N36" s="357" t="str">
        <f t="shared" si="2"/>
        <v/>
      </c>
      <c r="O36" s="374">
        <f t="shared" si="3"/>
        <v>0</v>
      </c>
      <c r="P36" s="341"/>
      <c r="Q36" s="341"/>
      <c r="R36" s="341"/>
      <c r="S36" s="358">
        <f t="shared" si="4"/>
        <v>0</v>
      </c>
    </row>
    <row r="37" spans="1:19" x14ac:dyDescent="0.25">
      <c r="A37" s="341"/>
      <c r="B37" s="371"/>
      <c r="C37" s="371"/>
      <c r="D37" s="371"/>
      <c r="E37" s="371"/>
      <c r="F37" s="371"/>
      <c r="G37" s="341"/>
      <c r="H37" s="372"/>
      <c r="I37" s="372"/>
      <c r="J37" s="355" t="str">
        <f t="shared" si="0"/>
        <v/>
      </c>
      <c r="K37" s="373"/>
      <c r="L37" s="356" t="str">
        <f t="shared" si="1"/>
        <v/>
      </c>
      <c r="M37" s="370"/>
      <c r="N37" s="357" t="str">
        <f t="shared" si="2"/>
        <v/>
      </c>
      <c r="O37" s="374">
        <f t="shared" si="3"/>
        <v>0</v>
      </c>
      <c r="P37" s="341"/>
      <c r="Q37" s="341"/>
      <c r="R37" s="341"/>
      <c r="S37" s="358">
        <f t="shared" si="4"/>
        <v>0</v>
      </c>
    </row>
    <row r="38" spans="1:19" x14ac:dyDescent="0.25">
      <c r="A38" s="341"/>
      <c r="B38" s="371"/>
      <c r="C38" s="371"/>
      <c r="D38" s="371"/>
      <c r="E38" s="371"/>
      <c r="F38" s="371"/>
      <c r="G38" s="341"/>
      <c r="H38" s="372"/>
      <c r="I38" s="372"/>
      <c r="J38" s="355" t="str">
        <f t="shared" si="0"/>
        <v/>
      </c>
      <c r="K38" s="373"/>
      <c r="L38" s="356" t="str">
        <f t="shared" si="1"/>
        <v/>
      </c>
      <c r="M38" s="370"/>
      <c r="N38" s="357" t="str">
        <f t="shared" si="2"/>
        <v/>
      </c>
      <c r="O38" s="374">
        <f t="shared" si="3"/>
        <v>0</v>
      </c>
      <c r="P38" s="341"/>
      <c r="Q38" s="341"/>
      <c r="R38" s="341"/>
      <c r="S38" s="358">
        <f t="shared" si="4"/>
        <v>0</v>
      </c>
    </row>
    <row r="39" spans="1:19" x14ac:dyDescent="0.25">
      <c r="A39" s="341"/>
      <c r="B39" s="371"/>
      <c r="C39" s="371"/>
      <c r="D39" s="371"/>
      <c r="E39" s="371"/>
      <c r="F39" s="371"/>
      <c r="G39" s="341"/>
      <c r="H39" s="372"/>
      <c r="I39" s="372"/>
      <c r="J39" s="355" t="str">
        <f t="shared" si="0"/>
        <v/>
      </c>
      <c r="K39" s="373"/>
      <c r="L39" s="356" t="str">
        <f t="shared" si="1"/>
        <v/>
      </c>
      <c r="M39" s="370"/>
      <c r="N39" s="357" t="str">
        <f t="shared" si="2"/>
        <v/>
      </c>
      <c r="O39" s="374">
        <f t="shared" si="3"/>
        <v>0</v>
      </c>
      <c r="P39" s="341"/>
      <c r="Q39" s="341"/>
      <c r="R39" s="341"/>
      <c r="S39" s="358">
        <f t="shared" si="4"/>
        <v>0</v>
      </c>
    </row>
    <row r="40" spans="1:19" x14ac:dyDescent="0.25">
      <c r="A40" s="341"/>
      <c r="B40" s="371"/>
      <c r="C40" s="371"/>
      <c r="D40" s="371"/>
      <c r="E40" s="371"/>
      <c r="F40" s="371"/>
      <c r="G40" s="341"/>
      <c r="H40" s="372"/>
      <c r="I40" s="372"/>
      <c r="J40" s="355" t="str">
        <f t="shared" ref="J40:J58" si="5">IF(G40="Arbeitsentgelt (§ 18 GasNEV)","kWh",IF(G40="Leistungsentgelt (§ 18 GasNEV)","kW",""))</f>
        <v/>
      </c>
      <c r="K40" s="373"/>
      <c r="L40" s="356" t="str">
        <f t="shared" ref="L40:L58" si="6">IF(OR(G40="",G40="Gesondertes Entgelt (§ 20 Abs. 2 GasNEV)"),"",IF(G40="Arbeitsentgelt (§ 18 GasNEV)","ct/kWh","EUR/kW"))</f>
        <v/>
      </c>
      <c r="M40" s="370"/>
      <c r="N40" s="357" t="str">
        <f t="shared" ref="N40:N58" si="7">IF(OR(G40="",G40="Gesondertes Entgelt (§ 20 Abs. 2 GasNEV)"),"",IF(G40="Arbeitsentgelt (§ 18 GasNEV)","kWh , Jahresarbeit - prognostizierte Inanspruchnahme",IF(G40="Leistungsentgelt (§ 18 GasNEV)","kW, Jahreshöchstleistung - prognostizierte Inanspruchnahme","kW, Kapazität - prognostizierte Kapazitätsbuchung")))</f>
        <v/>
      </c>
      <c r="O40" s="374">
        <f t="shared" ref="O40:O58" si="8">IF(G40="Arbeitsentgelt (§ 18 GasNEV)",H40+(M40-I40)*(K40/100),H40+(M40-I40)*K40)</f>
        <v>0</v>
      </c>
      <c r="P40" s="341"/>
      <c r="Q40" s="341"/>
      <c r="R40" s="341"/>
      <c r="S40" s="358">
        <f t="shared" si="4"/>
        <v>0</v>
      </c>
    </row>
    <row r="41" spans="1:19" x14ac:dyDescent="0.25">
      <c r="A41" s="341"/>
      <c r="B41" s="371"/>
      <c r="C41" s="371"/>
      <c r="D41" s="371"/>
      <c r="E41" s="371"/>
      <c r="F41" s="371"/>
      <c r="G41" s="341"/>
      <c r="H41" s="372"/>
      <c r="I41" s="372"/>
      <c r="J41" s="355" t="str">
        <f t="shared" si="5"/>
        <v/>
      </c>
      <c r="K41" s="373"/>
      <c r="L41" s="356" t="str">
        <f t="shared" si="6"/>
        <v/>
      </c>
      <c r="M41" s="370"/>
      <c r="N41" s="357" t="str">
        <f t="shared" si="7"/>
        <v/>
      </c>
      <c r="O41" s="374">
        <f t="shared" si="8"/>
        <v>0</v>
      </c>
      <c r="P41" s="341"/>
      <c r="Q41" s="341"/>
      <c r="R41" s="341"/>
      <c r="S41" s="358">
        <f t="shared" si="4"/>
        <v>0</v>
      </c>
    </row>
    <row r="42" spans="1:19" x14ac:dyDescent="0.25">
      <c r="A42" s="341"/>
      <c r="B42" s="371"/>
      <c r="C42" s="371"/>
      <c r="D42" s="371"/>
      <c r="E42" s="371"/>
      <c r="F42" s="371"/>
      <c r="G42" s="341"/>
      <c r="H42" s="372"/>
      <c r="I42" s="372"/>
      <c r="J42" s="355" t="str">
        <f t="shared" si="5"/>
        <v/>
      </c>
      <c r="K42" s="373"/>
      <c r="L42" s="356" t="str">
        <f t="shared" si="6"/>
        <v/>
      </c>
      <c r="M42" s="370"/>
      <c r="N42" s="357" t="str">
        <f t="shared" si="7"/>
        <v/>
      </c>
      <c r="O42" s="374">
        <f t="shared" si="8"/>
        <v>0</v>
      </c>
      <c r="P42" s="341"/>
      <c r="Q42" s="341"/>
      <c r="R42" s="341"/>
      <c r="S42" s="358">
        <f t="shared" si="4"/>
        <v>0</v>
      </c>
    </row>
    <row r="43" spans="1:19" x14ac:dyDescent="0.25">
      <c r="A43" s="341"/>
      <c r="B43" s="371"/>
      <c r="C43" s="371"/>
      <c r="D43" s="371"/>
      <c r="E43" s="371"/>
      <c r="F43" s="371"/>
      <c r="G43" s="341"/>
      <c r="H43" s="372"/>
      <c r="I43" s="372"/>
      <c r="J43" s="355" t="str">
        <f t="shared" si="5"/>
        <v/>
      </c>
      <c r="K43" s="373"/>
      <c r="L43" s="356" t="str">
        <f t="shared" si="6"/>
        <v/>
      </c>
      <c r="M43" s="370"/>
      <c r="N43" s="357" t="str">
        <f t="shared" si="7"/>
        <v/>
      </c>
      <c r="O43" s="374">
        <f t="shared" si="8"/>
        <v>0</v>
      </c>
      <c r="P43" s="341"/>
      <c r="Q43" s="341"/>
      <c r="R43" s="341"/>
      <c r="S43" s="358">
        <f t="shared" si="4"/>
        <v>0</v>
      </c>
    </row>
    <row r="44" spans="1:19" x14ac:dyDescent="0.25">
      <c r="A44" s="341"/>
      <c r="B44" s="371"/>
      <c r="C44" s="371"/>
      <c r="D44" s="371"/>
      <c r="E44" s="371"/>
      <c r="F44" s="371"/>
      <c r="G44" s="341"/>
      <c r="H44" s="372"/>
      <c r="I44" s="372"/>
      <c r="J44" s="355" t="str">
        <f t="shared" si="5"/>
        <v/>
      </c>
      <c r="K44" s="373"/>
      <c r="L44" s="356" t="str">
        <f t="shared" si="6"/>
        <v/>
      </c>
      <c r="M44" s="370"/>
      <c r="N44" s="357" t="str">
        <f t="shared" si="7"/>
        <v/>
      </c>
      <c r="O44" s="374">
        <f t="shared" si="8"/>
        <v>0</v>
      </c>
      <c r="P44" s="341"/>
      <c r="Q44" s="341"/>
      <c r="R44" s="341"/>
      <c r="S44" s="358">
        <f t="shared" si="4"/>
        <v>0</v>
      </c>
    </row>
    <row r="45" spans="1:19" x14ac:dyDescent="0.25">
      <c r="A45" s="341"/>
      <c r="B45" s="371"/>
      <c r="C45" s="371"/>
      <c r="D45" s="371"/>
      <c r="E45" s="371"/>
      <c r="F45" s="371"/>
      <c r="G45" s="341"/>
      <c r="H45" s="372"/>
      <c r="I45" s="372"/>
      <c r="J45" s="355" t="str">
        <f t="shared" si="5"/>
        <v/>
      </c>
      <c r="K45" s="373"/>
      <c r="L45" s="356" t="str">
        <f t="shared" si="6"/>
        <v/>
      </c>
      <c r="M45" s="370"/>
      <c r="N45" s="357" t="str">
        <f t="shared" si="7"/>
        <v/>
      </c>
      <c r="O45" s="374">
        <f t="shared" si="8"/>
        <v>0</v>
      </c>
      <c r="P45" s="341"/>
      <c r="Q45" s="341"/>
      <c r="R45" s="341"/>
      <c r="S45" s="358">
        <f t="shared" si="4"/>
        <v>0</v>
      </c>
    </row>
    <row r="46" spans="1:19" x14ac:dyDescent="0.25">
      <c r="A46" s="341"/>
      <c r="B46" s="371"/>
      <c r="C46" s="371"/>
      <c r="D46" s="371"/>
      <c r="E46" s="371"/>
      <c r="F46" s="371"/>
      <c r="G46" s="341"/>
      <c r="H46" s="372"/>
      <c r="I46" s="372"/>
      <c r="J46" s="355" t="str">
        <f t="shared" si="5"/>
        <v/>
      </c>
      <c r="K46" s="373"/>
      <c r="L46" s="356" t="str">
        <f t="shared" si="6"/>
        <v/>
      </c>
      <c r="M46" s="370"/>
      <c r="N46" s="357" t="str">
        <f t="shared" si="7"/>
        <v/>
      </c>
      <c r="O46" s="374">
        <f t="shared" si="8"/>
        <v>0</v>
      </c>
      <c r="P46" s="341"/>
      <c r="Q46" s="341"/>
      <c r="R46" s="341"/>
      <c r="S46" s="358">
        <f t="shared" si="4"/>
        <v>0</v>
      </c>
    </row>
    <row r="47" spans="1:19" x14ac:dyDescent="0.25">
      <c r="A47" s="341"/>
      <c r="B47" s="371"/>
      <c r="C47" s="371"/>
      <c r="D47" s="371"/>
      <c r="E47" s="371"/>
      <c r="F47" s="371"/>
      <c r="G47" s="341"/>
      <c r="H47" s="372"/>
      <c r="I47" s="372"/>
      <c r="J47" s="355" t="str">
        <f t="shared" si="5"/>
        <v/>
      </c>
      <c r="K47" s="373"/>
      <c r="L47" s="356" t="str">
        <f t="shared" si="6"/>
        <v/>
      </c>
      <c r="M47" s="370"/>
      <c r="N47" s="357" t="str">
        <f t="shared" si="7"/>
        <v/>
      </c>
      <c r="O47" s="374">
        <f t="shared" si="8"/>
        <v>0</v>
      </c>
      <c r="P47" s="341"/>
      <c r="Q47" s="341"/>
      <c r="R47" s="341"/>
      <c r="S47" s="358">
        <f t="shared" si="4"/>
        <v>0</v>
      </c>
    </row>
    <row r="48" spans="1:19" x14ac:dyDescent="0.25">
      <c r="A48" s="341"/>
      <c r="B48" s="371"/>
      <c r="C48" s="371"/>
      <c r="D48" s="371"/>
      <c r="E48" s="371"/>
      <c r="F48" s="371"/>
      <c r="G48" s="341"/>
      <c r="H48" s="372"/>
      <c r="I48" s="372"/>
      <c r="J48" s="355" t="str">
        <f t="shared" si="5"/>
        <v/>
      </c>
      <c r="K48" s="373"/>
      <c r="L48" s="356" t="str">
        <f t="shared" si="6"/>
        <v/>
      </c>
      <c r="M48" s="370"/>
      <c r="N48" s="357" t="str">
        <f t="shared" si="7"/>
        <v/>
      </c>
      <c r="O48" s="374">
        <f t="shared" si="8"/>
        <v>0</v>
      </c>
      <c r="P48" s="341"/>
      <c r="Q48" s="341"/>
      <c r="R48" s="341"/>
      <c r="S48" s="358">
        <f t="shared" si="4"/>
        <v>0</v>
      </c>
    </row>
    <row r="49" spans="1:19" x14ac:dyDescent="0.25">
      <c r="A49" s="341"/>
      <c r="B49" s="371"/>
      <c r="C49" s="371"/>
      <c r="D49" s="371"/>
      <c r="E49" s="371"/>
      <c r="F49" s="371"/>
      <c r="G49" s="341"/>
      <c r="H49" s="372"/>
      <c r="I49" s="372"/>
      <c r="J49" s="355" t="str">
        <f t="shared" si="5"/>
        <v/>
      </c>
      <c r="K49" s="373"/>
      <c r="L49" s="356" t="str">
        <f t="shared" si="6"/>
        <v/>
      </c>
      <c r="M49" s="370"/>
      <c r="N49" s="357" t="str">
        <f t="shared" si="7"/>
        <v/>
      </c>
      <c r="O49" s="374">
        <f t="shared" si="8"/>
        <v>0</v>
      </c>
      <c r="P49" s="341"/>
      <c r="Q49" s="341"/>
      <c r="R49" s="341"/>
      <c r="S49" s="358">
        <f t="shared" si="4"/>
        <v>0</v>
      </c>
    </row>
    <row r="50" spans="1:19" x14ac:dyDescent="0.25">
      <c r="A50" s="341"/>
      <c r="B50" s="371"/>
      <c r="C50" s="371"/>
      <c r="D50" s="371"/>
      <c r="E50" s="371"/>
      <c r="F50" s="371"/>
      <c r="G50" s="341"/>
      <c r="H50" s="372"/>
      <c r="I50" s="372"/>
      <c r="J50" s="355" t="str">
        <f t="shared" si="5"/>
        <v/>
      </c>
      <c r="K50" s="373"/>
      <c r="L50" s="356" t="str">
        <f t="shared" si="6"/>
        <v/>
      </c>
      <c r="M50" s="370"/>
      <c r="N50" s="357" t="str">
        <f t="shared" si="7"/>
        <v/>
      </c>
      <c r="O50" s="374">
        <f t="shared" si="8"/>
        <v>0</v>
      </c>
      <c r="P50" s="341"/>
      <c r="Q50" s="341"/>
      <c r="R50" s="341"/>
      <c r="S50" s="358">
        <f t="shared" si="4"/>
        <v>0</v>
      </c>
    </row>
    <row r="51" spans="1:19" x14ac:dyDescent="0.25">
      <c r="A51" s="341"/>
      <c r="B51" s="371"/>
      <c r="C51" s="371"/>
      <c r="D51" s="371"/>
      <c r="E51" s="371"/>
      <c r="F51" s="371"/>
      <c r="G51" s="341"/>
      <c r="H51" s="372"/>
      <c r="I51" s="372"/>
      <c r="J51" s="355" t="str">
        <f t="shared" si="5"/>
        <v/>
      </c>
      <c r="K51" s="373"/>
      <c r="L51" s="356" t="str">
        <f t="shared" si="6"/>
        <v/>
      </c>
      <c r="M51" s="370"/>
      <c r="N51" s="357" t="str">
        <f t="shared" si="7"/>
        <v/>
      </c>
      <c r="O51" s="374">
        <f t="shared" si="8"/>
        <v>0</v>
      </c>
      <c r="P51" s="341"/>
      <c r="Q51" s="341"/>
      <c r="R51" s="341"/>
      <c r="S51" s="358">
        <f t="shared" si="4"/>
        <v>0</v>
      </c>
    </row>
    <row r="52" spans="1:19" x14ac:dyDescent="0.25">
      <c r="A52" s="341"/>
      <c r="B52" s="371"/>
      <c r="C52" s="371"/>
      <c r="D52" s="371"/>
      <c r="E52" s="371"/>
      <c r="F52" s="371"/>
      <c r="G52" s="341"/>
      <c r="H52" s="372"/>
      <c r="I52" s="372"/>
      <c r="J52" s="355" t="str">
        <f t="shared" si="5"/>
        <v/>
      </c>
      <c r="K52" s="373"/>
      <c r="L52" s="356" t="str">
        <f t="shared" si="6"/>
        <v/>
      </c>
      <c r="M52" s="370"/>
      <c r="N52" s="357" t="str">
        <f t="shared" si="7"/>
        <v/>
      </c>
      <c r="O52" s="374">
        <f t="shared" si="8"/>
        <v>0</v>
      </c>
      <c r="P52" s="341"/>
      <c r="Q52" s="341"/>
      <c r="R52" s="341"/>
      <c r="S52" s="358">
        <f t="shared" si="4"/>
        <v>0</v>
      </c>
    </row>
    <row r="53" spans="1:19" x14ac:dyDescent="0.25">
      <c r="A53" s="341"/>
      <c r="B53" s="371"/>
      <c r="C53" s="371"/>
      <c r="D53" s="371"/>
      <c r="E53" s="371"/>
      <c r="F53" s="371"/>
      <c r="G53" s="341"/>
      <c r="H53" s="372"/>
      <c r="I53" s="372"/>
      <c r="J53" s="355" t="str">
        <f t="shared" si="5"/>
        <v/>
      </c>
      <c r="K53" s="373"/>
      <c r="L53" s="356" t="str">
        <f t="shared" si="6"/>
        <v/>
      </c>
      <c r="M53" s="370"/>
      <c r="N53" s="357" t="str">
        <f t="shared" si="7"/>
        <v/>
      </c>
      <c r="O53" s="374">
        <f t="shared" si="8"/>
        <v>0</v>
      </c>
      <c r="P53" s="341"/>
      <c r="Q53" s="341"/>
      <c r="R53" s="341"/>
      <c r="S53" s="358">
        <f t="shared" si="4"/>
        <v>0</v>
      </c>
    </row>
    <row r="54" spans="1:19" x14ac:dyDescent="0.25">
      <c r="A54" s="341"/>
      <c r="B54" s="371"/>
      <c r="C54" s="371"/>
      <c r="D54" s="371"/>
      <c r="E54" s="371"/>
      <c r="F54" s="371"/>
      <c r="G54" s="341"/>
      <c r="H54" s="372"/>
      <c r="I54" s="372"/>
      <c r="J54" s="355" t="str">
        <f t="shared" si="5"/>
        <v/>
      </c>
      <c r="K54" s="373"/>
      <c r="L54" s="356" t="str">
        <f t="shared" si="6"/>
        <v/>
      </c>
      <c r="M54" s="370"/>
      <c r="N54" s="357" t="str">
        <f t="shared" si="7"/>
        <v/>
      </c>
      <c r="O54" s="374">
        <f t="shared" si="8"/>
        <v>0</v>
      </c>
      <c r="P54" s="341"/>
      <c r="Q54" s="341"/>
      <c r="R54" s="341"/>
      <c r="S54" s="358">
        <f t="shared" si="4"/>
        <v>0</v>
      </c>
    </row>
    <row r="55" spans="1:19" x14ac:dyDescent="0.25">
      <c r="A55" s="341"/>
      <c r="B55" s="371"/>
      <c r="C55" s="371"/>
      <c r="D55" s="371"/>
      <c r="E55" s="371"/>
      <c r="F55" s="371"/>
      <c r="G55" s="341"/>
      <c r="H55" s="372"/>
      <c r="I55" s="372"/>
      <c r="J55" s="355" t="str">
        <f t="shared" si="5"/>
        <v/>
      </c>
      <c r="K55" s="373"/>
      <c r="L55" s="356" t="str">
        <f t="shared" si="6"/>
        <v/>
      </c>
      <c r="M55" s="370"/>
      <c r="N55" s="357" t="str">
        <f t="shared" si="7"/>
        <v/>
      </c>
      <c r="O55" s="374">
        <f t="shared" si="8"/>
        <v>0</v>
      </c>
      <c r="P55" s="341"/>
      <c r="Q55" s="341"/>
      <c r="R55" s="341"/>
      <c r="S55" s="358">
        <f t="shared" si="4"/>
        <v>0</v>
      </c>
    </row>
    <row r="56" spans="1:19" x14ac:dyDescent="0.25">
      <c r="A56" s="341"/>
      <c r="B56" s="371"/>
      <c r="C56" s="371"/>
      <c r="D56" s="371"/>
      <c r="E56" s="371"/>
      <c r="F56" s="371"/>
      <c r="G56" s="341"/>
      <c r="H56" s="372"/>
      <c r="I56" s="372"/>
      <c r="J56" s="355" t="str">
        <f t="shared" si="5"/>
        <v/>
      </c>
      <c r="K56" s="373"/>
      <c r="L56" s="356" t="str">
        <f t="shared" si="6"/>
        <v/>
      </c>
      <c r="M56" s="370"/>
      <c r="N56" s="357" t="str">
        <f t="shared" si="7"/>
        <v/>
      </c>
      <c r="O56" s="374">
        <f t="shared" si="8"/>
        <v>0</v>
      </c>
      <c r="P56" s="341"/>
      <c r="Q56" s="341"/>
      <c r="R56" s="341"/>
      <c r="S56" s="358">
        <f t="shared" si="4"/>
        <v>0</v>
      </c>
    </row>
    <row r="57" spans="1:19" x14ac:dyDescent="0.25">
      <c r="A57" s="341"/>
      <c r="B57" s="371"/>
      <c r="C57" s="371"/>
      <c r="D57" s="371"/>
      <c r="E57" s="371"/>
      <c r="F57" s="371"/>
      <c r="G57" s="341"/>
      <c r="H57" s="372"/>
      <c r="I57" s="372"/>
      <c r="J57" s="355" t="str">
        <f t="shared" si="5"/>
        <v/>
      </c>
      <c r="K57" s="373"/>
      <c r="L57" s="356" t="str">
        <f t="shared" si="6"/>
        <v/>
      </c>
      <c r="M57" s="370"/>
      <c r="N57" s="357" t="str">
        <f t="shared" si="7"/>
        <v/>
      </c>
      <c r="O57" s="374">
        <f t="shared" si="8"/>
        <v>0</v>
      </c>
      <c r="P57" s="341"/>
      <c r="Q57" s="341"/>
      <c r="R57" s="341"/>
      <c r="S57" s="358">
        <f t="shared" si="4"/>
        <v>0</v>
      </c>
    </row>
    <row r="58" spans="1:19" x14ac:dyDescent="0.25">
      <c r="A58" s="341"/>
      <c r="B58" s="371"/>
      <c r="C58" s="371"/>
      <c r="D58" s="371"/>
      <c r="E58" s="371"/>
      <c r="F58" s="371"/>
      <c r="G58" s="341"/>
      <c r="H58" s="372"/>
      <c r="I58" s="372"/>
      <c r="J58" s="355" t="str">
        <f t="shared" si="5"/>
        <v/>
      </c>
      <c r="K58" s="373"/>
      <c r="L58" s="356" t="str">
        <f t="shared" si="6"/>
        <v/>
      </c>
      <c r="M58" s="370"/>
      <c r="N58" s="357" t="str">
        <f t="shared" si="7"/>
        <v/>
      </c>
      <c r="O58" s="374">
        <f t="shared" si="8"/>
        <v>0</v>
      </c>
      <c r="P58" s="341"/>
      <c r="Q58" s="341"/>
      <c r="R58" s="341"/>
      <c r="S58" s="358">
        <f t="shared" si="4"/>
        <v>0</v>
      </c>
    </row>
  </sheetData>
  <sheetProtection formatCells="0" formatColumns="0" formatRows="0"/>
  <mergeCells count="1">
    <mergeCell ref="A3:F3"/>
  </mergeCells>
  <conditionalFormatting sqref="H8:H58">
    <cfRule type="expression" dxfId="9" priority="7">
      <formula>OR(G8="Gesondertes Entgelt (§ 20 Abs. 2 GasNEV)",G8="Kapazitätsentgelt (§ 15 GasNEV)")</formula>
    </cfRule>
  </conditionalFormatting>
  <conditionalFormatting sqref="I8:I58">
    <cfRule type="expression" dxfId="8" priority="9">
      <formula>OR(G8="Gesondertes Entgelt (§ 20 Abs. 2 GasNEV)",G8="Kapazitätsentgelt (§ 15 GasNEV)")</formula>
    </cfRule>
  </conditionalFormatting>
  <conditionalFormatting sqref="J8:J58">
    <cfRule type="expression" dxfId="7" priority="8">
      <formula>OR(G8="Gesondertes Entgelt (§ 20 Abs. 2 GasNEV)",G8="Kapazitätsentgelt (§ 15 GasNEV)")</formula>
    </cfRule>
  </conditionalFormatting>
  <conditionalFormatting sqref="K8:K58">
    <cfRule type="expression" dxfId="6" priority="6">
      <formula>G8="Gesondertes Entgelt (§ 20 Abs. 2 GasNEV)"</formula>
    </cfRule>
  </conditionalFormatting>
  <conditionalFormatting sqref="L8:L58">
    <cfRule type="expression" dxfId="5" priority="5">
      <formula>G8="Gesondertes Entgelt (§ 20 Abs. 2 GasNEV)"</formula>
    </cfRule>
  </conditionalFormatting>
  <conditionalFormatting sqref="M8:M58">
    <cfRule type="expression" dxfId="4" priority="4">
      <formula>G8="Gesondertes Entgelt (§ 20 Abs. 2 GasNEV)"</formula>
    </cfRule>
  </conditionalFormatting>
  <conditionalFormatting sqref="N8:N58">
    <cfRule type="expression" dxfId="3" priority="3">
      <formula>G8="Gesondertes Entgelt (§ 20 Abs. 2 GasNEV)"</formula>
    </cfRule>
  </conditionalFormatting>
  <conditionalFormatting sqref="O8:O58">
    <cfRule type="expression" dxfId="2" priority="2">
      <formula>G8="Gesondertes Entgelt (§ 20 Abs. 2 GasNEV)"</formula>
    </cfRule>
  </conditionalFormatting>
  <conditionalFormatting sqref="G3">
    <cfRule type="expression" dxfId="1" priority="1">
      <formula>OR($B$13="Dienstleister",$B$13="Subverpächter")</formula>
    </cfRule>
  </conditionalFormatting>
  <dataValidations count="6">
    <dataValidation type="list" allowBlank="1" showInputMessage="1" showErrorMessage="1" sqref="G8:G58">
      <formula1>Entgeltarten</formula1>
    </dataValidation>
    <dataValidation type="textLength" operator="equal" allowBlank="1" showInputMessage="1" showErrorMessage="1" sqref="E8">
      <formula1>16</formula1>
    </dataValidation>
    <dataValidation type="whole" allowBlank="1" showInputMessage="1" showErrorMessage="1" sqref="C8">
      <formula1>1</formula1>
      <formula2>10</formula2>
    </dataValidation>
    <dataValidation type="decimal" allowBlank="1" showInputMessage="1" showErrorMessage="1" sqref="B8">
      <formula1>12000000</formula1>
      <formula2>12019999</formula2>
    </dataValidation>
    <dataValidation type="list" allowBlank="1" showInputMessage="1" showErrorMessage="1" sqref="F8">
      <formula1>"L-Gas,H-Gas"</formula1>
    </dataValidation>
    <dataValidation type="list" allowBlank="1" showInputMessage="1" showErrorMessage="1" sqref="G3">
      <formula1>"Ja,Nein,bitte wählen"</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h_Messung">
    <pageSetUpPr fitToPage="1"/>
  </sheetPr>
  <dimension ref="A1:F22"/>
  <sheetViews>
    <sheetView showGridLines="0" zoomScale="80" zoomScaleNormal="80" zoomScaleSheetLayoutView="100" workbookViewId="0">
      <selection activeCell="E37" sqref="E37"/>
    </sheetView>
  </sheetViews>
  <sheetFormatPr baseColWidth="10" defaultColWidth="11.42578125" defaultRowHeight="12.75" customHeight="1" x14ac:dyDescent="0.25"/>
  <cols>
    <col min="1" max="1" width="109.140625" style="7" bestFit="1" customWidth="1"/>
    <col min="2" max="3" width="21.7109375" style="7" customWidth="1"/>
    <col min="4" max="5" width="3.28515625" style="7" customWidth="1"/>
    <col min="6" max="8" width="11.42578125" style="7" customWidth="1"/>
    <col min="9" max="16384" width="11.42578125" style="7"/>
  </cols>
  <sheetData>
    <row r="1" spans="1:6" ht="18.75" x14ac:dyDescent="0.25">
      <c r="A1" s="113" t="s">
        <v>509</v>
      </c>
      <c r="B1" s="13"/>
      <c r="C1" s="13"/>
      <c r="D1" s="13"/>
      <c r="E1" s="13"/>
      <c r="F1" s="13"/>
    </row>
    <row r="2" spans="1:6" s="9" customFormat="1" ht="12.75" customHeight="1" x14ac:dyDescent="0.25">
      <c r="A2" s="8"/>
      <c r="B2" s="104"/>
      <c r="C2" s="103"/>
      <c r="D2" s="103"/>
    </row>
    <row r="3" spans="1:6" s="9" customFormat="1" ht="54" customHeight="1" x14ac:dyDescent="0.25">
      <c r="A3" s="471" t="s">
        <v>475</v>
      </c>
      <c r="B3" s="104"/>
      <c r="C3" s="103"/>
      <c r="D3" s="103"/>
    </row>
    <row r="4" spans="1:6" s="9" customFormat="1" ht="12.75" customHeight="1" x14ac:dyDescent="0.25">
      <c r="A4" s="8"/>
      <c r="B4" s="104"/>
      <c r="C4" s="103"/>
      <c r="D4" s="103"/>
    </row>
    <row r="5" spans="1:6" s="9" customFormat="1" ht="12.75" customHeight="1" x14ac:dyDescent="0.25">
      <c r="A5" s="8"/>
      <c r="B5" s="104"/>
      <c r="C5" s="103"/>
      <c r="D5" s="103"/>
    </row>
    <row r="6" spans="1:6" s="10" customFormat="1" ht="15.75" x14ac:dyDescent="0.25">
      <c r="A6" s="472" t="s">
        <v>338</v>
      </c>
      <c r="B6" s="473" t="s">
        <v>260</v>
      </c>
      <c r="C6" s="473" t="s">
        <v>261</v>
      </c>
      <c r="D6" s="74"/>
      <c r="E6" s="74"/>
      <c r="F6" s="74"/>
    </row>
    <row r="7" spans="1:6" s="12" customFormat="1" ht="15.75" x14ac:dyDescent="0.25">
      <c r="A7" s="11" t="s">
        <v>30</v>
      </c>
      <c r="B7" s="75"/>
      <c r="C7" s="217"/>
      <c r="D7" s="14"/>
      <c r="E7" s="14"/>
      <c r="F7" s="14"/>
    </row>
    <row r="8" spans="1:6" s="110" customFormat="1" ht="15.75" x14ac:dyDescent="0.25">
      <c r="A8" s="231" t="s">
        <v>310</v>
      </c>
      <c r="B8" s="75"/>
      <c r="C8" s="14"/>
      <c r="D8" s="14"/>
      <c r="E8" s="14"/>
      <c r="F8" s="14"/>
    </row>
    <row r="9" spans="1:6" s="12" customFormat="1" ht="15.75" x14ac:dyDescent="0.25">
      <c r="A9" s="11" t="s">
        <v>31</v>
      </c>
      <c r="B9" s="75"/>
      <c r="C9" s="217"/>
      <c r="D9" s="14"/>
      <c r="E9" s="14"/>
      <c r="F9" s="14"/>
    </row>
    <row r="10" spans="1:6" s="110" customFormat="1" ht="15.75" x14ac:dyDescent="0.25">
      <c r="A10" s="231" t="s">
        <v>310</v>
      </c>
      <c r="B10" s="75"/>
      <c r="C10" s="14"/>
      <c r="D10" s="14"/>
      <c r="E10" s="14"/>
      <c r="F10" s="14"/>
    </row>
    <row r="11" spans="1:6" s="12" customFormat="1" ht="15.75" x14ac:dyDescent="0.25">
      <c r="A11" s="8"/>
      <c r="B11" s="210"/>
      <c r="C11" s="218"/>
      <c r="D11" s="14"/>
      <c r="E11" s="14"/>
      <c r="F11" s="14"/>
    </row>
    <row r="12" spans="1:6" s="12" customFormat="1" ht="15.75" x14ac:dyDescent="0.25">
      <c r="A12" s="472" t="str">
        <f>IF(A_Stammdaten!B12="bitte wählen","für das zu meldende Kalenderjahr bei effizienter Leistungserbringung entstandende tatsächliche IST-Kosten für",CONCATENATE("für das Kalenderjahr "&amp;A_Stammdaten!B12&amp;" bei effizienter Leistungserbringung entstandende tatsächliche IST-Kosten für"))</f>
        <v>für das zu meldende Kalenderjahr bei effizienter Leistungserbringung entstandende tatsächliche IST-Kosten für</v>
      </c>
      <c r="B12" s="250"/>
      <c r="C12" s="250"/>
      <c r="D12" s="14"/>
      <c r="E12" s="14"/>
      <c r="F12" s="14"/>
    </row>
    <row r="13" spans="1:6" ht="15.75" x14ac:dyDescent="0.25">
      <c r="A13" s="11" t="s">
        <v>30</v>
      </c>
      <c r="B13" s="75"/>
      <c r="C13" s="217"/>
      <c r="D13" s="13"/>
      <c r="E13" s="13"/>
      <c r="F13" s="13"/>
    </row>
    <row r="14" spans="1:6" s="33" customFormat="1" ht="15.75" x14ac:dyDescent="0.25">
      <c r="A14" s="231" t="s">
        <v>310</v>
      </c>
      <c r="B14" s="75"/>
      <c r="C14" s="13"/>
      <c r="D14" s="13"/>
      <c r="E14" s="13"/>
      <c r="F14" s="13"/>
    </row>
    <row r="15" spans="1:6" ht="15.75" x14ac:dyDescent="0.25">
      <c r="A15" s="11" t="s">
        <v>31</v>
      </c>
      <c r="B15" s="75"/>
      <c r="C15" s="217"/>
      <c r="D15" s="13"/>
      <c r="E15" s="13"/>
      <c r="F15" s="13"/>
    </row>
    <row r="16" spans="1:6" s="33" customFormat="1" ht="15.75" x14ac:dyDescent="0.25">
      <c r="A16" s="231" t="s">
        <v>310</v>
      </c>
      <c r="B16" s="75"/>
      <c r="C16" s="13"/>
      <c r="D16" s="13"/>
      <c r="E16" s="13"/>
      <c r="F16" s="13"/>
    </row>
    <row r="17" spans="1:6" ht="15" x14ac:dyDescent="0.25">
      <c r="A17" s="13"/>
      <c r="B17" s="13"/>
      <c r="C17" s="13"/>
      <c r="D17" s="13"/>
      <c r="E17" s="13"/>
      <c r="F17" s="13"/>
    </row>
    <row r="18" spans="1:6" ht="15.75" customHeight="1" x14ac:dyDescent="0.25">
      <c r="A18" s="11" t="s">
        <v>279</v>
      </c>
      <c r="B18" s="315">
        <f>IF(C13&lt;&gt;C7,SUM(B13,-B14)-SUM(B7,-B8))+IF(C15&lt;&gt;C9,SUM(B15,-B16)-SUM(B9,-B10))</f>
        <v>0</v>
      </c>
      <c r="C18" s="185"/>
      <c r="D18" s="13"/>
      <c r="E18" s="13"/>
      <c r="F18" s="13"/>
    </row>
    <row r="19" spans="1:6" s="33" customFormat="1" ht="15.75" customHeight="1" x14ac:dyDescent="0.25">
      <c r="A19" s="185"/>
      <c r="B19" s="185"/>
      <c r="C19" s="185"/>
      <c r="D19" s="13"/>
      <c r="E19" s="13"/>
      <c r="F19" s="13"/>
    </row>
    <row r="20" spans="1:6" s="12" customFormat="1" ht="9.75" customHeight="1" x14ac:dyDescent="0.25">
      <c r="A20" s="14"/>
      <c r="B20" s="15"/>
      <c r="C20" s="14"/>
      <c r="D20" s="14"/>
      <c r="E20" s="14"/>
      <c r="F20" s="14"/>
    </row>
    <row r="21" spans="1:6" ht="12.75" customHeight="1" x14ac:dyDescent="0.25">
      <c r="A21" s="33"/>
      <c r="B21" s="33"/>
      <c r="C21" s="33"/>
    </row>
    <row r="22" spans="1:6" ht="12.75" customHeight="1" x14ac:dyDescent="0.25">
      <c r="A22" s="33"/>
      <c r="B22" s="33"/>
      <c r="C22" s="33"/>
    </row>
  </sheetData>
  <sheetProtection formatCells="0" formatColumns="0" formatRows="0"/>
  <customSheetViews>
    <customSheetView guid="{21DD1AAC-BC09-4161-82EE-F7E1955272A0}" showPageBreaks="1" fitToPage="1" printArea="1" view="pageBreakPreview">
      <selection activeCell="C12" sqref="C12"/>
      <pageMargins left="0.78740157480314965" right="0.78740157480314965" top="0.98425196850393704" bottom="0.98425196850393704" header="0.51181102362204722" footer="0.51181102362204722"/>
      <printOptions horizontalCentered="1" verticalCentered="1"/>
      <pageSetup paperSize="9" scale="67" orientation="landscape" r:id="rId1"/>
      <headerFooter alignWithMargins="0"/>
    </customSheetView>
    <customSheetView guid="{1C86D249-38D6-494B-9A9C-7DB890D2E43B}" showPageBreaks="1" fitToPage="1" printArea="1" view="pageBreakPreview">
      <selection activeCell="C12" sqref="C12"/>
      <pageMargins left="0.78740157480314965" right="0.78740157480314965" top="0.98425196850393704" bottom="0.98425196850393704" header="0.51181102362204722" footer="0.51181102362204722"/>
      <printOptions horizontalCentered="1" verticalCentered="1"/>
      <pageSetup paperSize="9" scale="68" orientation="landscape" r:id="rId2"/>
      <headerFooter alignWithMargins="0"/>
    </customSheetView>
  </customSheetViews>
  <dataValidations xWindow="963" yWindow="402" count="3">
    <dataValidation type="decimal" allowBlank="1" showInputMessage="1" showErrorMessage="1" sqref="B13:C16 C7 B8:C8 C9 B10:C11">
      <formula1>0</formula1>
      <formula2>100000000</formula2>
    </dataValidation>
    <dataValidation allowBlank="1" showInputMessage="1" showErrorMessage="1" promptTitle="Hinweis !" prompt="Es sind die Kosten für Messstellenbetrieb und Messung die im  Ausgangsniveau angesetzt wurden, anzugeben._x000a_" sqref="B6"/>
    <dataValidation type="decimal" allowBlank="1" showInputMessage="1" showErrorMessage="1" promptTitle="Hinweis !" prompt="Es sind die Kosten für Messstellenbetrieb und Messung die im  Ausgangsniveau angesetzt wurden, anzugeben." sqref="B7 B9">
      <formula1>0</formula1>
      <formula2>100000000</formula2>
    </dataValidation>
  </dataValidations>
  <printOptions horizontalCentered="1" verticalCentered="1"/>
  <pageMargins left="0.78740157480314965" right="0.78740157480314965" top="0.98425196850393704" bottom="0.98425196850393704" header="0.51181102362204722" footer="0.51181102362204722"/>
  <pageSetup paperSize="9" scale="68" orientation="landscape"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theme="2"/>
    <pageSetUpPr fitToPage="1"/>
  </sheetPr>
  <dimension ref="A1:L55"/>
  <sheetViews>
    <sheetView showGridLines="0" zoomScaleNormal="100" zoomScaleSheetLayoutView="100" workbookViewId="0"/>
  </sheetViews>
  <sheetFormatPr baseColWidth="10" defaultColWidth="11.42578125" defaultRowHeight="11.25" x14ac:dyDescent="0.2"/>
  <cols>
    <col min="1" max="1" width="136.140625" style="49" bestFit="1" customWidth="1"/>
    <col min="2" max="2" width="23.5703125" style="49" bestFit="1" customWidth="1"/>
    <col min="3" max="3" width="13.140625" style="49" bestFit="1" customWidth="1"/>
    <col min="4" max="4" width="8.28515625" style="49" bestFit="1" customWidth="1"/>
    <col min="5" max="5" width="8.7109375" style="49" customWidth="1"/>
    <col min="6" max="6" width="19.140625" style="49" customWidth="1"/>
    <col min="7" max="7" width="8.7109375" style="49" customWidth="1"/>
    <col min="8" max="9" width="23.5703125" style="49" customWidth="1"/>
    <col min="10" max="10" width="8.28515625" style="117" customWidth="1"/>
    <col min="11" max="16384" width="11.42578125" style="49"/>
  </cols>
  <sheetData>
    <row r="1" spans="1:12" s="43" customFormat="1" ht="18.75" x14ac:dyDescent="0.25">
      <c r="A1" s="206" t="s">
        <v>277</v>
      </c>
      <c r="B1" s="115"/>
      <c r="C1" s="115"/>
      <c r="D1" s="115"/>
      <c r="E1" s="115"/>
      <c r="F1" s="115"/>
      <c r="G1" s="115"/>
      <c r="H1" s="115"/>
      <c r="I1" s="115"/>
      <c r="J1" s="115"/>
      <c r="K1" s="42"/>
      <c r="L1" s="42"/>
    </row>
    <row r="2" spans="1:12" s="43" customFormat="1" ht="21" x14ac:dyDescent="0.25">
      <c r="A2" s="114"/>
      <c r="B2" s="115"/>
      <c r="C2" s="115"/>
      <c r="D2" s="115"/>
      <c r="E2" s="115"/>
      <c r="F2" s="115"/>
      <c r="G2" s="115"/>
      <c r="H2" s="115"/>
      <c r="I2" s="115"/>
      <c r="J2" s="115"/>
      <c r="K2" s="42"/>
      <c r="L2" s="42"/>
    </row>
    <row r="3" spans="1:12" s="43" customFormat="1" ht="37.5" x14ac:dyDescent="0.25">
      <c r="A3" s="334" t="s">
        <v>39</v>
      </c>
      <c r="B3" s="334" t="s">
        <v>40</v>
      </c>
      <c r="C3" s="335" t="s">
        <v>27</v>
      </c>
      <c r="D3" s="335" t="s">
        <v>41</v>
      </c>
      <c r="E3" s="335" t="s">
        <v>42</v>
      </c>
      <c r="F3" s="335" t="s">
        <v>43</v>
      </c>
      <c r="G3" s="335" t="s">
        <v>42</v>
      </c>
      <c r="H3" s="335" t="s">
        <v>48</v>
      </c>
      <c r="I3" s="335" t="s">
        <v>49</v>
      </c>
      <c r="J3" s="46"/>
    </row>
    <row r="4" spans="1:12" s="46" customFormat="1" ht="15" x14ac:dyDescent="0.25">
      <c r="A4" s="168"/>
      <c r="B4" s="168"/>
      <c r="C4" s="168"/>
      <c r="D4" s="168"/>
      <c r="E4" s="168"/>
      <c r="F4" s="168"/>
      <c r="G4" s="168"/>
      <c r="H4" s="44">
        <f>SUM(H5:H54)</f>
        <v>0</v>
      </c>
      <c r="I4" s="45">
        <f>SUM(I5:I54)</f>
        <v>0</v>
      </c>
    </row>
    <row r="5" spans="1:12" s="43" customFormat="1" ht="15" x14ac:dyDescent="0.25">
      <c r="A5" s="165"/>
      <c r="B5" s="166"/>
      <c r="C5" s="166"/>
      <c r="D5" s="166"/>
      <c r="E5" s="220"/>
      <c r="F5" s="167"/>
      <c r="G5" s="226"/>
      <c r="H5" s="47">
        <f>IF(A5="Kosten",D5*F5,0)</f>
        <v>0</v>
      </c>
      <c r="I5" s="47">
        <f>IF(A5="Erlös",D5*F5,0)</f>
        <v>0</v>
      </c>
      <c r="J5" s="46"/>
    </row>
    <row r="6" spans="1:12" s="43" customFormat="1" ht="15" x14ac:dyDescent="0.25">
      <c r="A6" s="165"/>
      <c r="B6" s="166"/>
      <c r="C6" s="166"/>
      <c r="D6" s="166"/>
      <c r="E6" s="220"/>
      <c r="F6" s="167"/>
      <c r="G6" s="219"/>
      <c r="H6" s="47">
        <f t="shared" ref="H6:H54" si="0">IF(A6="Kosten",D6*F6,0)</f>
        <v>0</v>
      </c>
      <c r="I6" s="47">
        <f t="shared" ref="I6:I54" si="1">IF(A6="Erlös",D6*F6,0)</f>
        <v>0</v>
      </c>
      <c r="J6" s="46"/>
    </row>
    <row r="7" spans="1:12" s="48" customFormat="1" ht="15" x14ac:dyDescent="0.25">
      <c r="A7" s="165"/>
      <c r="B7" s="166"/>
      <c r="C7" s="166"/>
      <c r="D7" s="166"/>
      <c r="E7" s="220"/>
      <c r="F7" s="167"/>
      <c r="G7" s="219"/>
      <c r="H7" s="47">
        <f t="shared" si="0"/>
        <v>0</v>
      </c>
      <c r="I7" s="47">
        <f t="shared" si="1"/>
        <v>0</v>
      </c>
      <c r="J7" s="116"/>
    </row>
    <row r="8" spans="1:12" s="48" customFormat="1" ht="15" x14ac:dyDescent="0.25">
      <c r="A8" s="165"/>
      <c r="B8" s="166"/>
      <c r="C8" s="166"/>
      <c r="D8" s="166"/>
      <c r="E8" s="220"/>
      <c r="F8" s="167"/>
      <c r="G8" s="219"/>
      <c r="H8" s="47">
        <f t="shared" si="0"/>
        <v>0</v>
      </c>
      <c r="I8" s="47">
        <f t="shared" si="1"/>
        <v>0</v>
      </c>
      <c r="J8" s="116"/>
    </row>
    <row r="9" spans="1:12" s="48" customFormat="1" ht="15" x14ac:dyDescent="0.25">
      <c r="A9" s="165"/>
      <c r="B9" s="166"/>
      <c r="C9" s="166"/>
      <c r="D9" s="166"/>
      <c r="E9" s="220"/>
      <c r="F9" s="167"/>
      <c r="G9" s="219"/>
      <c r="H9" s="47">
        <f t="shared" si="0"/>
        <v>0</v>
      </c>
      <c r="I9" s="47">
        <f t="shared" si="1"/>
        <v>0</v>
      </c>
      <c r="J9" s="116"/>
    </row>
    <row r="10" spans="1:12" s="48" customFormat="1" ht="15" x14ac:dyDescent="0.25">
      <c r="A10" s="165"/>
      <c r="B10" s="166"/>
      <c r="C10" s="166"/>
      <c r="D10" s="166"/>
      <c r="E10" s="220"/>
      <c r="F10" s="167"/>
      <c r="G10" s="219"/>
      <c r="H10" s="47">
        <f t="shared" si="0"/>
        <v>0</v>
      </c>
      <c r="I10" s="47">
        <f t="shared" si="1"/>
        <v>0</v>
      </c>
      <c r="J10" s="116"/>
    </row>
    <row r="11" spans="1:12" s="48" customFormat="1" ht="15" x14ac:dyDescent="0.25">
      <c r="A11" s="165"/>
      <c r="B11" s="166"/>
      <c r="C11" s="166"/>
      <c r="D11" s="166"/>
      <c r="E11" s="220"/>
      <c r="F11" s="167"/>
      <c r="G11" s="219"/>
      <c r="H11" s="47">
        <f t="shared" si="0"/>
        <v>0</v>
      </c>
      <c r="I11" s="47">
        <f t="shared" si="1"/>
        <v>0</v>
      </c>
      <c r="J11" s="116"/>
    </row>
    <row r="12" spans="1:12" s="48" customFormat="1" ht="15" x14ac:dyDescent="0.25">
      <c r="A12" s="165"/>
      <c r="B12" s="166"/>
      <c r="C12" s="166"/>
      <c r="D12" s="166"/>
      <c r="E12" s="220"/>
      <c r="F12" s="167"/>
      <c r="G12" s="219"/>
      <c r="H12" s="47">
        <f t="shared" si="0"/>
        <v>0</v>
      </c>
      <c r="I12" s="47">
        <f t="shared" si="1"/>
        <v>0</v>
      </c>
      <c r="J12" s="116"/>
    </row>
    <row r="13" spans="1:12" s="48" customFormat="1" ht="15" x14ac:dyDescent="0.25">
      <c r="A13" s="165"/>
      <c r="B13" s="166"/>
      <c r="C13" s="166"/>
      <c r="D13" s="166"/>
      <c r="E13" s="220"/>
      <c r="F13" s="167"/>
      <c r="G13" s="219"/>
      <c r="H13" s="47">
        <f t="shared" si="0"/>
        <v>0</v>
      </c>
      <c r="I13" s="47">
        <f t="shared" si="1"/>
        <v>0</v>
      </c>
      <c r="J13" s="116"/>
    </row>
    <row r="14" spans="1:12" s="48" customFormat="1" ht="15" x14ac:dyDescent="0.25">
      <c r="A14" s="165"/>
      <c r="B14" s="166"/>
      <c r="C14" s="166"/>
      <c r="D14" s="166"/>
      <c r="E14" s="220"/>
      <c r="F14" s="167"/>
      <c r="G14" s="219"/>
      <c r="H14" s="47">
        <f t="shared" si="0"/>
        <v>0</v>
      </c>
      <c r="I14" s="47">
        <f t="shared" si="1"/>
        <v>0</v>
      </c>
      <c r="J14" s="116"/>
    </row>
    <row r="15" spans="1:12" s="48" customFormat="1" ht="15" x14ac:dyDescent="0.25">
      <c r="A15" s="165"/>
      <c r="B15" s="166"/>
      <c r="C15" s="166"/>
      <c r="D15" s="166"/>
      <c r="E15" s="220"/>
      <c r="F15" s="167"/>
      <c r="G15" s="219"/>
      <c r="H15" s="47">
        <f t="shared" si="0"/>
        <v>0</v>
      </c>
      <c r="I15" s="47">
        <f t="shared" si="1"/>
        <v>0</v>
      </c>
      <c r="J15" s="116"/>
    </row>
    <row r="16" spans="1:12" s="48" customFormat="1" ht="15" x14ac:dyDescent="0.25">
      <c r="A16" s="165"/>
      <c r="B16" s="166"/>
      <c r="C16" s="166"/>
      <c r="D16" s="166"/>
      <c r="E16" s="220"/>
      <c r="F16" s="167"/>
      <c r="G16" s="219"/>
      <c r="H16" s="47">
        <f t="shared" si="0"/>
        <v>0</v>
      </c>
      <c r="I16" s="47">
        <f t="shared" si="1"/>
        <v>0</v>
      </c>
      <c r="J16" s="116"/>
    </row>
    <row r="17" spans="1:10" s="48" customFormat="1" ht="15" x14ac:dyDescent="0.25">
      <c r="A17" s="165"/>
      <c r="B17" s="166"/>
      <c r="C17" s="166"/>
      <c r="D17" s="166"/>
      <c r="E17" s="220"/>
      <c r="F17" s="167"/>
      <c r="G17" s="219"/>
      <c r="H17" s="47">
        <f t="shared" si="0"/>
        <v>0</v>
      </c>
      <c r="I17" s="47">
        <f t="shared" si="1"/>
        <v>0</v>
      </c>
      <c r="J17" s="116"/>
    </row>
    <row r="18" spans="1:10" s="48" customFormat="1" ht="15" x14ac:dyDescent="0.25">
      <c r="A18" s="165"/>
      <c r="B18" s="166"/>
      <c r="C18" s="166"/>
      <c r="D18" s="166"/>
      <c r="E18" s="220"/>
      <c r="F18" s="167"/>
      <c r="G18" s="219"/>
      <c r="H18" s="47">
        <f t="shared" si="0"/>
        <v>0</v>
      </c>
      <c r="I18" s="47">
        <f t="shared" si="1"/>
        <v>0</v>
      </c>
      <c r="J18" s="116"/>
    </row>
    <row r="19" spans="1:10" s="48" customFormat="1" ht="15" x14ac:dyDescent="0.25">
      <c r="A19" s="165"/>
      <c r="B19" s="166"/>
      <c r="C19" s="166"/>
      <c r="D19" s="166"/>
      <c r="E19" s="220"/>
      <c r="F19" s="167"/>
      <c r="G19" s="219"/>
      <c r="H19" s="47">
        <f t="shared" si="0"/>
        <v>0</v>
      </c>
      <c r="I19" s="47">
        <f t="shared" si="1"/>
        <v>0</v>
      </c>
      <c r="J19" s="116"/>
    </row>
    <row r="20" spans="1:10" s="48" customFormat="1" ht="15" x14ac:dyDescent="0.25">
      <c r="A20" s="165"/>
      <c r="B20" s="166"/>
      <c r="C20" s="166"/>
      <c r="D20" s="166"/>
      <c r="E20" s="220"/>
      <c r="F20" s="167"/>
      <c r="G20" s="219"/>
      <c r="H20" s="47">
        <f t="shared" si="0"/>
        <v>0</v>
      </c>
      <c r="I20" s="47">
        <f t="shared" si="1"/>
        <v>0</v>
      </c>
      <c r="J20" s="116"/>
    </row>
    <row r="21" spans="1:10" s="48" customFormat="1" ht="15" x14ac:dyDescent="0.25">
      <c r="A21" s="165"/>
      <c r="B21" s="166"/>
      <c r="C21" s="166"/>
      <c r="D21" s="166"/>
      <c r="E21" s="220"/>
      <c r="F21" s="167"/>
      <c r="G21" s="219"/>
      <c r="H21" s="47">
        <f t="shared" si="0"/>
        <v>0</v>
      </c>
      <c r="I21" s="47">
        <f t="shared" si="1"/>
        <v>0</v>
      </c>
      <c r="J21" s="116"/>
    </row>
    <row r="22" spans="1:10" s="48" customFormat="1" ht="15" x14ac:dyDescent="0.25">
      <c r="A22" s="165"/>
      <c r="B22" s="166"/>
      <c r="C22" s="166"/>
      <c r="D22" s="166"/>
      <c r="E22" s="220"/>
      <c r="F22" s="167"/>
      <c r="G22" s="219"/>
      <c r="H22" s="47">
        <f t="shared" si="0"/>
        <v>0</v>
      </c>
      <c r="I22" s="47">
        <f t="shared" si="1"/>
        <v>0</v>
      </c>
      <c r="J22" s="116"/>
    </row>
    <row r="23" spans="1:10" s="48" customFormat="1" ht="15" x14ac:dyDescent="0.25">
      <c r="A23" s="165"/>
      <c r="B23" s="166"/>
      <c r="C23" s="166"/>
      <c r="D23" s="166"/>
      <c r="E23" s="220"/>
      <c r="F23" s="167"/>
      <c r="G23" s="219"/>
      <c r="H23" s="47">
        <f t="shared" si="0"/>
        <v>0</v>
      </c>
      <c r="I23" s="47">
        <f t="shared" si="1"/>
        <v>0</v>
      </c>
      <c r="J23" s="116"/>
    </row>
    <row r="24" spans="1:10" s="48" customFormat="1" ht="15" x14ac:dyDescent="0.25">
      <c r="A24" s="165"/>
      <c r="B24" s="166"/>
      <c r="C24" s="166"/>
      <c r="D24" s="166"/>
      <c r="E24" s="220"/>
      <c r="F24" s="167"/>
      <c r="G24" s="219"/>
      <c r="H24" s="47">
        <f t="shared" si="0"/>
        <v>0</v>
      </c>
      <c r="I24" s="47">
        <f t="shared" si="1"/>
        <v>0</v>
      </c>
      <c r="J24" s="116"/>
    </row>
    <row r="25" spans="1:10" s="48" customFormat="1" ht="15" x14ac:dyDescent="0.25">
      <c r="A25" s="165"/>
      <c r="B25" s="166"/>
      <c r="C25" s="166"/>
      <c r="D25" s="166"/>
      <c r="E25" s="220"/>
      <c r="F25" s="167"/>
      <c r="G25" s="219"/>
      <c r="H25" s="47">
        <f t="shared" si="0"/>
        <v>0</v>
      </c>
      <c r="I25" s="47">
        <f t="shared" si="1"/>
        <v>0</v>
      </c>
      <c r="J25" s="116"/>
    </row>
    <row r="26" spans="1:10" s="48" customFormat="1" ht="15" x14ac:dyDescent="0.25">
      <c r="A26" s="165"/>
      <c r="B26" s="166"/>
      <c r="C26" s="166"/>
      <c r="D26" s="166"/>
      <c r="E26" s="220"/>
      <c r="F26" s="167"/>
      <c r="G26" s="219"/>
      <c r="H26" s="47">
        <f t="shared" si="0"/>
        <v>0</v>
      </c>
      <c r="I26" s="47">
        <f t="shared" si="1"/>
        <v>0</v>
      </c>
      <c r="J26" s="116"/>
    </row>
    <row r="27" spans="1:10" s="48" customFormat="1" ht="15" x14ac:dyDescent="0.25">
      <c r="A27" s="165"/>
      <c r="B27" s="166"/>
      <c r="C27" s="166"/>
      <c r="D27" s="166"/>
      <c r="E27" s="220"/>
      <c r="F27" s="167"/>
      <c r="G27" s="219"/>
      <c r="H27" s="47">
        <f t="shared" si="0"/>
        <v>0</v>
      </c>
      <c r="I27" s="47">
        <f t="shared" si="1"/>
        <v>0</v>
      </c>
      <c r="J27" s="116"/>
    </row>
    <row r="28" spans="1:10" s="48" customFormat="1" ht="15" x14ac:dyDescent="0.25">
      <c r="A28" s="165"/>
      <c r="B28" s="166"/>
      <c r="C28" s="166"/>
      <c r="D28" s="166"/>
      <c r="E28" s="220"/>
      <c r="F28" s="167"/>
      <c r="G28" s="219"/>
      <c r="H28" s="47">
        <f t="shared" si="0"/>
        <v>0</v>
      </c>
      <c r="I28" s="47">
        <f t="shared" si="1"/>
        <v>0</v>
      </c>
      <c r="J28" s="116"/>
    </row>
    <row r="29" spans="1:10" s="48" customFormat="1" ht="15" x14ac:dyDescent="0.25">
      <c r="A29" s="165"/>
      <c r="B29" s="166"/>
      <c r="C29" s="166"/>
      <c r="D29" s="166"/>
      <c r="E29" s="220"/>
      <c r="F29" s="167"/>
      <c r="G29" s="219"/>
      <c r="H29" s="47">
        <f t="shared" si="0"/>
        <v>0</v>
      </c>
      <c r="I29" s="47">
        <f t="shared" si="1"/>
        <v>0</v>
      </c>
      <c r="J29" s="116"/>
    </row>
    <row r="30" spans="1:10" s="48" customFormat="1" ht="15" x14ac:dyDescent="0.25">
      <c r="A30" s="165"/>
      <c r="B30" s="166"/>
      <c r="C30" s="166"/>
      <c r="D30" s="166"/>
      <c r="E30" s="220"/>
      <c r="F30" s="167"/>
      <c r="G30" s="219"/>
      <c r="H30" s="47">
        <f t="shared" si="0"/>
        <v>0</v>
      </c>
      <c r="I30" s="47">
        <f t="shared" si="1"/>
        <v>0</v>
      </c>
      <c r="J30" s="116"/>
    </row>
    <row r="31" spans="1:10" s="48" customFormat="1" ht="15" x14ac:dyDescent="0.25">
      <c r="A31" s="165"/>
      <c r="B31" s="166"/>
      <c r="C31" s="166"/>
      <c r="D31" s="166"/>
      <c r="E31" s="220"/>
      <c r="F31" s="167"/>
      <c r="G31" s="219"/>
      <c r="H31" s="47">
        <f t="shared" si="0"/>
        <v>0</v>
      </c>
      <c r="I31" s="47">
        <f t="shared" si="1"/>
        <v>0</v>
      </c>
      <c r="J31" s="116"/>
    </row>
    <row r="32" spans="1:10" s="48" customFormat="1" ht="15" x14ac:dyDescent="0.25">
      <c r="A32" s="165"/>
      <c r="B32" s="166"/>
      <c r="C32" s="166"/>
      <c r="D32" s="166"/>
      <c r="E32" s="220"/>
      <c r="F32" s="167"/>
      <c r="G32" s="219"/>
      <c r="H32" s="47">
        <f t="shared" si="0"/>
        <v>0</v>
      </c>
      <c r="I32" s="47">
        <f t="shared" si="1"/>
        <v>0</v>
      </c>
      <c r="J32" s="116"/>
    </row>
    <row r="33" spans="1:10" s="48" customFormat="1" ht="15" x14ac:dyDescent="0.25">
      <c r="A33" s="165"/>
      <c r="B33" s="166"/>
      <c r="C33" s="166"/>
      <c r="D33" s="166"/>
      <c r="E33" s="220"/>
      <c r="F33" s="167"/>
      <c r="G33" s="219"/>
      <c r="H33" s="47">
        <f t="shared" si="0"/>
        <v>0</v>
      </c>
      <c r="I33" s="47">
        <f t="shared" si="1"/>
        <v>0</v>
      </c>
      <c r="J33" s="116"/>
    </row>
    <row r="34" spans="1:10" s="48" customFormat="1" ht="15" x14ac:dyDescent="0.25">
      <c r="A34" s="165"/>
      <c r="B34" s="166"/>
      <c r="C34" s="166"/>
      <c r="D34" s="166"/>
      <c r="E34" s="220"/>
      <c r="F34" s="167"/>
      <c r="G34" s="219"/>
      <c r="H34" s="47">
        <f t="shared" si="0"/>
        <v>0</v>
      </c>
      <c r="I34" s="47">
        <f t="shared" si="1"/>
        <v>0</v>
      </c>
      <c r="J34" s="116"/>
    </row>
    <row r="35" spans="1:10" s="48" customFormat="1" ht="15" x14ac:dyDescent="0.25">
      <c r="A35" s="165"/>
      <c r="B35" s="166"/>
      <c r="C35" s="166"/>
      <c r="D35" s="166"/>
      <c r="E35" s="220"/>
      <c r="F35" s="167"/>
      <c r="G35" s="219"/>
      <c r="H35" s="47">
        <f t="shared" si="0"/>
        <v>0</v>
      </c>
      <c r="I35" s="47">
        <f t="shared" si="1"/>
        <v>0</v>
      </c>
      <c r="J35" s="116"/>
    </row>
    <row r="36" spans="1:10" s="48" customFormat="1" ht="15" x14ac:dyDescent="0.25">
      <c r="A36" s="165"/>
      <c r="B36" s="166"/>
      <c r="C36" s="166"/>
      <c r="D36" s="166"/>
      <c r="E36" s="220"/>
      <c r="F36" s="167"/>
      <c r="G36" s="219"/>
      <c r="H36" s="47">
        <f t="shared" si="0"/>
        <v>0</v>
      </c>
      <c r="I36" s="47">
        <f t="shared" si="1"/>
        <v>0</v>
      </c>
      <c r="J36" s="116"/>
    </row>
    <row r="37" spans="1:10" s="48" customFormat="1" ht="15" x14ac:dyDescent="0.25">
      <c r="A37" s="165"/>
      <c r="B37" s="166"/>
      <c r="C37" s="166"/>
      <c r="D37" s="166"/>
      <c r="E37" s="220"/>
      <c r="F37" s="167"/>
      <c r="G37" s="219"/>
      <c r="H37" s="47">
        <f t="shared" si="0"/>
        <v>0</v>
      </c>
      <c r="I37" s="47">
        <f t="shared" si="1"/>
        <v>0</v>
      </c>
      <c r="J37" s="116"/>
    </row>
    <row r="38" spans="1:10" s="48" customFormat="1" ht="15" x14ac:dyDescent="0.25">
      <c r="A38" s="165"/>
      <c r="B38" s="166"/>
      <c r="C38" s="166"/>
      <c r="D38" s="166"/>
      <c r="E38" s="220"/>
      <c r="F38" s="167"/>
      <c r="G38" s="219"/>
      <c r="H38" s="47">
        <f t="shared" si="0"/>
        <v>0</v>
      </c>
      <c r="I38" s="47">
        <f t="shared" si="1"/>
        <v>0</v>
      </c>
      <c r="J38" s="116"/>
    </row>
    <row r="39" spans="1:10" s="48" customFormat="1" ht="15" x14ac:dyDescent="0.25">
      <c r="A39" s="165"/>
      <c r="B39" s="166"/>
      <c r="C39" s="166"/>
      <c r="D39" s="166"/>
      <c r="E39" s="220"/>
      <c r="F39" s="167"/>
      <c r="G39" s="219"/>
      <c r="H39" s="47">
        <f t="shared" si="0"/>
        <v>0</v>
      </c>
      <c r="I39" s="47">
        <f t="shared" si="1"/>
        <v>0</v>
      </c>
      <c r="J39" s="116"/>
    </row>
    <row r="40" spans="1:10" s="48" customFormat="1" ht="15" x14ac:dyDescent="0.25">
      <c r="A40" s="165"/>
      <c r="B40" s="166"/>
      <c r="C40" s="166"/>
      <c r="D40" s="166"/>
      <c r="E40" s="220"/>
      <c r="F40" s="167"/>
      <c r="G40" s="219"/>
      <c r="H40" s="47">
        <f t="shared" si="0"/>
        <v>0</v>
      </c>
      <c r="I40" s="47">
        <f t="shared" si="1"/>
        <v>0</v>
      </c>
      <c r="J40" s="116"/>
    </row>
    <row r="41" spans="1:10" s="48" customFormat="1" ht="15" x14ac:dyDescent="0.25">
      <c r="A41" s="165"/>
      <c r="B41" s="166"/>
      <c r="C41" s="166"/>
      <c r="D41" s="166"/>
      <c r="E41" s="220"/>
      <c r="F41" s="167"/>
      <c r="G41" s="219"/>
      <c r="H41" s="47">
        <f t="shared" si="0"/>
        <v>0</v>
      </c>
      <c r="I41" s="47">
        <f t="shared" si="1"/>
        <v>0</v>
      </c>
      <c r="J41" s="116"/>
    </row>
    <row r="42" spans="1:10" s="48" customFormat="1" ht="15" x14ac:dyDescent="0.25">
      <c r="A42" s="165"/>
      <c r="B42" s="166"/>
      <c r="C42" s="166"/>
      <c r="D42" s="166"/>
      <c r="E42" s="220"/>
      <c r="F42" s="167"/>
      <c r="G42" s="219"/>
      <c r="H42" s="47">
        <f t="shared" si="0"/>
        <v>0</v>
      </c>
      <c r="I42" s="47">
        <f t="shared" si="1"/>
        <v>0</v>
      </c>
      <c r="J42" s="116"/>
    </row>
    <row r="43" spans="1:10" s="48" customFormat="1" ht="15" x14ac:dyDescent="0.25">
      <c r="A43" s="165"/>
      <c r="B43" s="166"/>
      <c r="C43" s="166"/>
      <c r="D43" s="166"/>
      <c r="E43" s="220"/>
      <c r="F43" s="167"/>
      <c r="G43" s="219"/>
      <c r="H43" s="47">
        <f t="shared" si="0"/>
        <v>0</v>
      </c>
      <c r="I43" s="47">
        <f t="shared" si="1"/>
        <v>0</v>
      </c>
      <c r="J43" s="116"/>
    </row>
    <row r="44" spans="1:10" s="48" customFormat="1" ht="15" x14ac:dyDescent="0.25">
      <c r="A44" s="165"/>
      <c r="B44" s="166"/>
      <c r="C44" s="166"/>
      <c r="D44" s="166"/>
      <c r="E44" s="220"/>
      <c r="F44" s="167"/>
      <c r="G44" s="219"/>
      <c r="H44" s="47">
        <f t="shared" si="0"/>
        <v>0</v>
      </c>
      <c r="I44" s="47">
        <f t="shared" si="1"/>
        <v>0</v>
      </c>
      <c r="J44" s="116"/>
    </row>
    <row r="45" spans="1:10" s="48" customFormat="1" ht="15" x14ac:dyDescent="0.25">
      <c r="A45" s="165"/>
      <c r="B45" s="166"/>
      <c r="C45" s="166"/>
      <c r="D45" s="166"/>
      <c r="E45" s="220"/>
      <c r="F45" s="167"/>
      <c r="G45" s="219"/>
      <c r="H45" s="47">
        <f t="shared" si="0"/>
        <v>0</v>
      </c>
      <c r="I45" s="47">
        <f t="shared" si="1"/>
        <v>0</v>
      </c>
      <c r="J45" s="116"/>
    </row>
    <row r="46" spans="1:10" s="48" customFormat="1" ht="15" x14ac:dyDescent="0.25">
      <c r="A46" s="165"/>
      <c r="B46" s="166"/>
      <c r="C46" s="166"/>
      <c r="D46" s="166"/>
      <c r="E46" s="220"/>
      <c r="F46" s="167"/>
      <c r="G46" s="219"/>
      <c r="H46" s="47">
        <f t="shared" si="0"/>
        <v>0</v>
      </c>
      <c r="I46" s="47">
        <f t="shared" si="1"/>
        <v>0</v>
      </c>
      <c r="J46" s="116"/>
    </row>
    <row r="47" spans="1:10" s="48" customFormat="1" ht="15" x14ac:dyDescent="0.25">
      <c r="A47" s="165"/>
      <c r="B47" s="166"/>
      <c r="C47" s="166"/>
      <c r="D47" s="166"/>
      <c r="E47" s="220"/>
      <c r="F47" s="167"/>
      <c r="G47" s="219"/>
      <c r="H47" s="47">
        <f t="shared" si="0"/>
        <v>0</v>
      </c>
      <c r="I47" s="47">
        <f t="shared" si="1"/>
        <v>0</v>
      </c>
      <c r="J47" s="116"/>
    </row>
    <row r="48" spans="1:10" s="48" customFormat="1" ht="15" x14ac:dyDescent="0.25">
      <c r="A48" s="165"/>
      <c r="B48" s="166"/>
      <c r="C48" s="166"/>
      <c r="D48" s="166"/>
      <c r="E48" s="220"/>
      <c r="F48" s="167"/>
      <c r="G48" s="219"/>
      <c r="H48" s="47">
        <f t="shared" si="0"/>
        <v>0</v>
      </c>
      <c r="I48" s="47">
        <f t="shared" si="1"/>
        <v>0</v>
      </c>
      <c r="J48" s="116"/>
    </row>
    <row r="49" spans="1:10" s="48" customFormat="1" ht="15" x14ac:dyDescent="0.25">
      <c r="A49" s="165"/>
      <c r="B49" s="166"/>
      <c r="C49" s="166"/>
      <c r="D49" s="166"/>
      <c r="E49" s="220"/>
      <c r="F49" s="167"/>
      <c r="G49" s="219"/>
      <c r="H49" s="47">
        <f t="shared" si="0"/>
        <v>0</v>
      </c>
      <c r="I49" s="47">
        <f t="shared" si="1"/>
        <v>0</v>
      </c>
      <c r="J49" s="116"/>
    </row>
    <row r="50" spans="1:10" s="48" customFormat="1" ht="15" x14ac:dyDescent="0.25">
      <c r="A50" s="165"/>
      <c r="B50" s="166"/>
      <c r="C50" s="166"/>
      <c r="D50" s="166"/>
      <c r="E50" s="220"/>
      <c r="F50" s="167"/>
      <c r="G50" s="219"/>
      <c r="H50" s="47">
        <f t="shared" si="0"/>
        <v>0</v>
      </c>
      <c r="I50" s="47">
        <f t="shared" si="1"/>
        <v>0</v>
      </c>
      <c r="J50" s="116"/>
    </row>
    <row r="51" spans="1:10" s="48" customFormat="1" ht="15" x14ac:dyDescent="0.25">
      <c r="A51" s="165"/>
      <c r="B51" s="166"/>
      <c r="C51" s="166"/>
      <c r="D51" s="166"/>
      <c r="E51" s="220"/>
      <c r="F51" s="167"/>
      <c r="G51" s="219"/>
      <c r="H51" s="47">
        <f t="shared" si="0"/>
        <v>0</v>
      </c>
      <c r="I51" s="47">
        <f t="shared" si="1"/>
        <v>0</v>
      </c>
      <c r="J51" s="116"/>
    </row>
    <row r="52" spans="1:10" s="48" customFormat="1" ht="15" x14ac:dyDescent="0.25">
      <c r="A52" s="165"/>
      <c r="B52" s="166"/>
      <c r="C52" s="166"/>
      <c r="D52" s="166"/>
      <c r="E52" s="220"/>
      <c r="F52" s="167"/>
      <c r="G52" s="219"/>
      <c r="H52" s="47">
        <f t="shared" si="0"/>
        <v>0</v>
      </c>
      <c r="I52" s="47">
        <f t="shared" si="1"/>
        <v>0</v>
      </c>
      <c r="J52" s="116"/>
    </row>
    <row r="53" spans="1:10" s="48" customFormat="1" ht="15" x14ac:dyDescent="0.25">
      <c r="A53" s="165"/>
      <c r="B53" s="166"/>
      <c r="C53" s="166"/>
      <c r="D53" s="166"/>
      <c r="E53" s="220"/>
      <c r="F53" s="167"/>
      <c r="G53" s="219"/>
      <c r="H53" s="47">
        <f t="shared" si="0"/>
        <v>0</v>
      </c>
      <c r="I53" s="47">
        <f t="shared" si="1"/>
        <v>0</v>
      </c>
      <c r="J53" s="116"/>
    </row>
    <row r="54" spans="1:10" s="48" customFormat="1" ht="15" x14ac:dyDescent="0.25">
      <c r="A54" s="165"/>
      <c r="B54" s="166"/>
      <c r="C54" s="166"/>
      <c r="D54" s="166"/>
      <c r="E54" s="220"/>
      <c r="F54" s="167"/>
      <c r="G54" s="219"/>
      <c r="H54" s="47">
        <f t="shared" si="0"/>
        <v>0</v>
      </c>
      <c r="I54" s="47">
        <f t="shared" si="1"/>
        <v>0</v>
      </c>
      <c r="J54" s="116"/>
    </row>
    <row r="55" spans="1:10" s="48" customFormat="1" ht="15.75" x14ac:dyDescent="0.25">
      <c r="A55" s="118"/>
      <c r="B55" s="118"/>
      <c r="C55" s="118"/>
      <c r="D55" s="118"/>
      <c r="E55" s="118"/>
      <c r="F55" s="118"/>
      <c r="G55" s="119"/>
      <c r="H55" s="116"/>
      <c r="I55" s="116"/>
      <c r="J55" s="116"/>
    </row>
  </sheetData>
  <sheetProtection algorithmName="SHA-512" hashValue="YSf09d7u7ZaPe1Oi/SU++pPZuf+uGklHV6UTOo3ZoFGtGeEKR1Hhc1W+FbFhOpsE5HSJpFVOZ45mN2PSG1SCfA==" saltValue="LjXUguR6LhiOma5QF0NYzg==" spinCount="100000" sheet="1" objects="1" scenarios="1" formatCells="0" formatColumns="0" formatRows="0"/>
  <dataValidations count="1">
    <dataValidation type="list" allowBlank="1" showInputMessage="1" showErrorMessage="1" sqref="IS7:IS55 SO7:SO55 ACK7:ACK55 AMG7:AMG55 AWC7:AWC55 BFY7:BFY55 BPU7:BPU55 BZQ7:BZQ55 CJM7:CJM55 CTI7:CTI55 DDE7:DDE55 DNA7:DNA55 DWW7:DWW55 EGS7:EGS55 EQO7:EQO55 FAK7:FAK55 FKG7:FKG55 FUC7:FUC55 GDY7:GDY55 GNU7:GNU55 GXQ7:GXQ55 HHM7:HHM55 HRI7:HRI55 IBE7:IBE55 ILA7:ILA55 IUW7:IUW55 JES7:JES55 JOO7:JOO55 JYK7:JYK55 KIG7:KIG55 KSC7:KSC55 LBY7:LBY55 LLU7:LLU55 LVQ7:LVQ55 MFM7:MFM55 MPI7:MPI55 MZE7:MZE55 NJA7:NJA55 NSW7:NSW55 OCS7:OCS55 OMO7:OMO55 OWK7:OWK55 PGG7:PGG55 PQC7:PQC55 PZY7:PZY55 QJU7:QJU55 QTQ7:QTQ55 RDM7:RDM55 RNI7:RNI55 RXE7:RXE55 SHA7:SHA55 SQW7:SQW55 TAS7:TAS55 TKO7:TKO55 TUK7:TUK55 UEG7:UEG55 UOC7:UOC55 UXY7:UXY55 VHU7:VHU55 VRQ7:VRQ55 WBM7:WBM55 WLI7:WLI55 WVE7:WVE55 A5:A54">
      <formula1>"Kosten,Erlös"</formula1>
    </dataValidation>
  </dataValidations>
  <printOptions horizontalCentered="1" verticalCentered="1"/>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theme="5"/>
    <pageSetUpPr fitToPage="1"/>
  </sheetPr>
  <dimension ref="A1:K55"/>
  <sheetViews>
    <sheetView showGridLines="0" zoomScaleNormal="100" zoomScaleSheetLayoutView="100" workbookViewId="0"/>
  </sheetViews>
  <sheetFormatPr baseColWidth="10" defaultColWidth="11.42578125" defaultRowHeight="15" x14ac:dyDescent="0.25"/>
  <cols>
    <col min="1" max="1" width="128.140625" style="50" bestFit="1" customWidth="1"/>
    <col min="2" max="2" width="9.7109375" style="50" bestFit="1" customWidth="1"/>
    <col min="3" max="3" width="10.42578125" style="50" bestFit="1" customWidth="1"/>
    <col min="4" max="4" width="17" style="50" bestFit="1" customWidth="1"/>
    <col min="5" max="5" width="25.7109375" style="50" customWidth="1"/>
    <col min="6" max="6" width="21.85546875" style="50" customWidth="1"/>
    <col min="7" max="8" width="19" style="50" customWidth="1"/>
    <col min="9" max="9" width="7" style="50" customWidth="1"/>
    <col min="10" max="16384" width="11.42578125" style="50"/>
  </cols>
  <sheetData>
    <row r="1" spans="1:11" ht="18.75" x14ac:dyDescent="0.25">
      <c r="A1" s="113" t="s">
        <v>278</v>
      </c>
    </row>
    <row r="2" spans="1:11" s="57" customFormat="1" ht="21" x14ac:dyDescent="0.25">
      <c r="A2" s="120"/>
    </row>
    <row r="3" spans="1:11" ht="56.25" x14ac:dyDescent="0.25">
      <c r="A3" s="335" t="s">
        <v>37</v>
      </c>
      <c r="B3" s="335" t="s">
        <v>38</v>
      </c>
      <c r="C3" s="335" t="s">
        <v>195</v>
      </c>
      <c r="D3" s="335" t="s">
        <v>196</v>
      </c>
      <c r="E3" s="335" t="s">
        <v>197</v>
      </c>
      <c r="F3" s="335" t="s">
        <v>198</v>
      </c>
      <c r="G3" s="336" t="s">
        <v>199</v>
      </c>
      <c r="H3" s="336" t="s">
        <v>50</v>
      </c>
      <c r="I3" s="51"/>
      <c r="J3" s="51"/>
      <c r="K3" s="51"/>
    </row>
    <row r="4" spans="1:11" s="55" customFormat="1" x14ac:dyDescent="0.25">
      <c r="A4" s="168"/>
      <c r="B4" s="168"/>
      <c r="C4" s="168" t="s">
        <v>200</v>
      </c>
      <c r="D4" s="168"/>
      <c r="E4" s="168" t="s">
        <v>201</v>
      </c>
      <c r="F4" s="168" t="s">
        <v>202</v>
      </c>
      <c r="G4" s="168" t="s">
        <v>203</v>
      </c>
      <c r="H4" s="52">
        <f>SUM(H5:H54)</f>
        <v>0</v>
      </c>
      <c r="I4" s="53"/>
      <c r="J4" s="53"/>
      <c r="K4" s="54"/>
    </row>
    <row r="5" spans="1:11" x14ac:dyDescent="0.25">
      <c r="A5" s="171"/>
      <c r="B5" s="171"/>
      <c r="C5" s="171"/>
      <c r="D5" s="171"/>
      <c r="E5" s="171"/>
      <c r="F5" s="172"/>
      <c r="G5" s="172"/>
      <c r="H5" s="169">
        <f>B5*C5*G5+E5*F5</f>
        <v>0</v>
      </c>
      <c r="K5" s="46"/>
    </row>
    <row r="6" spans="1:11" x14ac:dyDescent="0.25">
      <c r="A6" s="171"/>
      <c r="B6" s="171"/>
      <c r="C6" s="171"/>
      <c r="D6" s="171"/>
      <c r="E6" s="171"/>
      <c r="F6" s="172"/>
      <c r="G6" s="172"/>
      <c r="H6" s="170">
        <f t="shared" ref="H6:H54" si="0">B6*C6*G6+E6*F6</f>
        <v>0</v>
      </c>
      <c r="K6" s="46"/>
    </row>
    <row r="7" spans="1:11" x14ac:dyDescent="0.25">
      <c r="A7" s="171"/>
      <c r="B7" s="171"/>
      <c r="C7" s="171"/>
      <c r="D7" s="171"/>
      <c r="E7" s="171"/>
      <c r="F7" s="172"/>
      <c r="G7" s="172"/>
      <c r="H7" s="170">
        <f t="shared" si="0"/>
        <v>0</v>
      </c>
      <c r="K7" s="46"/>
    </row>
    <row r="8" spans="1:11" x14ac:dyDescent="0.25">
      <c r="A8" s="171"/>
      <c r="B8" s="171"/>
      <c r="C8" s="171"/>
      <c r="D8" s="171"/>
      <c r="E8" s="171"/>
      <c r="F8" s="172"/>
      <c r="G8" s="172"/>
      <c r="H8" s="170">
        <f t="shared" si="0"/>
        <v>0</v>
      </c>
      <c r="K8" s="46"/>
    </row>
    <row r="9" spans="1:11" x14ac:dyDescent="0.25">
      <c r="A9" s="171"/>
      <c r="B9" s="171"/>
      <c r="C9" s="171"/>
      <c r="D9" s="171"/>
      <c r="E9" s="171"/>
      <c r="F9" s="172"/>
      <c r="G9" s="172"/>
      <c r="H9" s="170">
        <f t="shared" si="0"/>
        <v>0</v>
      </c>
      <c r="K9" s="46"/>
    </row>
    <row r="10" spans="1:11" x14ac:dyDescent="0.25">
      <c r="A10" s="171"/>
      <c r="B10" s="171"/>
      <c r="C10" s="171"/>
      <c r="D10" s="171"/>
      <c r="E10" s="171"/>
      <c r="F10" s="172"/>
      <c r="G10" s="172"/>
      <c r="H10" s="170">
        <f t="shared" si="0"/>
        <v>0</v>
      </c>
      <c r="K10" s="46"/>
    </row>
    <row r="11" spans="1:11" x14ac:dyDescent="0.25">
      <c r="A11" s="171"/>
      <c r="B11" s="171"/>
      <c r="C11" s="171"/>
      <c r="D11" s="171"/>
      <c r="E11" s="171"/>
      <c r="F11" s="172"/>
      <c r="G11" s="172"/>
      <c r="H11" s="170">
        <f t="shared" si="0"/>
        <v>0</v>
      </c>
      <c r="K11" s="46"/>
    </row>
    <row r="12" spans="1:11" x14ac:dyDescent="0.25">
      <c r="A12" s="171"/>
      <c r="B12" s="171"/>
      <c r="C12" s="171"/>
      <c r="D12" s="171"/>
      <c r="E12" s="171"/>
      <c r="F12" s="172"/>
      <c r="G12" s="172"/>
      <c r="H12" s="170">
        <f t="shared" si="0"/>
        <v>0</v>
      </c>
      <c r="K12" s="46"/>
    </row>
    <row r="13" spans="1:11" x14ac:dyDescent="0.25">
      <c r="A13" s="171"/>
      <c r="B13" s="171"/>
      <c r="C13" s="171"/>
      <c r="D13" s="171"/>
      <c r="E13" s="171"/>
      <c r="F13" s="172"/>
      <c r="G13" s="172"/>
      <c r="H13" s="170">
        <f t="shared" si="0"/>
        <v>0</v>
      </c>
      <c r="K13" s="46"/>
    </row>
    <row r="14" spans="1:11" x14ac:dyDescent="0.25">
      <c r="A14" s="171"/>
      <c r="B14" s="171"/>
      <c r="C14" s="171"/>
      <c r="D14" s="171"/>
      <c r="E14" s="171"/>
      <c r="F14" s="172"/>
      <c r="G14" s="172"/>
      <c r="H14" s="170">
        <f t="shared" si="0"/>
        <v>0</v>
      </c>
      <c r="K14" s="46"/>
    </row>
    <row r="15" spans="1:11" x14ac:dyDescent="0.25">
      <c r="A15" s="171"/>
      <c r="B15" s="171"/>
      <c r="C15" s="171"/>
      <c r="D15" s="171"/>
      <c r="E15" s="171"/>
      <c r="F15" s="172"/>
      <c r="G15" s="172"/>
      <c r="H15" s="170">
        <f t="shared" si="0"/>
        <v>0</v>
      </c>
      <c r="K15" s="46"/>
    </row>
    <row r="16" spans="1:11" x14ac:dyDescent="0.25">
      <c r="A16" s="171"/>
      <c r="B16" s="171"/>
      <c r="C16" s="171"/>
      <c r="D16" s="171"/>
      <c r="E16" s="171"/>
      <c r="F16" s="172"/>
      <c r="G16" s="172"/>
      <c r="H16" s="170">
        <f t="shared" si="0"/>
        <v>0</v>
      </c>
      <c r="K16" s="46"/>
    </row>
    <row r="17" spans="1:11" x14ac:dyDescent="0.25">
      <c r="A17" s="171"/>
      <c r="B17" s="171"/>
      <c r="C17" s="171"/>
      <c r="D17" s="171"/>
      <c r="E17" s="171"/>
      <c r="F17" s="172"/>
      <c r="G17" s="172"/>
      <c r="H17" s="170">
        <f t="shared" si="0"/>
        <v>0</v>
      </c>
      <c r="K17" s="46"/>
    </row>
    <row r="18" spans="1:11" x14ac:dyDescent="0.25">
      <c r="A18" s="171"/>
      <c r="B18" s="171"/>
      <c r="C18" s="171"/>
      <c r="D18" s="171"/>
      <c r="E18" s="171"/>
      <c r="F18" s="172"/>
      <c r="G18" s="172"/>
      <c r="H18" s="170">
        <f t="shared" si="0"/>
        <v>0</v>
      </c>
      <c r="K18" s="46"/>
    </row>
    <row r="19" spans="1:11" x14ac:dyDescent="0.25">
      <c r="A19" s="171"/>
      <c r="B19" s="171"/>
      <c r="C19" s="171"/>
      <c r="D19" s="171"/>
      <c r="E19" s="171"/>
      <c r="F19" s="172"/>
      <c r="G19" s="172"/>
      <c r="H19" s="170">
        <f t="shared" si="0"/>
        <v>0</v>
      </c>
      <c r="K19" s="46"/>
    </row>
    <row r="20" spans="1:11" x14ac:dyDescent="0.25">
      <c r="A20" s="171"/>
      <c r="B20" s="171"/>
      <c r="C20" s="171"/>
      <c r="D20" s="171"/>
      <c r="E20" s="171"/>
      <c r="F20" s="172"/>
      <c r="G20" s="172"/>
      <c r="H20" s="170">
        <f t="shared" si="0"/>
        <v>0</v>
      </c>
      <c r="K20" s="46"/>
    </row>
    <row r="21" spans="1:11" x14ac:dyDescent="0.25">
      <c r="A21" s="171"/>
      <c r="B21" s="171"/>
      <c r="C21" s="171"/>
      <c r="D21" s="171"/>
      <c r="E21" s="171"/>
      <c r="F21" s="172"/>
      <c r="G21" s="172"/>
      <c r="H21" s="170">
        <f t="shared" si="0"/>
        <v>0</v>
      </c>
      <c r="K21" s="46"/>
    </row>
    <row r="22" spans="1:11" x14ac:dyDescent="0.25">
      <c r="A22" s="171"/>
      <c r="B22" s="171"/>
      <c r="C22" s="171"/>
      <c r="D22" s="171"/>
      <c r="E22" s="171"/>
      <c r="F22" s="172"/>
      <c r="G22" s="172"/>
      <c r="H22" s="170">
        <f t="shared" si="0"/>
        <v>0</v>
      </c>
      <c r="K22" s="46"/>
    </row>
    <row r="23" spans="1:11" x14ac:dyDescent="0.25">
      <c r="A23" s="171"/>
      <c r="B23" s="171"/>
      <c r="C23" s="171"/>
      <c r="D23" s="171"/>
      <c r="E23" s="171"/>
      <c r="F23" s="172"/>
      <c r="G23" s="172"/>
      <c r="H23" s="170">
        <f t="shared" si="0"/>
        <v>0</v>
      </c>
      <c r="K23" s="46"/>
    </row>
    <row r="24" spans="1:11" x14ac:dyDescent="0.25">
      <c r="A24" s="171"/>
      <c r="B24" s="171"/>
      <c r="C24" s="171"/>
      <c r="D24" s="171"/>
      <c r="E24" s="171"/>
      <c r="F24" s="172"/>
      <c r="G24" s="172"/>
      <c r="H24" s="170">
        <f t="shared" si="0"/>
        <v>0</v>
      </c>
      <c r="K24" s="46"/>
    </row>
    <row r="25" spans="1:11" x14ac:dyDescent="0.25">
      <c r="A25" s="171"/>
      <c r="B25" s="171"/>
      <c r="C25" s="171"/>
      <c r="D25" s="171"/>
      <c r="E25" s="171"/>
      <c r="F25" s="172"/>
      <c r="G25" s="172"/>
      <c r="H25" s="170">
        <f t="shared" si="0"/>
        <v>0</v>
      </c>
      <c r="K25" s="46"/>
    </row>
    <row r="26" spans="1:11" x14ac:dyDescent="0.25">
      <c r="A26" s="171"/>
      <c r="B26" s="171"/>
      <c r="C26" s="171"/>
      <c r="D26" s="171"/>
      <c r="E26" s="171"/>
      <c r="F26" s="172"/>
      <c r="G26" s="172"/>
      <c r="H26" s="170">
        <f t="shared" si="0"/>
        <v>0</v>
      </c>
      <c r="K26" s="46"/>
    </row>
    <row r="27" spans="1:11" x14ac:dyDescent="0.25">
      <c r="A27" s="171"/>
      <c r="B27" s="171"/>
      <c r="C27" s="171"/>
      <c r="D27" s="171"/>
      <c r="E27" s="171"/>
      <c r="F27" s="172"/>
      <c r="G27" s="172"/>
      <c r="H27" s="170">
        <f t="shared" si="0"/>
        <v>0</v>
      </c>
      <c r="K27" s="46"/>
    </row>
    <row r="28" spans="1:11" x14ac:dyDescent="0.25">
      <c r="A28" s="171"/>
      <c r="B28" s="171"/>
      <c r="C28" s="171"/>
      <c r="D28" s="171"/>
      <c r="E28" s="171"/>
      <c r="F28" s="172"/>
      <c r="G28" s="172"/>
      <c r="H28" s="170">
        <f t="shared" si="0"/>
        <v>0</v>
      </c>
      <c r="K28" s="46"/>
    </row>
    <row r="29" spans="1:11" x14ac:dyDescent="0.25">
      <c r="A29" s="171"/>
      <c r="B29" s="171"/>
      <c r="C29" s="171"/>
      <c r="D29" s="171"/>
      <c r="E29" s="171"/>
      <c r="F29" s="172"/>
      <c r="G29" s="172"/>
      <c r="H29" s="170">
        <f t="shared" si="0"/>
        <v>0</v>
      </c>
      <c r="K29" s="46"/>
    </row>
    <row r="30" spans="1:11" x14ac:dyDescent="0.25">
      <c r="A30" s="171"/>
      <c r="B30" s="171"/>
      <c r="C30" s="171"/>
      <c r="D30" s="171"/>
      <c r="E30" s="171"/>
      <c r="F30" s="172"/>
      <c r="G30" s="172"/>
      <c r="H30" s="170">
        <f t="shared" si="0"/>
        <v>0</v>
      </c>
      <c r="K30" s="46"/>
    </row>
    <row r="31" spans="1:11" x14ac:dyDescent="0.25">
      <c r="A31" s="171"/>
      <c r="B31" s="171"/>
      <c r="C31" s="171"/>
      <c r="D31" s="171"/>
      <c r="E31" s="171"/>
      <c r="F31" s="172"/>
      <c r="G31" s="172"/>
      <c r="H31" s="170">
        <f t="shared" si="0"/>
        <v>0</v>
      </c>
      <c r="K31" s="46"/>
    </row>
    <row r="32" spans="1:11" x14ac:dyDescent="0.25">
      <c r="A32" s="171"/>
      <c r="B32" s="171"/>
      <c r="C32" s="171"/>
      <c r="D32" s="171"/>
      <c r="E32" s="171"/>
      <c r="F32" s="172"/>
      <c r="G32" s="172"/>
      <c r="H32" s="170">
        <f t="shared" si="0"/>
        <v>0</v>
      </c>
      <c r="K32" s="46"/>
    </row>
    <row r="33" spans="1:11" x14ac:dyDescent="0.25">
      <c r="A33" s="171"/>
      <c r="B33" s="171"/>
      <c r="C33" s="171"/>
      <c r="D33" s="171"/>
      <c r="E33" s="171"/>
      <c r="F33" s="172"/>
      <c r="G33" s="172"/>
      <c r="H33" s="170">
        <f t="shared" si="0"/>
        <v>0</v>
      </c>
      <c r="K33" s="46"/>
    </row>
    <row r="34" spans="1:11" x14ac:dyDescent="0.25">
      <c r="A34" s="171"/>
      <c r="B34" s="171"/>
      <c r="C34" s="171"/>
      <c r="D34" s="171"/>
      <c r="E34" s="171"/>
      <c r="F34" s="172"/>
      <c r="G34" s="172"/>
      <c r="H34" s="170">
        <f t="shared" si="0"/>
        <v>0</v>
      </c>
      <c r="K34" s="46"/>
    </row>
    <row r="35" spans="1:11" x14ac:dyDescent="0.25">
      <c r="A35" s="171"/>
      <c r="B35" s="171"/>
      <c r="C35" s="171"/>
      <c r="D35" s="171"/>
      <c r="E35" s="171"/>
      <c r="F35" s="172"/>
      <c r="G35" s="172"/>
      <c r="H35" s="170">
        <f t="shared" si="0"/>
        <v>0</v>
      </c>
      <c r="K35" s="46"/>
    </row>
    <row r="36" spans="1:11" x14ac:dyDescent="0.25">
      <c r="A36" s="171"/>
      <c r="B36" s="171"/>
      <c r="C36" s="171"/>
      <c r="D36" s="171"/>
      <c r="E36" s="171"/>
      <c r="F36" s="172"/>
      <c r="G36" s="172"/>
      <c r="H36" s="170">
        <f t="shared" si="0"/>
        <v>0</v>
      </c>
      <c r="K36" s="46"/>
    </row>
    <row r="37" spans="1:11" x14ac:dyDescent="0.25">
      <c r="A37" s="171"/>
      <c r="B37" s="171"/>
      <c r="C37" s="171"/>
      <c r="D37" s="171"/>
      <c r="E37" s="171"/>
      <c r="F37" s="172"/>
      <c r="G37" s="172"/>
      <c r="H37" s="170">
        <f t="shared" si="0"/>
        <v>0</v>
      </c>
      <c r="K37" s="46"/>
    </row>
    <row r="38" spans="1:11" x14ac:dyDescent="0.25">
      <c r="A38" s="171"/>
      <c r="B38" s="171"/>
      <c r="C38" s="171"/>
      <c r="D38" s="171"/>
      <c r="E38" s="171"/>
      <c r="F38" s="172"/>
      <c r="G38" s="172"/>
      <c r="H38" s="170">
        <f t="shared" si="0"/>
        <v>0</v>
      </c>
      <c r="K38" s="46"/>
    </row>
    <row r="39" spans="1:11" x14ac:dyDescent="0.25">
      <c r="A39" s="171"/>
      <c r="B39" s="171"/>
      <c r="C39" s="171"/>
      <c r="D39" s="171"/>
      <c r="E39" s="171"/>
      <c r="F39" s="172"/>
      <c r="G39" s="172"/>
      <c r="H39" s="170">
        <f t="shared" si="0"/>
        <v>0</v>
      </c>
      <c r="K39" s="46"/>
    </row>
    <row r="40" spans="1:11" x14ac:dyDescent="0.25">
      <c r="A40" s="171"/>
      <c r="B40" s="171"/>
      <c r="C40" s="171"/>
      <c r="D40" s="171"/>
      <c r="E40" s="171"/>
      <c r="F40" s="172"/>
      <c r="G40" s="172"/>
      <c r="H40" s="170">
        <f t="shared" si="0"/>
        <v>0</v>
      </c>
      <c r="K40" s="46"/>
    </row>
    <row r="41" spans="1:11" x14ac:dyDescent="0.25">
      <c r="A41" s="171"/>
      <c r="B41" s="171"/>
      <c r="C41" s="171"/>
      <c r="D41" s="171"/>
      <c r="E41" s="171"/>
      <c r="F41" s="172"/>
      <c r="G41" s="172"/>
      <c r="H41" s="170">
        <f t="shared" si="0"/>
        <v>0</v>
      </c>
      <c r="K41" s="46"/>
    </row>
    <row r="42" spans="1:11" x14ac:dyDescent="0.25">
      <c r="A42" s="171"/>
      <c r="B42" s="171"/>
      <c r="C42" s="171"/>
      <c r="D42" s="171"/>
      <c r="E42" s="171"/>
      <c r="F42" s="172"/>
      <c r="G42" s="172"/>
      <c r="H42" s="170">
        <f t="shared" si="0"/>
        <v>0</v>
      </c>
      <c r="K42" s="46"/>
    </row>
    <row r="43" spans="1:11" x14ac:dyDescent="0.25">
      <c r="A43" s="171"/>
      <c r="B43" s="171"/>
      <c r="C43" s="171"/>
      <c r="D43" s="171"/>
      <c r="E43" s="171"/>
      <c r="F43" s="172"/>
      <c r="G43" s="172"/>
      <c r="H43" s="170">
        <f t="shared" si="0"/>
        <v>0</v>
      </c>
      <c r="K43" s="46"/>
    </row>
    <row r="44" spans="1:11" x14ac:dyDescent="0.25">
      <c r="A44" s="171"/>
      <c r="B44" s="171"/>
      <c r="C44" s="171"/>
      <c r="D44" s="171"/>
      <c r="E44" s="171"/>
      <c r="F44" s="172"/>
      <c r="G44" s="172"/>
      <c r="H44" s="170">
        <f t="shared" si="0"/>
        <v>0</v>
      </c>
      <c r="K44" s="46"/>
    </row>
    <row r="45" spans="1:11" x14ac:dyDescent="0.25">
      <c r="A45" s="171"/>
      <c r="B45" s="171"/>
      <c r="C45" s="171"/>
      <c r="D45" s="171"/>
      <c r="E45" s="171"/>
      <c r="F45" s="172"/>
      <c r="G45" s="172"/>
      <c r="H45" s="170">
        <f t="shared" si="0"/>
        <v>0</v>
      </c>
      <c r="K45" s="46"/>
    </row>
    <row r="46" spans="1:11" x14ac:dyDescent="0.25">
      <c r="A46" s="171"/>
      <c r="B46" s="171"/>
      <c r="C46" s="171"/>
      <c r="D46" s="171"/>
      <c r="E46" s="171"/>
      <c r="F46" s="172"/>
      <c r="G46" s="172"/>
      <c r="H46" s="170">
        <f t="shared" si="0"/>
        <v>0</v>
      </c>
      <c r="K46" s="46"/>
    </row>
    <row r="47" spans="1:11" x14ac:dyDescent="0.25">
      <c r="A47" s="171"/>
      <c r="B47" s="171"/>
      <c r="C47" s="171"/>
      <c r="D47" s="171"/>
      <c r="E47" s="171"/>
      <c r="F47" s="172"/>
      <c r="G47" s="172"/>
      <c r="H47" s="170">
        <f t="shared" si="0"/>
        <v>0</v>
      </c>
      <c r="K47" s="46"/>
    </row>
    <row r="48" spans="1:11" x14ac:dyDescent="0.25">
      <c r="A48" s="171"/>
      <c r="B48" s="171"/>
      <c r="C48" s="171"/>
      <c r="D48" s="171"/>
      <c r="E48" s="171"/>
      <c r="F48" s="172"/>
      <c r="G48" s="172"/>
      <c r="H48" s="170">
        <f t="shared" si="0"/>
        <v>0</v>
      </c>
      <c r="K48" s="46"/>
    </row>
    <row r="49" spans="1:11" x14ac:dyDescent="0.25">
      <c r="A49" s="171"/>
      <c r="B49" s="171"/>
      <c r="C49" s="171"/>
      <c r="D49" s="171"/>
      <c r="E49" s="171"/>
      <c r="F49" s="172"/>
      <c r="G49" s="172"/>
      <c r="H49" s="170">
        <f t="shared" si="0"/>
        <v>0</v>
      </c>
      <c r="K49" s="46"/>
    </row>
    <row r="50" spans="1:11" x14ac:dyDescent="0.25">
      <c r="A50" s="171"/>
      <c r="B50" s="171"/>
      <c r="C50" s="171"/>
      <c r="D50" s="171"/>
      <c r="E50" s="171"/>
      <c r="F50" s="172"/>
      <c r="G50" s="172"/>
      <c r="H50" s="170">
        <f t="shared" si="0"/>
        <v>0</v>
      </c>
      <c r="K50" s="46"/>
    </row>
    <row r="51" spans="1:11" x14ac:dyDescent="0.25">
      <c r="A51" s="171"/>
      <c r="B51" s="171"/>
      <c r="C51" s="171"/>
      <c r="D51" s="171"/>
      <c r="E51" s="171"/>
      <c r="F51" s="172"/>
      <c r="G51" s="172"/>
      <c r="H51" s="170">
        <f t="shared" si="0"/>
        <v>0</v>
      </c>
      <c r="K51" s="46"/>
    </row>
    <row r="52" spans="1:11" x14ac:dyDescent="0.25">
      <c r="A52" s="171"/>
      <c r="B52" s="171"/>
      <c r="C52" s="171"/>
      <c r="D52" s="171"/>
      <c r="E52" s="171"/>
      <c r="F52" s="172"/>
      <c r="G52" s="172"/>
      <c r="H52" s="170">
        <f t="shared" si="0"/>
        <v>0</v>
      </c>
      <c r="K52" s="46"/>
    </row>
    <row r="53" spans="1:11" x14ac:dyDescent="0.25">
      <c r="A53" s="171"/>
      <c r="B53" s="171"/>
      <c r="C53" s="171"/>
      <c r="D53" s="171"/>
      <c r="E53" s="171"/>
      <c r="F53" s="172"/>
      <c r="G53" s="172"/>
      <c r="H53" s="170">
        <f t="shared" si="0"/>
        <v>0</v>
      </c>
      <c r="K53" s="46"/>
    </row>
    <row r="54" spans="1:11" x14ac:dyDescent="0.25">
      <c r="A54" s="171"/>
      <c r="B54" s="171"/>
      <c r="C54" s="171"/>
      <c r="D54" s="171"/>
      <c r="E54" s="171"/>
      <c r="F54" s="172"/>
      <c r="G54" s="172"/>
      <c r="H54" s="170">
        <f t="shared" si="0"/>
        <v>0</v>
      </c>
      <c r="K54" s="46"/>
    </row>
    <row r="55" spans="1:11" ht="15" customHeight="1" x14ac:dyDescent="0.25">
      <c r="A55" s="57"/>
      <c r="B55" s="46"/>
      <c r="C55" s="57"/>
      <c r="D55" s="57"/>
      <c r="E55" s="57"/>
      <c r="F55" s="57"/>
      <c r="G55" s="57"/>
      <c r="H55" s="57"/>
      <c r="I55" s="57"/>
      <c r="K55" s="46"/>
    </row>
  </sheetData>
  <sheetProtection algorithmName="SHA-512" hashValue="9qJ4E+CNdje/9ZcM8mppcUNw2kZq5eEgz2Z0H3c+2f+rXXNW7L6PKgRYpy+9+amw0lbi/KQlzcKafhu/oDF/WQ==" saltValue="bPOtgEAWZbDa6pAic9ZVjQ==" spinCount="100000" sheet="1" objects="1" scenarios="1" formatCells="0" formatColumns="0" formatRows="0"/>
  <dataValidations count="4">
    <dataValidation operator="greaterThan" allowBlank="1" showInputMessage="1" showErrorMessage="1" sqref="E5:E54 IU7:IU55 SQ7:SQ55 ACM7:ACM55 AMI7:AMI55 AWE7:AWE55 BGA7:BGA55 BPW7:BPW55 BZS7:BZS55 CJO7:CJO55 CTK7:CTK55 DDG7:DDG55 DNC7:DNC55 DWY7:DWY55 EGU7:EGU55 EQQ7:EQQ55 FAM7:FAM55 FKI7:FKI55 FUE7:FUE55 GEA7:GEA55 GNW7:GNW55 GXS7:GXS55 HHO7:HHO55 HRK7:HRK55 IBG7:IBG55 ILC7:ILC55 IUY7:IUY55 JEU7:JEU55 JOQ7:JOQ55 JYM7:JYM55 KII7:KII55 KSE7:KSE55 LCA7:LCA55 LLW7:LLW55 LVS7:LVS55 MFO7:MFO55 MPK7:MPK55 MZG7:MZG55 NJC7:NJC55 NSY7:NSY55 OCU7:OCU55 OMQ7:OMQ55 OWM7:OWM55 PGI7:PGI55 PQE7:PQE55 QAA7:QAA55 QJW7:QJW55 QTS7:QTS55 RDO7:RDO55 RNK7:RNK55 RXG7:RXG55 SHC7:SHC55 SQY7:SQY55 TAU7:TAU55 TKQ7:TKQ55 TUM7:TUM55 UEI7:UEI55 UOE7:UOE55 UYA7:UYA55 VHW7:VHW55 VRS7:VRS55 WBO7:WBO55 WLK7:WLK55 WVG7:WVG55 JC7:JC55 SY7:SY55 ACU7:ACU55 AMQ7:AMQ55 AWM7:AWM55 BGI7:BGI55 BQE7:BQE55 CAA7:CAA55 CJW7:CJW55 CTS7:CTS55 DDO7:DDO55 DNK7:DNK55 DXG7:DXG55 EHC7:EHC55 EQY7:EQY55 FAU7:FAU55 FKQ7:FKQ55 FUM7:FUM55 GEI7:GEI55 GOE7:GOE55 GYA7:GYA55 HHW7:HHW55 HRS7:HRS55 IBO7:IBO55 ILK7:ILK55 IVG7:IVG55 JFC7:JFC55 JOY7:JOY55 JYU7:JYU55 KIQ7:KIQ55 KSM7:KSM55 LCI7:LCI55 LME7:LME55 LWA7:LWA55 MFW7:MFW55 MPS7:MPS55 MZO7:MZO55 NJK7:NJK55 NTG7:NTG55 ODC7:ODC55 OMY7:OMY55 OWU7:OWU55 PGQ7:PGQ55 PQM7:PQM55 QAI7:QAI55 QKE7:QKE55 QUA7:QUA55 RDW7:RDW55 RNS7:RNS55 RXO7:RXO55 SHK7:SHK55 SRG7:SRG55 TBC7:TBC55 TKY7:TKY55 TUU7:TUU55 UEQ7:UEQ55 UOM7:UOM55 UYI7:UYI55 VIE7:VIE55 VSA7:VSA55 WBW7:WBW55 WLS7:WLS55 WVO7:WVO55"/>
    <dataValidation type="whole" operator="greaterThan" allowBlank="1" showInputMessage="1" showErrorMessage="1" sqref="IZ7:IZ55 SV7:SV55 ACR7:ACR55 AMN7:AMN55 AWJ7:AWJ55 BGF7:BGF55 BQB7:BQB55 BZX7:BZX55 CJT7:CJT55 CTP7:CTP55 DDL7:DDL55 DNH7:DNH55 DXD7:DXD55 EGZ7:EGZ55 EQV7:EQV55 FAR7:FAR55 FKN7:FKN55 FUJ7:FUJ55 GEF7:GEF55 GOB7:GOB55 GXX7:GXX55 HHT7:HHT55 HRP7:HRP55 IBL7:IBL55 ILH7:ILH55 IVD7:IVD55 JEZ7:JEZ55 JOV7:JOV55 JYR7:JYR55 KIN7:KIN55 KSJ7:KSJ55 LCF7:LCF55 LMB7:LMB55 LVX7:LVX55 MFT7:MFT55 MPP7:MPP55 MZL7:MZL55 NJH7:NJH55 NTD7:NTD55 OCZ7:OCZ55 OMV7:OMV55 OWR7:OWR55 PGN7:PGN55 PQJ7:PQJ55 QAF7:QAF55 QKB7:QKB55 QTX7:QTX55 RDT7:RDT55 RNP7:RNP55 RXL7:RXL55 SHH7:SHH55 SRD7:SRD55 TAZ7:TAZ55 TKV7:TKV55 TUR7:TUR55 UEN7:UEN55 UOJ7:UOJ55 UYF7:UYF55 VIB7:VIB55 VRX7:VRX55 WBT7:WBT55 WLP7:WLP55 WVL7:WVL55 B5:B54 IR7:IR55 SN7:SN55 ACJ7:ACJ55 AMF7:AMF55 AWB7:AWB55 BFX7:BFX55 BPT7:BPT55 BZP7:BZP55 CJL7:CJL55 CTH7:CTH55 DDD7:DDD55 DMZ7:DMZ55 DWV7:DWV55 EGR7:EGR55 EQN7:EQN55 FAJ7:FAJ55 FKF7:FKF55 FUB7:FUB55 GDX7:GDX55 GNT7:GNT55 GXP7:GXP55 HHL7:HHL55 HRH7:HRH55 IBD7:IBD55 IKZ7:IKZ55 IUV7:IUV55 JER7:JER55 JON7:JON55 JYJ7:JYJ55 KIF7:KIF55 KSB7:KSB55 LBX7:LBX55 LLT7:LLT55 LVP7:LVP55 MFL7:MFL55 MPH7:MPH55 MZD7:MZD55 NIZ7:NIZ55 NSV7:NSV55 OCR7:OCR55 OMN7:OMN55 OWJ7:OWJ55 PGF7:PGF55 PQB7:PQB55 PZX7:PZX55 QJT7:QJT55 QTP7:QTP55 RDL7:RDL55 RNH7:RNH55 RXD7:RXD55 SGZ7:SGZ55 SQV7:SQV55 TAR7:TAR55 TKN7:TKN55 TUJ7:TUJ55 UEF7:UEF55 UOB7:UOB55 UXX7:UXX55 VHT7:VHT55 VRP7:VRP55 WBL7:WBL55 WLH7:WLH55 WVD7:WVD55">
      <formula1>0</formula1>
    </dataValidation>
    <dataValidation type="list" operator="greaterThan" allowBlank="1" showInputMessage="1" showErrorMessage="1" sqref="D5:D54 IT7:IT55 SP7:SP55 ACL7:ACL55 AMH7:AMH55 AWD7:AWD55 BFZ7:BFZ55 BPV7:BPV55 BZR7:BZR55 CJN7:CJN55 CTJ7:CTJ55 DDF7:DDF55 DNB7:DNB55 DWX7:DWX55 EGT7:EGT55 EQP7:EQP55 FAL7:FAL55 FKH7:FKH55 FUD7:FUD55 GDZ7:GDZ55 GNV7:GNV55 GXR7:GXR55 HHN7:HHN55 HRJ7:HRJ55 IBF7:IBF55 ILB7:ILB55 IUX7:IUX55 JET7:JET55 JOP7:JOP55 JYL7:JYL55 KIH7:KIH55 KSD7:KSD55 LBZ7:LBZ55 LLV7:LLV55 LVR7:LVR55 MFN7:MFN55 MPJ7:MPJ55 MZF7:MZF55 NJB7:NJB55 NSX7:NSX55 OCT7:OCT55 OMP7:OMP55 OWL7:OWL55 PGH7:PGH55 PQD7:PQD55 PZZ7:PZZ55 QJV7:QJV55 QTR7:QTR55 RDN7:RDN55 RNJ7:RNJ55 RXF7:RXF55 SHB7:SHB55 SQX7:SQX55 TAT7:TAT55 TKP7:TKP55 TUL7:TUL55 UEH7:UEH55 UOD7:UOD55 UXZ7:UXZ55 VHV7:VHV55 VRR7:VRR55 WBN7:WBN55 WLJ7:WLJ55 WVF7:WVF55 JB7:JB55 SX7:SX55 ACT7:ACT55 AMP7:AMP55 AWL7:AWL55 BGH7:BGH55 BQD7:BQD55 BZZ7:BZZ55 CJV7:CJV55 CTR7:CTR55 DDN7:DDN55 DNJ7:DNJ55 DXF7:DXF55 EHB7:EHB55 EQX7:EQX55 FAT7:FAT55 FKP7:FKP55 FUL7:FUL55 GEH7:GEH55 GOD7:GOD55 GXZ7:GXZ55 HHV7:HHV55 HRR7:HRR55 IBN7:IBN55 ILJ7:ILJ55 IVF7:IVF55 JFB7:JFB55 JOX7:JOX55 JYT7:JYT55 KIP7:KIP55 KSL7:KSL55 LCH7:LCH55 LMD7:LMD55 LVZ7:LVZ55 MFV7:MFV55 MPR7:MPR55 MZN7:MZN55 NJJ7:NJJ55 NTF7:NTF55 ODB7:ODB55 OMX7:OMX55 OWT7:OWT55 PGP7:PGP55 PQL7:PQL55 QAH7:QAH55 QKD7:QKD55 QTZ7:QTZ55 RDV7:RDV55 RNR7:RNR55 RXN7:RXN55 SHJ7:SHJ55 SRF7:SRF55 TBB7:TBB55 TKX7:TKX55 TUT7:TUT55 UEP7:UEP55 UOL7:UOL55 UYH7:UYH55 VID7:VID55 VRZ7:VRZ55 WBV7:WBV55 WLR7:WLR55 WVN7:WVN55">
      <formula1>"Positiv,Negativ"</formula1>
    </dataValidation>
    <dataValidation type="decimal" operator="greaterThan" allowBlank="1" showInputMessage="1" showErrorMessage="1" sqref="JA7:JA55 SW7:SW55 ACS7:ACS55 AMO7:AMO55 AWK7:AWK55 BGG7:BGG55 BQC7:BQC55 BZY7:BZY55 CJU7:CJU55 CTQ7:CTQ55 DDM7:DDM55 DNI7:DNI55 DXE7:DXE55 EHA7:EHA55 EQW7:EQW55 FAS7:FAS55 FKO7:FKO55 FUK7:FUK55 GEG7:GEG55 GOC7:GOC55 GXY7:GXY55 HHU7:HHU55 HRQ7:HRQ55 IBM7:IBM55 ILI7:ILI55 IVE7:IVE55 JFA7:JFA55 JOW7:JOW55 JYS7:JYS55 KIO7:KIO55 KSK7:KSK55 LCG7:LCG55 LMC7:LMC55 LVY7:LVY55 MFU7:MFU55 MPQ7:MPQ55 MZM7:MZM55 NJI7:NJI55 NTE7:NTE55 ODA7:ODA55 OMW7:OMW55 OWS7:OWS55 PGO7:PGO55 PQK7:PQK55 QAG7:QAG55 QKC7:QKC55 QTY7:QTY55 RDU7:RDU55 RNQ7:RNQ55 RXM7:RXM55 SHI7:SHI55 SRE7:SRE55 TBA7:TBA55 TKW7:TKW55 TUS7:TUS55 UEO7:UEO55 UOK7:UOK55 UYG7:UYG55 VIC7:VIC55 VRY7:VRY55 WBU7:WBU55 WLQ7:WLQ55 WVM7:WVM55 C5:C54 IS7:IS55 SO7:SO55 ACK7:ACK55 AMG7:AMG55 AWC7:AWC55 BFY7:BFY55 BPU7:BPU55 BZQ7:BZQ55 CJM7:CJM55 CTI7:CTI55 DDE7:DDE55 DNA7:DNA55 DWW7:DWW55 EGS7:EGS55 EQO7:EQO55 FAK7:FAK55 FKG7:FKG55 FUC7:FUC55 GDY7:GDY55 GNU7:GNU55 GXQ7:GXQ55 HHM7:HHM55 HRI7:HRI55 IBE7:IBE55 ILA7:ILA55 IUW7:IUW55 JES7:JES55 JOO7:JOO55 JYK7:JYK55 KIG7:KIG55 KSC7:KSC55 LBY7:LBY55 LLU7:LLU55 LVQ7:LVQ55 MFM7:MFM55 MPI7:MPI55 MZE7:MZE55 NJA7:NJA55 NSW7:NSW55 OCS7:OCS55 OMO7:OMO55 OWK7:OWK55 PGG7:PGG55 PQC7:PQC55 PZY7:PZY55 QJU7:QJU55 QTQ7:QTQ55 RDM7:RDM55 RNI7:RNI55 RXE7:RXE55 SHA7:SHA55 SQW7:SQW55 TAS7:TAS55 TKO7:TKO55 TUK7:TUK55 UEG7:UEG55 UOC7:UOC55 UXY7:UXY55 VHU7:VHU55 VRQ7:VRQ55 WBM7:WBM55 WLI7:WLI55 WVE7:WVE55">
      <formula1>0</formula1>
    </dataValidation>
  </dataValidations>
  <printOptions horizontalCentered="1" verticalCentered="1"/>
  <pageMargins left="0.78740157480314965" right="0.78740157480314965" top="0.98425196850393704" bottom="0.98425196850393704" header="0.51181102362204722" footer="0.51181102362204722"/>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theme="5"/>
    <pageSetUpPr fitToPage="1"/>
  </sheetPr>
  <dimension ref="A1:E55"/>
  <sheetViews>
    <sheetView showGridLines="0" zoomScaleNormal="100" zoomScaleSheetLayoutView="100" workbookViewId="0"/>
  </sheetViews>
  <sheetFormatPr baseColWidth="10" defaultColWidth="11.42578125" defaultRowHeight="15" x14ac:dyDescent="0.25"/>
  <cols>
    <col min="1" max="1" width="187" style="57" bestFit="1" customWidth="1"/>
    <col min="2" max="2" width="8.140625" style="57" bestFit="1" customWidth="1"/>
    <col min="3" max="3" width="15" style="57" bestFit="1" customWidth="1"/>
    <col min="4" max="16384" width="11.42578125" style="57"/>
  </cols>
  <sheetData>
    <row r="1" spans="1:5" ht="18.75" x14ac:dyDescent="0.25">
      <c r="A1" s="113" t="s">
        <v>427</v>
      </c>
    </row>
    <row r="2" spans="1:5" ht="21" x14ac:dyDescent="0.25">
      <c r="A2" s="120"/>
    </row>
    <row r="3" spans="1:5" ht="37.5" x14ac:dyDescent="0.25">
      <c r="A3" s="335" t="s">
        <v>315</v>
      </c>
      <c r="B3" s="336" t="s">
        <v>48</v>
      </c>
      <c r="C3" s="335" t="s">
        <v>290</v>
      </c>
      <c r="D3" s="51"/>
      <c r="E3" s="51"/>
    </row>
    <row r="4" spans="1:5" s="55" customFormat="1" x14ac:dyDescent="0.25">
      <c r="A4" s="168"/>
      <c r="B4" s="52">
        <f>SUM(B5:B54)</f>
        <v>0</v>
      </c>
      <c r="C4" s="168"/>
      <c r="D4" s="53"/>
      <c r="E4" s="54"/>
    </row>
    <row r="5" spans="1:5" x14ac:dyDescent="0.25">
      <c r="A5" s="237"/>
      <c r="B5" s="171"/>
      <c r="C5" s="237"/>
      <c r="E5" s="46"/>
    </row>
    <row r="6" spans="1:5" x14ac:dyDescent="0.25">
      <c r="A6" s="237"/>
      <c r="B6" s="171"/>
      <c r="C6" s="171"/>
      <c r="E6" s="46"/>
    </row>
    <row r="7" spans="1:5" x14ac:dyDescent="0.25">
      <c r="A7" s="237"/>
      <c r="B7" s="171"/>
      <c r="C7" s="171"/>
      <c r="E7" s="46"/>
    </row>
    <row r="8" spans="1:5" x14ac:dyDescent="0.25">
      <c r="A8" s="237"/>
      <c r="B8" s="171"/>
      <c r="C8" s="171"/>
      <c r="E8" s="46"/>
    </row>
    <row r="9" spans="1:5" x14ac:dyDescent="0.25">
      <c r="A9" s="237"/>
      <c r="B9" s="171"/>
      <c r="C9" s="171"/>
      <c r="E9" s="46"/>
    </row>
    <row r="10" spans="1:5" x14ac:dyDescent="0.25">
      <c r="A10" s="237"/>
      <c r="B10" s="171"/>
      <c r="C10" s="171"/>
      <c r="E10" s="46"/>
    </row>
    <row r="11" spans="1:5" x14ac:dyDescent="0.25">
      <c r="A11" s="237"/>
      <c r="B11" s="171"/>
      <c r="C11" s="171"/>
      <c r="E11" s="46"/>
    </row>
    <row r="12" spans="1:5" x14ac:dyDescent="0.25">
      <c r="A12" s="237"/>
      <c r="B12" s="171"/>
      <c r="C12" s="171"/>
      <c r="E12" s="46"/>
    </row>
    <row r="13" spans="1:5" x14ac:dyDescent="0.25">
      <c r="A13" s="237"/>
      <c r="B13" s="171"/>
      <c r="C13" s="171"/>
      <c r="E13" s="46"/>
    </row>
    <row r="14" spans="1:5" x14ac:dyDescent="0.25">
      <c r="A14" s="237"/>
      <c r="B14" s="171"/>
      <c r="C14" s="171"/>
      <c r="E14" s="46"/>
    </row>
    <row r="15" spans="1:5" x14ac:dyDescent="0.25">
      <c r="A15" s="237"/>
      <c r="B15" s="171"/>
      <c r="C15" s="171"/>
      <c r="E15" s="46"/>
    </row>
    <row r="16" spans="1:5" x14ac:dyDescent="0.25">
      <c r="A16" s="237"/>
      <c r="B16" s="171"/>
      <c r="C16" s="171"/>
      <c r="E16" s="46"/>
    </row>
    <row r="17" spans="1:5" x14ac:dyDescent="0.25">
      <c r="A17" s="237"/>
      <c r="B17" s="171"/>
      <c r="C17" s="171"/>
      <c r="E17" s="46"/>
    </row>
    <row r="18" spans="1:5" x14ac:dyDescent="0.25">
      <c r="A18" s="237"/>
      <c r="B18" s="171"/>
      <c r="C18" s="171"/>
      <c r="E18" s="46"/>
    </row>
    <row r="19" spans="1:5" x14ac:dyDescent="0.25">
      <c r="A19" s="237"/>
      <c r="B19" s="171"/>
      <c r="C19" s="171"/>
      <c r="E19" s="46"/>
    </row>
    <row r="20" spans="1:5" x14ac:dyDescent="0.25">
      <c r="A20" s="237"/>
      <c r="B20" s="171"/>
      <c r="C20" s="171"/>
      <c r="E20" s="46"/>
    </row>
    <row r="21" spans="1:5" x14ac:dyDescent="0.25">
      <c r="A21" s="237"/>
      <c r="B21" s="171"/>
      <c r="C21" s="171"/>
      <c r="E21" s="46"/>
    </row>
    <row r="22" spans="1:5" x14ac:dyDescent="0.25">
      <c r="A22" s="237"/>
      <c r="B22" s="171"/>
      <c r="C22" s="171"/>
      <c r="E22" s="46"/>
    </row>
    <row r="23" spans="1:5" x14ac:dyDescent="0.25">
      <c r="A23" s="237"/>
      <c r="B23" s="171"/>
      <c r="C23" s="171"/>
      <c r="E23" s="46"/>
    </row>
    <row r="24" spans="1:5" x14ac:dyDescent="0.25">
      <c r="A24" s="237"/>
      <c r="B24" s="171"/>
      <c r="C24" s="171"/>
      <c r="E24" s="46"/>
    </row>
    <row r="25" spans="1:5" x14ac:dyDescent="0.25">
      <c r="A25" s="237"/>
      <c r="B25" s="171"/>
      <c r="C25" s="171"/>
      <c r="E25" s="46"/>
    </row>
    <row r="26" spans="1:5" x14ac:dyDescent="0.25">
      <c r="A26" s="237"/>
      <c r="B26" s="171"/>
      <c r="C26" s="171"/>
      <c r="E26" s="46"/>
    </row>
    <row r="27" spans="1:5" x14ac:dyDescent="0.25">
      <c r="A27" s="237"/>
      <c r="B27" s="171"/>
      <c r="C27" s="171"/>
      <c r="E27" s="46"/>
    </row>
    <row r="28" spans="1:5" x14ac:dyDescent="0.25">
      <c r="A28" s="237"/>
      <c r="B28" s="171"/>
      <c r="C28" s="171"/>
      <c r="E28" s="46"/>
    </row>
    <row r="29" spans="1:5" x14ac:dyDescent="0.25">
      <c r="A29" s="237"/>
      <c r="B29" s="171"/>
      <c r="C29" s="171"/>
      <c r="E29" s="46"/>
    </row>
    <row r="30" spans="1:5" x14ac:dyDescent="0.25">
      <c r="A30" s="237"/>
      <c r="B30" s="171"/>
      <c r="C30" s="171"/>
      <c r="E30" s="46"/>
    </row>
    <row r="31" spans="1:5" x14ac:dyDescent="0.25">
      <c r="A31" s="237"/>
      <c r="B31" s="171"/>
      <c r="C31" s="171"/>
      <c r="E31" s="46"/>
    </row>
    <row r="32" spans="1:5" x14ac:dyDescent="0.25">
      <c r="A32" s="237"/>
      <c r="B32" s="171"/>
      <c r="C32" s="171"/>
      <c r="E32" s="46"/>
    </row>
    <row r="33" spans="1:5" x14ac:dyDescent="0.25">
      <c r="A33" s="237"/>
      <c r="B33" s="171"/>
      <c r="C33" s="171"/>
      <c r="E33" s="46"/>
    </row>
    <row r="34" spans="1:5" x14ac:dyDescent="0.25">
      <c r="A34" s="237"/>
      <c r="B34" s="171"/>
      <c r="C34" s="171"/>
      <c r="E34" s="46"/>
    </row>
    <row r="35" spans="1:5" x14ac:dyDescent="0.25">
      <c r="A35" s="237"/>
      <c r="B35" s="171"/>
      <c r="C35" s="171"/>
      <c r="E35" s="46"/>
    </row>
    <row r="36" spans="1:5" x14ac:dyDescent="0.25">
      <c r="A36" s="237"/>
      <c r="B36" s="171"/>
      <c r="C36" s="171"/>
      <c r="E36" s="46"/>
    </row>
    <row r="37" spans="1:5" x14ac:dyDescent="0.25">
      <c r="A37" s="237"/>
      <c r="B37" s="171"/>
      <c r="C37" s="171"/>
      <c r="E37" s="46"/>
    </row>
    <row r="38" spans="1:5" x14ac:dyDescent="0.25">
      <c r="A38" s="237"/>
      <c r="B38" s="171"/>
      <c r="C38" s="171"/>
      <c r="E38" s="46"/>
    </row>
    <row r="39" spans="1:5" x14ac:dyDescent="0.25">
      <c r="A39" s="237"/>
      <c r="B39" s="171"/>
      <c r="C39" s="171"/>
      <c r="E39" s="46"/>
    </row>
    <row r="40" spans="1:5" x14ac:dyDescent="0.25">
      <c r="A40" s="237"/>
      <c r="B40" s="171"/>
      <c r="C40" s="171"/>
      <c r="E40" s="46"/>
    </row>
    <row r="41" spans="1:5" x14ac:dyDescent="0.25">
      <c r="A41" s="237"/>
      <c r="B41" s="171"/>
      <c r="C41" s="171"/>
      <c r="E41" s="46"/>
    </row>
    <row r="42" spans="1:5" x14ac:dyDescent="0.25">
      <c r="A42" s="237"/>
      <c r="B42" s="171"/>
      <c r="C42" s="171"/>
      <c r="E42" s="46"/>
    </row>
    <row r="43" spans="1:5" x14ac:dyDescent="0.25">
      <c r="A43" s="237"/>
      <c r="B43" s="171"/>
      <c r="C43" s="171"/>
      <c r="E43" s="46"/>
    </row>
    <row r="44" spans="1:5" x14ac:dyDescent="0.25">
      <c r="A44" s="237"/>
      <c r="B44" s="171"/>
      <c r="C44" s="171"/>
      <c r="E44" s="46"/>
    </row>
    <row r="45" spans="1:5" x14ac:dyDescent="0.25">
      <c r="A45" s="237"/>
      <c r="B45" s="171"/>
      <c r="C45" s="171"/>
      <c r="E45" s="46"/>
    </row>
    <row r="46" spans="1:5" x14ac:dyDescent="0.25">
      <c r="A46" s="237"/>
      <c r="B46" s="171"/>
      <c r="C46" s="171"/>
      <c r="E46" s="46"/>
    </row>
    <row r="47" spans="1:5" x14ac:dyDescent="0.25">
      <c r="A47" s="237"/>
      <c r="B47" s="171"/>
      <c r="C47" s="171"/>
      <c r="E47" s="46"/>
    </row>
    <row r="48" spans="1:5" x14ac:dyDescent="0.25">
      <c r="A48" s="237"/>
      <c r="B48" s="171"/>
      <c r="C48" s="171"/>
      <c r="E48" s="46"/>
    </row>
    <row r="49" spans="1:5" x14ac:dyDescent="0.25">
      <c r="A49" s="237"/>
      <c r="B49" s="171"/>
      <c r="C49" s="171"/>
      <c r="E49" s="46"/>
    </row>
    <row r="50" spans="1:5" x14ac:dyDescent="0.25">
      <c r="A50" s="237"/>
      <c r="B50" s="171"/>
      <c r="C50" s="171"/>
      <c r="E50" s="46"/>
    </row>
    <row r="51" spans="1:5" x14ac:dyDescent="0.25">
      <c r="A51" s="237"/>
      <c r="B51" s="171"/>
      <c r="C51" s="171"/>
      <c r="E51" s="46"/>
    </row>
    <row r="52" spans="1:5" x14ac:dyDescent="0.25">
      <c r="A52" s="237"/>
      <c r="B52" s="171"/>
      <c r="C52" s="171"/>
      <c r="E52" s="46"/>
    </row>
    <row r="53" spans="1:5" x14ac:dyDescent="0.25">
      <c r="A53" s="237"/>
      <c r="B53" s="171"/>
      <c r="C53" s="171"/>
      <c r="E53" s="46"/>
    </row>
    <row r="54" spans="1:5" x14ac:dyDescent="0.25">
      <c r="A54" s="237"/>
      <c r="B54" s="171"/>
      <c r="C54" s="171"/>
      <c r="E54" s="46"/>
    </row>
    <row r="55" spans="1:5" ht="15" customHeight="1" x14ac:dyDescent="0.25">
      <c r="E55" s="46"/>
    </row>
  </sheetData>
  <sheetProtection algorithmName="SHA-512" hashValue="MrmB+wXEJJciHLCafGYQuTsetjfWmWyNsdZybjfliBHT4NRkonr9TTG4kz3fGHWvRsErLOf4xfwR4fTCtyQjng==" saltValue="3YK+Wh2GuTLAqs/AIqlzeg==" spinCount="100000" sheet="1" objects="1" scenarios="1" formatCells="0" formatColumns="0" formatRows="0"/>
  <dataValidations count="6">
    <dataValidation type="decimal" operator="greaterThan" allowBlank="1" showInputMessage="1" showErrorMessage="1" sqref="IU7:IU55 SQ7:SQ55 ACM7:ACM55 AMI7:AMI55 AWE7:AWE55 BGA7:BGA55 BPW7:BPW55 BZS7:BZS55 CJO7:CJO55 CTK7:CTK55 DDG7:DDG55 DNC7:DNC55 DWY7:DWY55 EGU7:EGU55 EQQ7:EQQ55 FAM7:FAM55 FKI7:FKI55 FUE7:FUE55 GEA7:GEA55 GNW7:GNW55 GXS7:GXS55 HHO7:HHO55 HRK7:HRK55 IBG7:IBG55 ILC7:ILC55 IUY7:IUY55 JEU7:JEU55 JOQ7:JOQ55 JYM7:JYM55 KII7:KII55 KSE7:KSE55 LCA7:LCA55 LLW7:LLW55 LVS7:LVS55 MFO7:MFO55 MPK7:MPK55 MZG7:MZG55 NJC7:NJC55 NSY7:NSY55 OCU7:OCU55 OMQ7:OMQ55 OWM7:OWM55 PGI7:PGI55 PQE7:PQE55 QAA7:QAA55 QJW7:QJW55 QTS7:QTS55 RDO7:RDO55 RNK7:RNK55 RXG7:RXG55 SHC7:SHC55 SQY7:SQY55 TAU7:TAU55 TKQ7:TKQ55 TUM7:TUM55 UEI7:UEI55 UOE7:UOE55 UYA7:UYA55 VHW7:VHW55 VRS7:VRS55 WBO7:WBO55 WLK7:WLK55 WVG7:WVG55 IM7:IM55 SI7:SI55 ACE7:ACE55 AMA7:AMA55 AVW7:AVW55 BFS7:BFS55 BPO7:BPO55 BZK7:BZK55 CJG7:CJG55 CTC7:CTC55 DCY7:DCY55 DMU7:DMU55 DWQ7:DWQ55 EGM7:EGM55 EQI7:EQI55 FAE7:FAE55 FKA7:FKA55 FTW7:FTW55 GDS7:GDS55 GNO7:GNO55 GXK7:GXK55 HHG7:HHG55 HRC7:HRC55 IAY7:IAY55 IKU7:IKU55 IUQ7:IUQ55 JEM7:JEM55 JOI7:JOI55 JYE7:JYE55 KIA7:KIA55 KRW7:KRW55 LBS7:LBS55 LLO7:LLO55 LVK7:LVK55 MFG7:MFG55 MPC7:MPC55 MYY7:MYY55 NIU7:NIU55 NSQ7:NSQ55 OCM7:OCM55 OMI7:OMI55 OWE7:OWE55 PGA7:PGA55 PPW7:PPW55 PZS7:PZS55 QJO7:QJO55 QTK7:QTK55 RDG7:RDG55 RNC7:RNC55 RWY7:RWY55 SGU7:SGU55 SQQ7:SQQ55 TAM7:TAM55 TKI7:TKI55 TUE7:TUE55 UEA7:UEA55 UNW7:UNW55 UXS7:UXS55 VHO7:VHO55 VRK7:VRK55 WBG7:WBG55 WLC7:WLC55 WUY7:WUY55">
      <formula1>0</formula1>
    </dataValidation>
    <dataValidation type="list" operator="greaterThan" allowBlank="1" showInputMessage="1" showErrorMessage="1" sqref="IN7:IN55 SJ7:SJ55 ACF7:ACF55 AMB7:AMB55 AVX7:AVX55 BFT7:BFT55 BPP7:BPP55 BZL7:BZL55 CJH7:CJH55 CTD7:CTD55 DCZ7:DCZ55 DMV7:DMV55 DWR7:DWR55 EGN7:EGN55 EQJ7:EQJ55 FAF7:FAF55 FKB7:FKB55 FTX7:FTX55 GDT7:GDT55 GNP7:GNP55 GXL7:GXL55 HHH7:HHH55 HRD7:HRD55 IAZ7:IAZ55 IKV7:IKV55 IUR7:IUR55 JEN7:JEN55 JOJ7:JOJ55 JYF7:JYF55 KIB7:KIB55 KRX7:KRX55 LBT7:LBT55 LLP7:LLP55 LVL7:LVL55 MFH7:MFH55 MPD7:MPD55 MYZ7:MYZ55 NIV7:NIV55 NSR7:NSR55 OCN7:OCN55 OMJ7:OMJ55 OWF7:OWF55 PGB7:PGB55 PPX7:PPX55 PZT7:PZT55 QJP7:QJP55 QTL7:QTL55 RDH7:RDH55 RND7:RND55 RWZ7:RWZ55 SGV7:SGV55 SQR7:SQR55 TAN7:TAN55 TKJ7:TKJ55 TUF7:TUF55 UEB7:UEB55 UNX7:UNX55 UXT7:UXT55 VHP7:VHP55 VRL7:VRL55 WBH7:WBH55 WLD7:WLD55 WUZ7:WUZ55 IV7:IV55 SR7:SR55 ACN7:ACN55 AMJ7:AMJ55 AWF7:AWF55 BGB7:BGB55 BPX7:BPX55 BZT7:BZT55 CJP7:CJP55 CTL7:CTL55 DDH7:DDH55 DND7:DND55 DWZ7:DWZ55 EGV7:EGV55 EQR7:EQR55 FAN7:FAN55 FKJ7:FKJ55 FUF7:FUF55 GEB7:GEB55 GNX7:GNX55 GXT7:GXT55 HHP7:HHP55 HRL7:HRL55 IBH7:IBH55 ILD7:ILD55 IUZ7:IUZ55 JEV7:JEV55 JOR7:JOR55 JYN7:JYN55 KIJ7:KIJ55 KSF7:KSF55 LCB7:LCB55 LLX7:LLX55 LVT7:LVT55 MFP7:MFP55 MPL7:MPL55 MZH7:MZH55 NJD7:NJD55 NSZ7:NSZ55 OCV7:OCV55 OMR7:OMR55 OWN7:OWN55 PGJ7:PGJ55 PQF7:PQF55 QAB7:QAB55 QJX7:QJX55 QTT7:QTT55 RDP7:RDP55 RNL7:RNL55 RXH7:RXH55 SHD7:SHD55 SQZ7:SQZ55 TAV7:TAV55 TKR7:TKR55 TUN7:TUN55 UEJ7:UEJ55 UOF7:UOF55 UYB7:UYB55 VHX7:VHX55 VRT7:VRT55 WBP7:WBP55 WLL7:WLL55 WVH7:WVH55">
      <formula1>"Positiv,Negativ"</formula1>
    </dataValidation>
    <dataValidation type="whole" operator="greaterThan" allowBlank="1" showInputMessage="1" showErrorMessage="1" sqref="IT7:IT55 SP7:SP55 ACL7:ACL55 AMH7:AMH55 AWD7:AWD55 BFZ7:BFZ55 BPV7:BPV55 BZR7:BZR55 CJN7:CJN55 CTJ7:CTJ55 DDF7:DDF55 DNB7:DNB55 DWX7:DWX55 EGT7:EGT55 EQP7:EQP55 FAL7:FAL55 FKH7:FKH55 FUD7:FUD55 GDZ7:GDZ55 GNV7:GNV55 GXR7:GXR55 HHN7:HHN55 HRJ7:HRJ55 IBF7:IBF55 ILB7:ILB55 IUX7:IUX55 JET7:JET55 JOP7:JOP55 JYL7:JYL55 KIH7:KIH55 KSD7:KSD55 LBZ7:LBZ55 LLV7:LLV55 LVR7:LVR55 MFN7:MFN55 MPJ7:MPJ55 MZF7:MZF55 NJB7:NJB55 NSX7:NSX55 OCT7:OCT55 OMP7:OMP55 OWL7:OWL55 PGH7:PGH55 PQD7:PQD55 PZZ7:PZZ55 QJV7:QJV55 QTR7:QTR55 RDN7:RDN55 RNJ7:RNJ55 RXF7:RXF55 SHB7:SHB55 SQX7:SQX55 TAT7:TAT55 TKP7:TKP55 TUL7:TUL55 UEH7:UEH55 UOD7:UOD55 UXZ7:UXZ55 VHV7:VHV55 VRR7:VRR55 WBN7:WBN55 WLJ7:WLJ55 WVF7:WVF55 IL7:IL55 SH7:SH55 ACD7:ACD55 ALZ7:ALZ55 AVV7:AVV55 BFR7:BFR55 BPN7:BPN55 BZJ7:BZJ55 CJF7:CJF55 CTB7:CTB55 DCX7:DCX55 DMT7:DMT55 DWP7:DWP55 EGL7:EGL55 EQH7:EQH55 FAD7:FAD55 FJZ7:FJZ55 FTV7:FTV55 GDR7:GDR55 GNN7:GNN55 GXJ7:GXJ55 HHF7:HHF55 HRB7:HRB55 IAX7:IAX55 IKT7:IKT55 IUP7:IUP55 JEL7:JEL55 JOH7:JOH55 JYD7:JYD55 KHZ7:KHZ55 KRV7:KRV55 LBR7:LBR55 LLN7:LLN55 LVJ7:LVJ55 MFF7:MFF55 MPB7:MPB55 MYX7:MYX55 NIT7:NIT55 NSP7:NSP55 OCL7:OCL55 OMH7:OMH55 OWD7:OWD55 PFZ7:PFZ55 PPV7:PPV55 PZR7:PZR55 QJN7:QJN55 QTJ7:QTJ55 RDF7:RDF55 RNB7:RNB55 RWX7:RWX55 SGT7:SGT55 SQP7:SQP55 TAL7:TAL55 TKH7:TKH55 TUD7:TUD55 UDZ7:UDZ55 UNV7:UNV55 UXR7:UXR55 VHN7:VHN55 VRJ7:VRJ55 WBF7:WBF55 WLB7:WLB55 WUX7:WUX55 C5:C54">
      <formula1>0</formula1>
    </dataValidation>
    <dataValidation operator="greaterThan" allowBlank="1" showInputMessage="1" showErrorMessage="1" sqref="IO7:IO55 SK7:SK55 ACG7:ACG55 AMC7:AMC55 AVY7:AVY55 BFU7:BFU55 BPQ7:BPQ55 BZM7:BZM55 CJI7:CJI55 CTE7:CTE55 DDA7:DDA55 DMW7:DMW55 DWS7:DWS55 EGO7:EGO55 EQK7:EQK55 FAG7:FAG55 FKC7:FKC55 FTY7:FTY55 GDU7:GDU55 GNQ7:GNQ55 GXM7:GXM55 HHI7:HHI55 HRE7:HRE55 IBA7:IBA55 IKW7:IKW55 IUS7:IUS55 JEO7:JEO55 JOK7:JOK55 JYG7:JYG55 KIC7:KIC55 KRY7:KRY55 LBU7:LBU55 LLQ7:LLQ55 LVM7:LVM55 MFI7:MFI55 MPE7:MPE55 MZA7:MZA55 NIW7:NIW55 NSS7:NSS55 OCO7:OCO55 OMK7:OMK55 OWG7:OWG55 PGC7:PGC55 PPY7:PPY55 PZU7:PZU55 QJQ7:QJQ55 QTM7:QTM55 RDI7:RDI55 RNE7:RNE55 RXA7:RXA55 SGW7:SGW55 SQS7:SQS55 TAO7:TAO55 TKK7:TKK55 TUG7:TUG55 UEC7:UEC55 UNY7:UNY55 UXU7:UXU55 VHQ7:VHQ55 VRM7:VRM55 WBI7:WBI55 WLE7:WLE55 WVA7:WVA55 IW7:IW55 SS7:SS55 ACO7:ACO55 AMK7:AMK55 AWG7:AWG55 BGC7:BGC55 BPY7:BPY55 BZU7:BZU55 CJQ7:CJQ55 CTM7:CTM55 DDI7:DDI55 DNE7:DNE55 DXA7:DXA55 EGW7:EGW55 EQS7:EQS55 FAO7:FAO55 FKK7:FKK55 FUG7:FUG55 GEC7:GEC55 GNY7:GNY55 GXU7:GXU55 HHQ7:HHQ55 HRM7:HRM55 IBI7:IBI55 ILE7:ILE55 IVA7:IVA55 JEW7:JEW55 JOS7:JOS55 JYO7:JYO55 KIK7:KIK55 KSG7:KSG55 LCC7:LCC55 LLY7:LLY55 LVU7:LVU55 MFQ7:MFQ55 MPM7:MPM55 MZI7:MZI55 NJE7:NJE55 NTA7:NTA55 OCW7:OCW55 OMS7:OMS55 OWO7:OWO55 PGK7:PGK55 PQG7:PQG55 QAC7:QAC55 QJY7:QJY55 QTU7:QTU55 RDQ7:RDQ55 RNM7:RNM55 RXI7:RXI55 SHE7:SHE55 SRA7:SRA55 TAW7:TAW55 TKS7:TKS55 TUO7:TUO55 UEK7:UEK55 UOG7:UOG55 UYC7:UYC55 VHY7:VHY55 VRU7:VRU55 WBQ7:WBQ55 WLM7:WLM55 WVI7:WVI55"/>
    <dataValidation type="custom" allowBlank="1" showInputMessage="1" showErrorMessage="1" errorTitle="Ungültige Eingabe" error="Bitte eine Zahl eingeben." sqref="B5:B54">
      <formula1>ISNUMBER(B5)</formula1>
    </dataValidation>
    <dataValidation type="list" allowBlank="1" showInputMessage="1" showErrorMessage="1" sqref="A5:A54">
      <formula1>"VIP-Wheeling,Drittnetznutzung,Börsenbasiertes Spread-Produkt,Kapazitätsrückkäufe"</formula1>
    </dataValidation>
  </dataValidations>
  <printOptions horizontalCentered="1" verticalCentered="1"/>
  <pageMargins left="0.78740157480314965" right="0.78740157480314965" top="0.98425196850393704" bottom="0.98425196850393704" header="0.51181102362204722" footer="0.51181102362204722"/>
  <pageSetup paperSize="9" scale="56"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11</vt:i4>
      </vt:variant>
    </vt:vector>
  </HeadingPairs>
  <TitlesOfParts>
    <vt:vector size="32" baseType="lpstr">
      <vt:lpstr>Ausfüllhilfe</vt:lpstr>
      <vt:lpstr>A_Stammdaten</vt:lpstr>
      <vt:lpstr>A1_GuV</vt:lpstr>
      <vt:lpstr>A1a_Detailabfrage_GuV</vt:lpstr>
      <vt:lpstr>A1b_vorgel_Netzkosten</vt:lpstr>
      <vt:lpstr>B_Messstellenbetrieb</vt:lpstr>
      <vt:lpstr>C1_Treibenergie</vt:lpstr>
      <vt:lpstr>C2_KOLA</vt:lpstr>
      <vt:lpstr>C3_KOMBI</vt:lpstr>
      <vt:lpstr>C4_KOKOS</vt:lpstr>
      <vt:lpstr>C_VOLKER</vt:lpstr>
      <vt:lpstr>D_KKAuf</vt:lpstr>
      <vt:lpstr>E_SAV</vt:lpstr>
      <vt:lpstr>E1_Anl_Spiegel</vt:lpstr>
      <vt:lpstr>E2_BKZ</vt:lpstr>
      <vt:lpstr>E3_WAV</vt:lpstr>
      <vt:lpstr>E4_Anmerkungen</vt:lpstr>
      <vt:lpstr>G_Annuität</vt:lpstr>
      <vt:lpstr>Listen</vt:lpstr>
      <vt:lpstr>KKauf</vt:lpstr>
      <vt:lpstr>Changelog</vt:lpstr>
      <vt:lpstr>Anlagengruppen</vt:lpstr>
      <vt:lpstr>Listen!Antragsjahre</vt:lpstr>
      <vt:lpstr>A1_GuV!Druckbereich</vt:lpstr>
      <vt:lpstr>B_Messstellenbetrieb!Druckbereich</vt:lpstr>
      <vt:lpstr>Entgeltarten</vt:lpstr>
      <vt:lpstr>Investitionsjahre</vt:lpstr>
      <vt:lpstr>Listen!Selbst_geschaffene_gewerbliche_Schutzrechte_und_ähnliche_Rechte_und_Werte</vt:lpstr>
      <vt:lpstr>WAV_Positionen</vt:lpstr>
      <vt:lpstr>Zeitreihe_1</vt:lpstr>
      <vt:lpstr>Zeitreihe_2</vt:lpstr>
      <vt:lpstr>Zinstabelle</vt:lpstr>
    </vt:vector>
  </TitlesOfParts>
  <Manager>rene@wiederhold.cloud</Manager>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Erhebungsbogen zum Regulierungskonto (§5 ARegV)</dc:title>
  <dc:creator>rene@wiederhold.cloud</dc:creator>
  <cp:keywords>ARegV; Gas; RegKto; Regulierung; GuV; KKAuf; SAV</cp:keywords>
  <cp:lastModifiedBy>TMUEN Schmalenberger, Dr. Annett</cp:lastModifiedBy>
  <cp:lastPrinted>2019-04-11T08:47:34Z</cp:lastPrinted>
  <dcterms:created xsi:type="dcterms:W3CDTF">2014-03-17T15:25:24Z</dcterms:created>
  <dcterms:modified xsi:type="dcterms:W3CDTF">2025-11-06T07:28:16Z</dcterms:modified>
</cp:coreProperties>
</file>