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DieseArbeitsmappe" defaultThemeVersion="124226"/>
  <mc:AlternateContent xmlns:mc="http://schemas.openxmlformats.org/markup-compatibility/2006">
    <mc:Choice Requires="x15">
      <x15ac:absPath xmlns:x15ac="http://schemas.microsoft.com/office/spreadsheetml/2010/11/ac" url="Q:\RKTH\01_Verfahren\03_Rkto\Rkto_2024\01_Rkto_2024_S\01_Rkto_2024_S_Prüftool\"/>
    </mc:Choice>
  </mc:AlternateContent>
  <bookViews>
    <workbookView xWindow="240" yWindow="405" windowWidth="12120" windowHeight="8760" tabRatio="869"/>
  </bookViews>
  <sheets>
    <sheet name="Ausfüllhilfe" sheetId="1" r:id="rId1"/>
    <sheet name="Listen" sheetId="31" state="hidden" r:id="rId2"/>
    <sheet name="Changelog" sheetId="25" state="hidden" r:id="rId3"/>
    <sheet name="A. Allgemeine Informationen" sheetId="2" r:id="rId4"/>
    <sheet name="A2. Bilanz" sheetId="4" r:id="rId5"/>
    <sheet name="A3. GuV" sheetId="5" r:id="rId6"/>
    <sheet name="A4. Anlagenspiegel" sheetId="26" r:id="rId7"/>
    <sheet name="A5. Energiefluss" sheetId="41" r:id="rId8"/>
    <sheet name="E1.a. Erzielb. Erlöse" sheetId="6" r:id="rId9"/>
    <sheet name="E1.b. Umsatzerlöse Details" sheetId="35" r:id="rId10"/>
    <sheet name="E2. vorgelagerte Netzkosten" sheetId="37" r:id="rId11"/>
    <sheet name="E3. dezentrale Einspeisung" sheetId="40" r:id="rId12"/>
    <sheet name="E4.a. MSB (inkl. Messung)" sheetId="36" r:id="rId13"/>
    <sheet name="E4.b. Beteiligung iMSys" sheetId="38" r:id="rId14"/>
    <sheet name="E5. Investmaßnahmen" sheetId="11" state="hidden" r:id="rId15"/>
    <sheet name="E6. fin.Ausgl." sheetId="33" r:id="rId16"/>
    <sheet name="E7. BKZ_NAB_IZ" sheetId="13" r:id="rId17"/>
    <sheet name="E8. KKAuf_Berechnung" sheetId="46" r:id="rId18"/>
    <sheet name="E8.a. KKAuf_SAV" sheetId="43" r:id="rId19"/>
    <sheet name="E8.b. KKAuf_BKZ_NAB_IZ" sheetId="44" r:id="rId20"/>
    <sheet name="E8.c. KKAuf_WAV" sheetId="23" r:id="rId21"/>
    <sheet name="E9. ÜNB_Spezifika" sheetId="14" state="hidden" r:id="rId22"/>
    <sheet name="E9.a. Regelleistung" sheetId="27" state="hidden" r:id="rId23"/>
    <sheet name="E9.b. Netzverluste" sheetId="28" state="hidden" r:id="rId24"/>
    <sheet name="E9.c. Redispatch" sheetId="29" state="hidden" r:id="rId25"/>
    <sheet name="E9.d. Nutzen statt Abregeln" sheetId="30" state="hidden" r:id="rId26"/>
    <sheet name="E9.e. Schwarzstart" sheetId="34" state="hidden" r:id="rId27"/>
    <sheet name="E10. Sonstiges" sheetId="45" r:id="rId28"/>
    <sheet name="F. Zusammenfassung" sheetId="15" r:id="rId29"/>
    <sheet name="G. Auflösung RegKto" sheetId="16" r:id="rId30"/>
    <sheet name="H. Erläuterungen" sheetId="17" r:id="rId31"/>
  </sheets>
  <externalReferences>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__mdstype___" hidden="1">12</definedName>
    <definedName name="_A100000">#REF!</definedName>
    <definedName name="_A68000">#REF!</definedName>
    <definedName name="_A70000">#REF!</definedName>
    <definedName name="_A72000">#REF!</definedName>
    <definedName name="_A74000">#REF!</definedName>
    <definedName name="_Aaa65000">#REF!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7</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10" hidden="1">'E2. vorgelagerte Netzkosten'!$A$20:$AM$20</definedName>
    <definedName name="_xlnm._FilterDatabase" localSheetId="11" hidden="1">'E3. dezentrale Einspeisung'!$B$68:$S$68</definedName>
    <definedName name="_xlnm._FilterDatabase" localSheetId="15" hidden="1">'E6. fin.Ausgl.'!$A$11:$P$11</definedName>
    <definedName name="_xlnm._FilterDatabase" localSheetId="16" hidden="1">'E7. BKZ_NAB_IZ'!$A$10:$L$10</definedName>
    <definedName name="_xlnm._FilterDatabase" localSheetId="18" hidden="1">'E8.a. KKAuf_SAV'!$B$5:$AG$5</definedName>
    <definedName name="_xlnm._FilterDatabase" localSheetId="19" hidden="1">'E8.b. KKAuf_BKZ_NAB_IZ'!$A$5:$Q$5</definedName>
    <definedName name="_xlnm._FilterDatabase" localSheetId="20" hidden="1">'E8.c. KKAuf_WAV'!$A$5:$S$5</definedName>
    <definedName name="_xlnm._FilterDatabase" hidden="1">'[1]Betr. Vermögen'!#REF!</definedName>
    <definedName name="_Key1" localSheetId="10" hidden="1">#REF!</definedName>
    <definedName name="_Key1" localSheetId="17" hidden="1">#REF!</definedName>
    <definedName name="_Key1" hidden="1">#REF!</definedName>
    <definedName name="_Key2" localSheetId="10" hidden="1">#REF!</definedName>
    <definedName name="_Key2" localSheetId="17" hidden="1">#REF!</definedName>
    <definedName name="_Key2" hidden="1">#REF!</definedName>
    <definedName name="_ll65563">#REF!</definedName>
    <definedName name="_Order1" hidden="1">255</definedName>
    <definedName name="_Order2" hidden="1">255</definedName>
    <definedName name="_Sort" localSheetId="10" hidden="1">#REF!</definedName>
    <definedName name="_Sort" localSheetId="17" hidden="1">#REF!</definedName>
    <definedName name="_Sort" hidden="1">#REF!</definedName>
    <definedName name="_sort2" localSheetId="17" hidden="1">#REF!</definedName>
    <definedName name="_sort2" hidden="1">#REF!</definedName>
    <definedName name="_Temp" localSheetId="10" hidden="1">'[1]Betr. Vermögen'!#REF!</definedName>
    <definedName name="_Temp" hidden="1">'[1]Betr. Vermögen'!#REF!</definedName>
    <definedName name="_za65000">#REF!</definedName>
    <definedName name="_zz65000">#REF!</definedName>
    <definedName name="a" localSheetId="10" hidden="1">'[1]Betr. Vermögen'!#REF!</definedName>
    <definedName name="a" hidden="1">'[1]Betr. Vermögen'!#REF!</definedName>
    <definedName name="A_dnb">SUM([2]A2_Aufwandsparameter!$AL$23+[2]A2_Aufwandsparameter!$AL$24+[2]A2_Aufwandsparameter!$AL$28)-[2]A2_Aufwandsparameter!$AL$109-[2]A2_Aufwandsparameter!$AL$110-[2]A2_Aufwandsparameter!$AL$131</definedName>
    <definedName name="a10000000">#REF!</definedName>
    <definedName name="Anlagengruppen1">[3]Anlagengruppen!$B$4:$B$40</definedName>
    <definedName name="anscount" hidden="1">1</definedName>
    <definedName name="Antragsjahre">[4]Listen!$D$2:$D$6</definedName>
    <definedName name="asdf" hidden="1">#REF!</definedName>
    <definedName name="Betriebsnummer">#REF!</definedName>
    <definedName name="BNetzA">[5]E4_Durchrechnung!$C$1:$C$65536,[5]E4_Durchrechnung!$E$1:$E$65536,[5]E4_Durchrechnung!$L$1:$L$65536,[5]E4_Durchrechnung!$N$1:$N$65536,[5]E4_Durchrechnung!$U$1:$U$65536,[5]E4_Durchrechnung!$W$1:$W$65536,[5]E4_Durchrechnung!$AG$1:$AG$65536,[5]E4_Durchrechnung!$AI$1:$AI$65536,[5]E4_Durchrechnung!$AP$17:$AP$18</definedName>
    <definedName name="BNum">#REF!</definedName>
    <definedName name="C_dnb">SUM([2]A2_Aufwandsparameter!$AD$23+[2]A2_Aufwandsparameter!$AD$24+[2]A2_Aufwandsparameter!$AD$28)-[2]A2_Aufwandsparameter!$AD$109-[2]A2_Aufwandsparameter!$AD$110-[2]A2_Aufwandsparameter!$AD$131</definedName>
    <definedName name="_xlnm.Print_Area" localSheetId="3">'A. Allgemeine Informationen'!$A$1:$E$16</definedName>
    <definedName name="_xlnm.Print_Area" localSheetId="4">'A2. Bilanz'!$A$1:$K$30</definedName>
    <definedName name="_xlnm.Print_Area" localSheetId="5">'A3. GuV'!$A$1:$K$30</definedName>
    <definedName name="_xlnm.Print_Area" localSheetId="6">'A4. Anlagenspiegel'!$A$1:$D$24</definedName>
    <definedName name="_xlnm.Print_Area" localSheetId="7">'A5. Energiefluss'!$A$1:$D$2</definedName>
    <definedName name="_xlnm.Print_Area" localSheetId="0">Ausfüllhilfe!$B$1:$B$196</definedName>
    <definedName name="_xlnm.Print_Area" localSheetId="8">'E1.a. Erzielb. Erlöse'!#REF!</definedName>
    <definedName name="_xlnm.Print_Area" localSheetId="9">'E1.b. Umsatzerlöse Details'!$A$1:$D$1</definedName>
    <definedName name="_xlnm.Print_Area" localSheetId="27">'E10. Sonstiges'!$A$1:$H$16</definedName>
    <definedName name="_xlnm.Print_Area" localSheetId="10">'E2. vorgelagerte Netzkosten'!$A$19:$AM$40</definedName>
    <definedName name="_xlnm.Print_Area" localSheetId="11">'E3. dezentrale Einspeisung'!$A$1:$T$168</definedName>
    <definedName name="_xlnm.Print_Area" localSheetId="12">'E4.a. MSB (inkl. Messung)'!$A$1:$F$2</definedName>
    <definedName name="_xlnm.Print_Area" localSheetId="14">'E5. Investmaßnahmen'!$A$1:$E$260</definedName>
    <definedName name="_xlnm.Print_Area" localSheetId="15">'E6. fin.Ausgl.'!$A$1:$Q$312</definedName>
    <definedName name="_xlnm.Print_Area" localSheetId="16">'E7. BKZ_NAB_IZ'!$A$1:$J$32</definedName>
    <definedName name="_xlnm.Print_Area" localSheetId="18">'E8.a. KKAuf_SAV'!$A$1:$AF$506</definedName>
    <definedName name="_xlnm.Print_Area" localSheetId="19">'E8.b. KKAuf_BKZ_NAB_IZ'!$A$1:$R$54</definedName>
    <definedName name="_xlnm.Print_Area" localSheetId="20">'E8.c. KKAuf_WAV'!$A$1:$N$56</definedName>
    <definedName name="_xlnm.Print_Area" localSheetId="21">'E9. ÜNB_Spezifika'!$A$1:$G$42</definedName>
    <definedName name="_xlnm.Print_Area" localSheetId="22">'E9.a. Regelleistung'!$A$1:$N$416</definedName>
    <definedName name="_xlnm.Print_Area" localSheetId="23">'E9.b. Netzverluste'!$A$1:$H$41</definedName>
    <definedName name="_xlnm.Print_Area" localSheetId="24">'E9.c. Redispatch'!$A$1:$G$10</definedName>
    <definedName name="_xlnm.Print_Area" localSheetId="25">'E9.d. Nutzen statt Abregeln'!$A$1:$K$65</definedName>
    <definedName name="_xlnm.Print_Area" localSheetId="26">'E9.e. Schwarzstart'!$A$1:$F$3</definedName>
    <definedName name="_xlnm.Print_Area" localSheetId="28">'F. Zusammenfassung'!$A$1:$G$41</definedName>
    <definedName name="_xlnm.Print_Area" localSheetId="29">'G. Auflösung RegKto'!$A$1:$I$12</definedName>
    <definedName name="_xlnm.Print_Area" localSheetId="30">'H. Erläuterungen'!$A$1:$E$14</definedName>
    <definedName name="_xlnm.Print_Titles" localSheetId="8">'E1.a. Erzielb. Erlöse'!#REF!,'E1.a. Erzielb. Erlöse'!#REF!</definedName>
    <definedName name="_xlnm.Print_Titles" localSheetId="10">'E2. vorgelagerte Netzkosten'!$A:$B,'E2. vorgelagerte Netzkosten'!$19:$20</definedName>
    <definedName name="ff" localSheetId="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2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1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13"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17">{#N/A,#N/A,TRUE,"Hauptabschlußübersicht";#N/A,#N/A,TRUE,"GUV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18"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1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gfhf" hidden="1">'[1]Betr. Vermögen'!#REF!</definedName>
    <definedName name="IST">[6]Eingabeformular!$I$3:$I$5</definedName>
    <definedName name="Jahr">#REF!,#REF!,#REF!</definedName>
    <definedName name="KAdnb">#REF!,#REF!,#REF!</definedName>
    <definedName name="Kategorie" localSheetId="17">[7]Listen!$E$2:$E$8</definedName>
    <definedName name="Kategorie">[8]Listen!$E$2:$E$8</definedName>
    <definedName name="lkh" localSheetId="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2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1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13"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17">{#N/A,#N/A,TRUE,"Hauptabschlußübersicht";#N/A,#N/A,TRUE,"GUV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18"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1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öhjlhj" localSheetId="7" hidden="1">{#N/A,#N/A,TRUE,"Hauptabschlußübersicht";#N/A,#N/A,TRUE,"Bilanz -Einzel-";#N/A,#N/A,TRUE,"Bilanz";#N/A,#N/A,TRUE,"GUV -Einzel-";#N/A,#N/A,TRUE,"GUV"}</definedName>
    <definedName name="löhjlhj" localSheetId="27" hidden="1">{#N/A,#N/A,TRUE,"Hauptabschlußübersicht";#N/A,#N/A,TRUE,"Bilanz -Einzel-";#N/A,#N/A,TRUE,"Bilanz";#N/A,#N/A,TRUE,"GUV -Einzel-";#N/A,#N/A,TRUE,"GUV"}</definedName>
    <definedName name="löhjlhj" localSheetId="10" hidden="1">{#N/A,#N/A,TRUE,"Hauptabschlußübersicht";#N/A,#N/A,TRUE,"Bilanz -Einzel-";#N/A,#N/A,TRUE,"Bilanz";#N/A,#N/A,TRUE,"GUV -Einzel-";#N/A,#N/A,TRUE,"GUV"}</definedName>
    <definedName name="löhjlhj" localSheetId="11" hidden="1">{#N/A,#N/A,TRUE,"Hauptabschlußübersicht";#N/A,#N/A,TRUE,"Bilanz -Einzel-";#N/A,#N/A,TRUE,"Bilanz";#N/A,#N/A,TRUE,"GUV -Einzel-";#N/A,#N/A,TRUE,"GUV"}</definedName>
    <definedName name="löhjlhj" localSheetId="13" hidden="1">{#N/A,#N/A,TRUE,"Hauptabschlußübersicht";#N/A,#N/A,TRUE,"Bilanz -Einzel-";#N/A,#N/A,TRUE,"Bilanz";#N/A,#N/A,TRUE,"GUV -Einzel-";#N/A,#N/A,TRUE,"GUV"}</definedName>
    <definedName name="löhjlhj" localSheetId="17">{#N/A,#N/A,TRUE,"Hauptabschlußübersicht";#N/A,#N/A,TRUE,"Bilanz -Einzel-";#N/A,#N/A,TRUE,"Bilanz";#N/A,#N/A,TRUE,"GUV -Einzel-";#N/A,#N/A,TRUE,"GUV"}</definedName>
    <definedName name="löhjlhj" localSheetId="18" hidden="1">{#N/A,#N/A,TRUE,"Hauptabschlußübersicht";#N/A,#N/A,TRUE,"Bilanz -Einzel-";#N/A,#N/A,TRUE,"Bilanz";#N/A,#N/A,TRUE,"GUV -Einzel-";#N/A,#N/A,TRUE,"GUV"}</definedName>
    <definedName name="löhjlhj" localSheetId="19" hidden="1">{#N/A,#N/A,TRUE,"Hauptabschlußübersicht";#N/A,#N/A,TRUE,"Bilanz -Einzel-";#N/A,#N/A,TRUE,"Bilanz";#N/A,#N/A,TRUE,"GUV -Einzel-";#N/A,#N/A,TRUE,"GUV"}</definedName>
    <definedName name="löhjlhj" hidden="1">{#N/A,#N/A,TRUE,"Hauptabschlußübersicht";#N/A,#N/A,TRUE,"Bilanz -Einzel-";#N/A,#N/A,TRUE,"Bilanz";#N/A,#N/A,TRUE,"GUV -Einzel-";#N/A,#N/A,TRUE,"GUV"}</definedName>
    <definedName name="M_dnb">SUM([2]A2_Aufwandsparameter!$AH$23+[2]A2_Aufwandsparameter!$AH$24+[2]A2_Aufwandsparameter!$AH$28)-[2]A2_Aufwandsparameter!$AH$109-[2]A2_Aufwandsparameter!$AH$110-[2]A2_Aufwandsparameter!$AH$131</definedName>
    <definedName name="MaxMunk" hidden="1">#REF!</definedName>
    <definedName name="mist" localSheetId="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2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1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13"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17">{#N/A,#N/A,TRUE,"Hauptabschlußübersicht";#N/A,#N/A,TRUE,"GUV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18"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1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S.CreatedAt" hidden="1">"30.06.1998 11:53:43"</definedName>
    <definedName name="MS.CreatedBy" hidden="1">"JMA"</definedName>
    <definedName name="MS.ModifiedAt" hidden="1">"20.04.1999 10:43:12"</definedName>
    <definedName name="MS.ModifiedBy" hidden="1">"RL"</definedName>
    <definedName name="MS.Version" hidden="1">"1.0.2"</definedName>
    <definedName name="Nachfrage">[9]GD_Briefe!#REF!</definedName>
    <definedName name="Netzbetreiberliste">'[10]Auswahl NB'!$B$3:$B$950</definedName>
    <definedName name="NetzID_KKAuf">[11]Zuordnung!$A$5:$A$154</definedName>
    <definedName name="neu.Bilanzen." localSheetId="7" hidden="1">{"Bilanzen",#N/A,FALSE,"HAÜ lt. Bf."}</definedName>
    <definedName name="neu.Bilanzen." localSheetId="27" hidden="1">{"Bilanzen",#N/A,FALSE,"HAÜ lt. Bf."}</definedName>
    <definedName name="neu.Bilanzen." localSheetId="10" hidden="1">{"Bilanzen",#N/A,FALSE,"HAÜ lt. Bf."}</definedName>
    <definedName name="neu.Bilanzen." localSheetId="11" hidden="1">{"Bilanzen",#N/A,FALSE,"HAÜ lt. Bf."}</definedName>
    <definedName name="neu.Bilanzen." localSheetId="13" hidden="1">{"Bilanzen",#N/A,FALSE,"HAÜ lt. Bf."}</definedName>
    <definedName name="neu.Bilanzen." localSheetId="17">{"Bilanzen",#N/A,FALSE,"HAÜ lt. Bf."}</definedName>
    <definedName name="neu.Bilanzen." localSheetId="18" hidden="1">{"Bilanzen",#N/A,FALSE,"HAÜ lt. Bf."}</definedName>
    <definedName name="neu.Bilanzen." localSheetId="19" hidden="1">{"Bilanzen",#N/A,FALSE,"HAÜ lt. Bf."}</definedName>
    <definedName name="neu.Bilanzen." hidden="1">{"Bilanzen",#N/A,FALSE,"HAÜ lt. Bf."}</definedName>
    <definedName name="P_dnb">SUM([2]A2_Aufwandsparameter!$Z$23+[2]A2_Aufwandsparameter!$Z$24+[2]A2_Aufwandsparameter!$Z$28)-[2]A2_Aufwandsparameter!$Z$109-[2]A2_Aufwandsparameter!$Z$110-[2]A2_Aufwandsparameter!$Z$131</definedName>
    <definedName name="PLAN">[6]Eingabeformular!$J$3:$J$4</definedName>
    <definedName name="Ralf" localSheetId="7"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localSheetId="27"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localSheetId="10"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localSheetId="11"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localSheetId="13"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localSheetId="18"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localSheetId="19"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APBEXhrIndnt" hidden="1">1</definedName>
    <definedName name="SAPBEXrevision" hidden="1">1</definedName>
    <definedName name="SAPBEXsysID" hidden="1">"RP7"</definedName>
    <definedName name="SAPBEXwbID" hidden="1">"3NPBM6HGL1PELRT7US4BEYMYF"</definedName>
    <definedName name="SAPsysID" hidden="1">"708C5W7SBKP804JT78WJ0JNKI"</definedName>
    <definedName name="SAPwbID" hidden="1">"ARS"</definedName>
    <definedName name="Strom">#REF!</definedName>
    <definedName name="test1" localSheetId="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2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1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13"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17">{#N/A,#N/A,TRUE,"Hauptabschlußübersicht";#N/A,#N/A,TRUE,"GUV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18"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1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uiui" localSheetId="7" hidden="1">{#N/A,#N/A,TRUE,"Hauptabschlußübersicht";#N/A,#N/A,TRUE,"Bilanz -Einzel-";#N/A,#N/A,TRUE,"Bilanz";#N/A,#N/A,TRUE,"GUV -Einzel-";#N/A,#N/A,TRUE,"GUV"}</definedName>
    <definedName name="uiui" localSheetId="27" hidden="1">{#N/A,#N/A,TRUE,"Hauptabschlußübersicht";#N/A,#N/A,TRUE,"Bilanz -Einzel-";#N/A,#N/A,TRUE,"Bilanz";#N/A,#N/A,TRUE,"GUV -Einzel-";#N/A,#N/A,TRUE,"GUV"}</definedName>
    <definedName name="uiui" localSheetId="10" hidden="1">{#N/A,#N/A,TRUE,"Hauptabschlußübersicht";#N/A,#N/A,TRUE,"Bilanz -Einzel-";#N/A,#N/A,TRUE,"Bilanz";#N/A,#N/A,TRUE,"GUV -Einzel-";#N/A,#N/A,TRUE,"GUV"}</definedName>
    <definedName name="uiui" localSheetId="11" hidden="1">{#N/A,#N/A,TRUE,"Hauptabschlußübersicht";#N/A,#N/A,TRUE,"Bilanz -Einzel-";#N/A,#N/A,TRUE,"Bilanz";#N/A,#N/A,TRUE,"GUV -Einzel-";#N/A,#N/A,TRUE,"GUV"}</definedName>
    <definedName name="uiui" localSheetId="13" hidden="1">{#N/A,#N/A,TRUE,"Hauptabschlußübersicht";#N/A,#N/A,TRUE,"Bilanz -Einzel-";#N/A,#N/A,TRUE,"Bilanz";#N/A,#N/A,TRUE,"GUV -Einzel-";#N/A,#N/A,TRUE,"GUV"}</definedName>
    <definedName name="uiui" localSheetId="17">{#N/A,#N/A,TRUE,"Hauptabschlußübersicht";#N/A,#N/A,TRUE,"Bilanz -Einzel-";#N/A,#N/A,TRUE,"Bilanz";#N/A,#N/A,TRUE,"GUV -Einzel-";#N/A,#N/A,TRUE,"GUV"}</definedName>
    <definedName name="uiui" localSheetId="18" hidden="1">{#N/A,#N/A,TRUE,"Hauptabschlußübersicht";#N/A,#N/A,TRUE,"Bilanz -Einzel-";#N/A,#N/A,TRUE,"Bilanz";#N/A,#N/A,TRUE,"GUV -Einzel-";#N/A,#N/A,TRUE,"GUV"}</definedName>
    <definedName name="uiui" localSheetId="19" hidden="1">{#N/A,#N/A,TRUE,"Hauptabschlußübersicht";#N/A,#N/A,TRUE,"Bilanz -Einzel-";#N/A,#N/A,TRUE,"Bilanz";#N/A,#N/A,TRUE,"GUV -Einzel-";#N/A,#N/A,TRUE,"GUV"}</definedName>
    <definedName name="uiui" hidden="1">{#N/A,#N/A,TRUE,"Hauptabschlußübersicht";#N/A,#N/A,TRUE,"Bilanz -Einzel-";#N/A,#N/A,TRUE,"Bilanz";#N/A,#N/A,TRUE,"GUV -Einzel-";#N/A,#N/A,TRUE,"GUV"}</definedName>
    <definedName name="üouz" localSheetId="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2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1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13"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17">{#N/A,#N/A,TRUE,"Hauptabschlußübersicht";#N/A,#N/A,TRUE,"GUV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18"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1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ert">[6]Eingabeformular!$I$2:$J$2</definedName>
    <definedName name="wrn.abc" localSheetId="7"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localSheetId="27"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localSheetId="10"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localSheetId="11"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localSheetId="13"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localSheetId="18"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localSheetId="19"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7"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27"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10"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11"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13"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18"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19"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I.._.Quartal." localSheetId="7"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localSheetId="27"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localSheetId="10"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localSheetId="11"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localSheetId="13"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localSheetId="18"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localSheetId="19"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I.Quartal._.1998_99." localSheetId="7"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localSheetId="27"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localSheetId="10"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localSheetId="11"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localSheetId="13"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localSheetId="18"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localSheetId="19"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Jahrabschl._1996._.EWS2." localSheetId="7" hidden="1">{#N/A,#N/A,TRUE,"Hauptabschlußübersicht";#N/A,#N/A,TRUE,"Bilanz -Einzel-";#N/A,#N/A,TRUE,"Bilanz";#N/A,#N/A,TRUE,"GUV -Einzel-";#N/A,#N/A,TRUE,"GUV"}</definedName>
    <definedName name="wrn.Jahrabschl._1996._.EWS2." localSheetId="27" hidden="1">{#N/A,#N/A,TRUE,"Hauptabschlußübersicht";#N/A,#N/A,TRUE,"Bilanz -Einzel-";#N/A,#N/A,TRUE,"Bilanz";#N/A,#N/A,TRUE,"GUV -Einzel-";#N/A,#N/A,TRUE,"GUV"}</definedName>
    <definedName name="wrn.Jahrabschl._1996._.EWS2." localSheetId="10" hidden="1">{#N/A,#N/A,TRUE,"Hauptabschlußübersicht";#N/A,#N/A,TRUE,"Bilanz -Einzel-";#N/A,#N/A,TRUE,"Bilanz";#N/A,#N/A,TRUE,"GUV -Einzel-";#N/A,#N/A,TRUE,"GUV"}</definedName>
    <definedName name="wrn.Jahrabschl._1996._.EWS2." localSheetId="11" hidden="1">{#N/A,#N/A,TRUE,"Hauptabschlußübersicht";#N/A,#N/A,TRUE,"Bilanz -Einzel-";#N/A,#N/A,TRUE,"Bilanz";#N/A,#N/A,TRUE,"GUV -Einzel-";#N/A,#N/A,TRUE,"GUV"}</definedName>
    <definedName name="wrn.Jahrabschl._1996._.EWS2." localSheetId="13" hidden="1">{#N/A,#N/A,TRUE,"Hauptabschlußübersicht";#N/A,#N/A,TRUE,"Bilanz -Einzel-";#N/A,#N/A,TRUE,"Bilanz";#N/A,#N/A,TRUE,"GUV -Einzel-";#N/A,#N/A,TRUE,"GUV"}</definedName>
    <definedName name="wrn.Jahrabschl._1996._.EWS2." localSheetId="17">{#N/A,#N/A,TRUE,"Hauptabschlußübersicht";#N/A,#N/A,TRUE,"Bilanz -Einzel-";#N/A,#N/A,TRUE,"Bilanz";#N/A,#N/A,TRUE,"GUV -Einzel-";#N/A,#N/A,TRUE,"GUV"}</definedName>
    <definedName name="wrn.Jahrabschl._1996._.EWS2." localSheetId="18" hidden="1">{#N/A,#N/A,TRUE,"Hauptabschlußübersicht";#N/A,#N/A,TRUE,"Bilanz -Einzel-";#N/A,#N/A,TRUE,"Bilanz";#N/A,#N/A,TRUE,"GUV -Einzel-";#N/A,#N/A,TRUE,"GUV"}</definedName>
    <definedName name="wrn.Jahrabschl._1996._.EWS2." localSheetId="19" hidden="1">{#N/A,#N/A,TRUE,"Hauptabschlußübersicht";#N/A,#N/A,TRUE,"Bilanz -Einzel-";#N/A,#N/A,TRUE,"Bilanz";#N/A,#N/A,TRUE,"GUV -Einzel-";#N/A,#N/A,TRUE,"GUV"}</definedName>
    <definedName name="wrn.Jahrabschl._1996._.EWS2." hidden="1">{#N/A,#N/A,TRUE,"Hauptabschlußübersicht";#N/A,#N/A,TRUE,"Bilanz -Einzel-";#N/A,#N/A,TRUE,"Bilanz";#N/A,#N/A,TRUE,"GUV -Einzel-";#N/A,#N/A,TRUE,"GUV"}</definedName>
    <definedName name="wrn.Jahresabschluß." localSheetId="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2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1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13"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17">{#N/A,#N/A,TRUE,"Hauptabschlußübersicht";#N/A,#N/A,TRUE,"GUV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18"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1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_.1996._.EWS." localSheetId="7" hidden="1">{#N/A,#N/A,TRUE,"Hauptabschlußübersicht";#N/A,#N/A,TRUE,"Bilanz -Einzel-";#N/A,#N/A,TRUE,"Bilanz";#N/A,#N/A,TRUE,"GUV -Einzel-";#N/A,#N/A,TRUE,"GUV"}</definedName>
    <definedName name="wrn.Jahresabschluß._.1996._.EWS." localSheetId="27" hidden="1">{#N/A,#N/A,TRUE,"Hauptabschlußübersicht";#N/A,#N/A,TRUE,"Bilanz -Einzel-";#N/A,#N/A,TRUE,"Bilanz";#N/A,#N/A,TRUE,"GUV -Einzel-";#N/A,#N/A,TRUE,"GUV"}</definedName>
    <definedName name="wrn.Jahresabschluß._.1996._.EWS." localSheetId="10" hidden="1">{#N/A,#N/A,TRUE,"Hauptabschlußübersicht";#N/A,#N/A,TRUE,"Bilanz -Einzel-";#N/A,#N/A,TRUE,"Bilanz";#N/A,#N/A,TRUE,"GUV -Einzel-";#N/A,#N/A,TRUE,"GUV"}</definedName>
    <definedName name="wrn.Jahresabschluß._.1996._.EWS." localSheetId="11" hidden="1">{#N/A,#N/A,TRUE,"Hauptabschlußübersicht";#N/A,#N/A,TRUE,"Bilanz -Einzel-";#N/A,#N/A,TRUE,"Bilanz";#N/A,#N/A,TRUE,"GUV -Einzel-";#N/A,#N/A,TRUE,"GUV"}</definedName>
    <definedName name="wrn.Jahresabschluß._.1996._.EWS." localSheetId="13" hidden="1">{#N/A,#N/A,TRUE,"Hauptabschlußübersicht";#N/A,#N/A,TRUE,"Bilanz -Einzel-";#N/A,#N/A,TRUE,"Bilanz";#N/A,#N/A,TRUE,"GUV -Einzel-";#N/A,#N/A,TRUE,"GUV"}</definedName>
    <definedName name="wrn.Jahresabschluß._.1996._.EWS." localSheetId="17">{#N/A,#N/A,TRUE,"Hauptabschlußübersicht";#N/A,#N/A,TRUE,"Bilanz -Einzel-";#N/A,#N/A,TRUE,"Bilanz";#N/A,#N/A,TRUE,"GUV -Einzel-";#N/A,#N/A,TRUE,"GUV"}</definedName>
    <definedName name="wrn.Jahresabschluß._.1996._.EWS." localSheetId="18" hidden="1">{#N/A,#N/A,TRUE,"Hauptabschlußübersicht";#N/A,#N/A,TRUE,"Bilanz -Einzel-";#N/A,#N/A,TRUE,"Bilanz";#N/A,#N/A,TRUE,"GUV -Einzel-";#N/A,#N/A,TRUE,"GUV"}</definedName>
    <definedName name="wrn.Jahresabschluß._.1996._.EWS." localSheetId="19" hidden="1">{#N/A,#N/A,TRUE,"Hauptabschlußübersicht";#N/A,#N/A,TRUE,"Bilanz -Einzel-";#N/A,#N/A,TRUE,"Bilanz";#N/A,#N/A,TRUE,"GUV -Einzel-";#N/A,#N/A,TRUE,"GUV"}</definedName>
    <definedName name="wrn.Jahresabschluß._.1996._.EWS." hidden="1">{#N/A,#N/A,TRUE,"Hauptabschlußübersicht";#N/A,#N/A,TRUE,"Bilanz -Einzel-";#N/A,#N/A,TRUE,"Bilanz";#N/A,#N/A,TRUE,"GUV -Einzel-";#N/A,#N/A,TRUE,"GUV"}</definedName>
    <definedName name="wrn.Jahresabschluß2" localSheetId="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2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1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13"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17">{#N/A,#N/A,TRUE,"Hauptabschlußübersicht";#N/A,#N/A,TRUE,"GUV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18"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1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abcd" localSheetId="7"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localSheetId="27"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localSheetId="10"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localSheetId="11"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localSheetId="13"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localSheetId="18"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localSheetId="19"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Z_249DF39F_9076_11D4_868F_4000A8B00620_.wvu.Cols" hidden="1">#REF!,#REF!</definedName>
    <definedName name="Z_303BE211_E20A_11D4_82A3_0050DA45D0C4_.wvu.Cols" hidden="1">#REF!,#REF!</definedName>
    <definedName name="Z_50924363_E148_11D4_8386_00A024B7DCCF_.wvu.Cols" hidden="1">#REF!,#REF!</definedName>
    <definedName name="Z_AB984B78_CF90_47D3_BD7F_5805A1C1409B_.wvu.PrintArea" localSheetId="3" hidden="1">'A. Allgemeine Informationen'!$A$1:$C$16</definedName>
    <definedName name="Z_AB984B78_CF90_47D3_BD7F_5805A1C1409B_.wvu.PrintArea" localSheetId="4" hidden="1">'A2. Bilanz'!$A$1:$J$29</definedName>
    <definedName name="Z_AB984B78_CF90_47D3_BD7F_5805A1C1409B_.wvu.PrintArea" localSheetId="5" hidden="1">'A3. GuV'!$A$1:$J$29</definedName>
    <definedName name="Z_AB984B78_CF90_47D3_BD7F_5805A1C1409B_.wvu.PrintArea" localSheetId="6" hidden="1">'A4. Anlagenspiegel'!$A$1:$B$2</definedName>
    <definedName name="Z_AB984B78_CF90_47D3_BD7F_5805A1C1409B_.wvu.PrintArea" localSheetId="0" hidden="1">Ausfüllhilfe!$B$1:$B$196</definedName>
    <definedName name="Z_AB984B78_CF90_47D3_BD7F_5805A1C1409B_.wvu.PrintArea" localSheetId="2" hidden="1">Changelog!#REF!</definedName>
    <definedName name="Z_AB984B78_CF90_47D3_BD7F_5805A1C1409B_.wvu.PrintArea" localSheetId="27" hidden="1">'E10. Sonstiges'!$A$1:$G$2</definedName>
    <definedName name="Z_AB984B78_CF90_47D3_BD7F_5805A1C1409B_.wvu.PrintArea" localSheetId="12" hidden="1">'E4.a. MSB (inkl. Messung)'!$B$1:$E$2</definedName>
    <definedName name="Z_AB984B78_CF90_47D3_BD7F_5805A1C1409B_.wvu.PrintArea" localSheetId="15" hidden="1">'E6. fin.Ausgl.'!$A$1:$P$312</definedName>
    <definedName name="Z_AB984B78_CF90_47D3_BD7F_5805A1C1409B_.wvu.PrintArea" localSheetId="16" hidden="1">'E7. BKZ_NAB_IZ'!$A$1:$J$32</definedName>
    <definedName name="Z_AB984B78_CF90_47D3_BD7F_5805A1C1409B_.wvu.PrintArea" localSheetId="28" hidden="1">'F. Zusammenfassung'!$A$1:$F$40</definedName>
    <definedName name="Z_AB984B78_CF90_47D3_BD7F_5805A1C1409B_.wvu.PrintArea" localSheetId="29" hidden="1">'G. Auflösung RegKto'!$A$1:$I$12</definedName>
    <definedName name="Z_AB984B78_CF90_47D3_BD7F_5805A1C1409B_.wvu.PrintArea" localSheetId="1" hidden="1">Listen!#REF!</definedName>
    <definedName name="Z_AB984B78_CF90_47D3_BD7F_5805A1C1409B_.wvu.PrintTitles" localSheetId="8" hidden="1">'E1.a. Erzielb. Erlöse'!#REF!,'E1.a. Erzielb. Erlöse'!#REF!</definedName>
    <definedName name="Z_AC4F8701_E140_11D4_83B5_00A024874AD6_.wvu.Cols" localSheetId="10" hidden="1">#REF!,#REF!</definedName>
    <definedName name="Z_AC4F8701_E140_11D4_83B5_00A024874AD6_.wvu.Cols" hidden="1">#REF!,#REF!</definedName>
    <definedName name="Z_F8F6F2D1_E161_11D4_82CF_0050DA45CF23_.wvu.Cols" hidden="1">#REF!,#REF!</definedName>
    <definedName name="Z_FF7014B8_726F_4A88_B434_EC34DD9149F9_.wvu.PrintArea" localSheetId="3" hidden="1">'A. Allgemeine Informationen'!$A$1:$D$16</definedName>
    <definedName name="Z_FF7014B8_726F_4A88_B434_EC34DD9149F9_.wvu.PrintArea" localSheetId="4" hidden="1">'A2. Bilanz'!$A$1:$K$30</definedName>
    <definedName name="Z_FF7014B8_726F_4A88_B434_EC34DD9149F9_.wvu.PrintArea" localSheetId="5" hidden="1">'A3. GuV'!$A$1:$K$30</definedName>
    <definedName name="Z_FF7014B8_726F_4A88_B434_EC34DD9149F9_.wvu.PrintArea" localSheetId="6" hidden="1">'A4. Anlagenspiegel'!$A$1:$B$2</definedName>
    <definedName name="Z_FF7014B8_726F_4A88_B434_EC34DD9149F9_.wvu.PrintArea" localSheetId="7" hidden="1">'A5. Energiefluss'!$A$1:$D$2</definedName>
    <definedName name="Z_FF7014B8_726F_4A88_B434_EC34DD9149F9_.wvu.PrintArea" localSheetId="0" hidden="1">Ausfüllhilfe!$A$1:$D$196</definedName>
    <definedName name="Z_FF7014B8_726F_4A88_B434_EC34DD9149F9_.wvu.PrintArea" localSheetId="2" hidden="1">Changelog!#REF!</definedName>
    <definedName name="Z_FF7014B8_726F_4A88_B434_EC34DD9149F9_.wvu.PrintArea" localSheetId="8" hidden="1">'E1.a. Erzielb. Erlöse'!#REF!</definedName>
    <definedName name="Z_FF7014B8_726F_4A88_B434_EC34DD9149F9_.wvu.PrintArea" localSheetId="9" hidden="1">'E1.b. Umsatzerlöse Details'!$A$1:$D$1</definedName>
    <definedName name="Z_FF7014B8_726F_4A88_B434_EC34DD9149F9_.wvu.PrintArea" localSheetId="27" hidden="1">'E10. Sonstiges'!$A$1:$G$2</definedName>
    <definedName name="Z_FF7014B8_726F_4A88_B434_EC34DD9149F9_.wvu.PrintArea" localSheetId="11" hidden="1">'E3. dezentrale Einspeisung'!$A$1:$K$61</definedName>
    <definedName name="Z_FF7014B8_726F_4A88_B434_EC34DD9149F9_.wvu.PrintArea" localSheetId="14" hidden="1">'E5. Investmaßnahmen'!$A$1:$E$260</definedName>
    <definedName name="Z_FF7014B8_726F_4A88_B434_EC34DD9149F9_.wvu.PrintArea" localSheetId="15" hidden="1">'E6. fin.Ausgl.'!$A$1:$P$312</definedName>
    <definedName name="Z_FF7014B8_726F_4A88_B434_EC34DD9149F9_.wvu.PrintArea" localSheetId="16" hidden="1">'E7. BKZ_NAB_IZ'!$A$1:$J$32</definedName>
    <definedName name="Z_FF7014B8_726F_4A88_B434_EC34DD9149F9_.wvu.PrintArea" localSheetId="21" hidden="1">'E9. ÜNB_Spezifika'!$A$1:$E$9</definedName>
    <definedName name="Z_FF7014B8_726F_4A88_B434_EC34DD9149F9_.wvu.PrintArea" localSheetId="28" hidden="1">'F. Zusammenfassung'!$A$1:$G$41</definedName>
    <definedName name="Z_FF7014B8_726F_4A88_B434_EC34DD9149F9_.wvu.PrintArea" localSheetId="29" hidden="1">'G. Auflösung RegKto'!$A$1:$I$12</definedName>
    <definedName name="Z_FF7014B8_726F_4A88_B434_EC34DD9149F9_.wvu.PrintArea" localSheetId="30" hidden="1">'H. Erläuterungen'!$A$1:$E$14</definedName>
    <definedName name="Z_FF7014B8_726F_4A88_B434_EC34DD9149F9_.wvu.PrintArea" localSheetId="1" hidden="1">Listen!#REF!</definedName>
    <definedName name="Z_FF7014B8_726F_4A88_B434_EC34DD9149F9_.wvu.PrintTitles" localSheetId="8" hidden="1">'E1.a. Erzielb. Erlöse'!#REF!,'E1.a. Erzielb. Erlöse'!#REF!</definedName>
    <definedName name="Z_FF7014B8_726F_4A88_B434_EC34DD9149F9_.wvu.PrintTitles" localSheetId="30" hidden="1">'H. Erläuterungen'!$3:$3</definedName>
  </definedNames>
  <calcPr calcId="162913"/>
  <customWorkbookViews>
    <customWorkbookView name="610-8 - Persönliche Ansicht" guid="{AB984B78-CF90-47D3-BD7F-5805A1C1409B}" mergeInterval="0" personalView="1" maximized="1" windowWidth="1920" windowHeight="895" tabRatio="945" activeSheetId="8"/>
    <customWorkbookView name="610-12 - Persönliche Ansicht" guid="{FF7014B8-726F-4A88-B434-EC34DD9149F9}" mergeInterval="0" personalView="1" maximized="1" windowWidth="1920" windowHeight="875" tabRatio="770" activeSheetId="6" showComments="commIndAndComment"/>
  </customWorkbookViews>
</workbook>
</file>

<file path=xl/calcChain.xml><?xml version="1.0" encoding="utf-8"?>
<calcChain xmlns="http://schemas.openxmlformats.org/spreadsheetml/2006/main">
  <c r="F40" i="15" l="1"/>
  <c r="B6" i="26" l="1"/>
  <c r="E4" i="13" l="1"/>
  <c r="C12" i="36" l="1"/>
  <c r="F38" i="15" l="1"/>
  <c r="F36" i="15"/>
  <c r="C87" i="1" l="1"/>
  <c r="C86" i="1"/>
  <c r="C85" i="1"/>
  <c r="B84" i="1"/>
  <c r="F33" i="15" l="1"/>
  <c r="P38" i="46"/>
  <c r="O38" i="46"/>
  <c r="N38" i="46"/>
  <c r="M38" i="46"/>
  <c r="L38" i="46"/>
  <c r="K38" i="46"/>
  <c r="J38" i="46"/>
  <c r="I38" i="46"/>
  <c r="P37" i="46"/>
  <c r="O37" i="46"/>
  <c r="N37" i="46"/>
  <c r="M37" i="46"/>
  <c r="L37" i="46"/>
  <c r="K37" i="46"/>
  <c r="J37" i="46"/>
  <c r="I37" i="46"/>
  <c r="P36" i="46"/>
  <c r="O36" i="46"/>
  <c r="N36" i="46"/>
  <c r="M36" i="46"/>
  <c r="L36" i="46"/>
  <c r="K36" i="46"/>
  <c r="J36" i="46"/>
  <c r="I36" i="46"/>
  <c r="P35" i="46"/>
  <c r="O35" i="46"/>
  <c r="N35" i="46"/>
  <c r="M35" i="46"/>
  <c r="L35" i="46"/>
  <c r="K35" i="46"/>
  <c r="J35" i="46"/>
  <c r="I35" i="46"/>
  <c r="P34" i="46"/>
  <c r="O34" i="46"/>
  <c r="N34" i="46"/>
  <c r="M34" i="46"/>
  <c r="L34" i="46"/>
  <c r="K34" i="46"/>
  <c r="J34" i="46"/>
  <c r="I34" i="46"/>
  <c r="P33" i="46"/>
  <c r="O33" i="46"/>
  <c r="N33" i="46"/>
  <c r="M33" i="46"/>
  <c r="L33" i="46"/>
  <c r="K33" i="46"/>
  <c r="J33" i="46"/>
  <c r="I33" i="46"/>
  <c r="P32" i="46"/>
  <c r="O32" i="46"/>
  <c r="N32" i="46"/>
  <c r="M32" i="46"/>
  <c r="L32" i="46"/>
  <c r="K32" i="46"/>
  <c r="J32" i="46"/>
  <c r="I32" i="46"/>
  <c r="P31" i="46"/>
  <c r="O31" i="46"/>
  <c r="N31" i="46"/>
  <c r="M31" i="46"/>
  <c r="L31" i="46"/>
  <c r="K31" i="46"/>
  <c r="J31" i="46"/>
  <c r="I31" i="46"/>
  <c r="P30" i="46"/>
  <c r="O30" i="46"/>
  <c r="N30" i="46"/>
  <c r="M30" i="46"/>
  <c r="L30" i="46"/>
  <c r="K30" i="46"/>
  <c r="J30" i="46"/>
  <c r="I30" i="46"/>
  <c r="P29" i="46"/>
  <c r="O29" i="46"/>
  <c r="N29" i="46"/>
  <c r="M29" i="46"/>
  <c r="L29" i="46"/>
  <c r="K29" i="46"/>
  <c r="J29" i="46"/>
  <c r="I29" i="46"/>
  <c r="P28" i="46"/>
  <c r="O28" i="46"/>
  <c r="N28" i="46"/>
  <c r="M28" i="46"/>
  <c r="L28" i="46"/>
  <c r="K28" i="46"/>
  <c r="J28" i="46"/>
  <c r="I28" i="46"/>
  <c r="P27" i="46"/>
  <c r="O27" i="46"/>
  <c r="N27" i="46"/>
  <c r="M27" i="46"/>
  <c r="L27" i="46"/>
  <c r="K27" i="46"/>
  <c r="J27" i="46"/>
  <c r="I27" i="46"/>
  <c r="P26" i="46"/>
  <c r="O26" i="46"/>
  <c r="N26" i="46"/>
  <c r="M26" i="46"/>
  <c r="L26" i="46"/>
  <c r="K26" i="46"/>
  <c r="J26" i="46"/>
  <c r="I26" i="46"/>
  <c r="P25" i="46"/>
  <c r="O25" i="46"/>
  <c r="N25" i="46"/>
  <c r="M25" i="46"/>
  <c r="L25" i="46"/>
  <c r="K25" i="46"/>
  <c r="J25" i="46"/>
  <c r="I25" i="46"/>
  <c r="P24" i="46"/>
  <c r="O24" i="46"/>
  <c r="N24" i="46"/>
  <c r="M24" i="46"/>
  <c r="L24" i="46"/>
  <c r="K24" i="46"/>
  <c r="J24" i="46"/>
  <c r="I24" i="46"/>
  <c r="P23" i="46"/>
  <c r="O23" i="46"/>
  <c r="N23" i="46"/>
  <c r="M23" i="46"/>
  <c r="L23" i="46"/>
  <c r="K23" i="46"/>
  <c r="J23" i="46"/>
  <c r="I23" i="46"/>
  <c r="P22" i="46"/>
  <c r="O22" i="46"/>
  <c r="N22" i="46"/>
  <c r="M22" i="46"/>
  <c r="L22" i="46"/>
  <c r="K22" i="46"/>
  <c r="J22" i="46"/>
  <c r="I22" i="46"/>
  <c r="P21" i="46"/>
  <c r="O21" i="46"/>
  <c r="N21" i="46"/>
  <c r="M21" i="46"/>
  <c r="L21" i="46"/>
  <c r="K21" i="46"/>
  <c r="J21" i="46"/>
  <c r="I21" i="46"/>
  <c r="P20" i="46"/>
  <c r="O20" i="46"/>
  <c r="N20" i="46"/>
  <c r="M20" i="46"/>
  <c r="L20" i="46"/>
  <c r="K20" i="46"/>
  <c r="J20" i="46"/>
  <c r="I20" i="46"/>
  <c r="P19" i="46"/>
  <c r="O19" i="46"/>
  <c r="N19" i="46"/>
  <c r="M19" i="46"/>
  <c r="L19" i="46"/>
  <c r="K19" i="46"/>
  <c r="J19" i="46"/>
  <c r="I19" i="46"/>
  <c r="P18" i="46"/>
  <c r="O18" i="46"/>
  <c r="N18" i="46"/>
  <c r="M18" i="46"/>
  <c r="L18" i="46"/>
  <c r="K18" i="46"/>
  <c r="J18" i="46"/>
  <c r="I18" i="46"/>
  <c r="P3" i="26"/>
  <c r="J3" i="26"/>
  <c r="D3" i="26"/>
  <c r="B1" i="45"/>
  <c r="I9" i="40"/>
  <c r="H9" i="40"/>
  <c r="G9" i="40"/>
  <c r="F9" i="40"/>
  <c r="E9" i="40"/>
  <c r="F3" i="40"/>
  <c r="B1" i="40"/>
  <c r="C11" i="37"/>
  <c r="B2" i="37"/>
  <c r="B1" i="41"/>
  <c r="T23" i="26"/>
  <c r="T22" i="26"/>
  <c r="T21" i="26"/>
  <c r="T20" i="26"/>
  <c r="T19" i="26"/>
  <c r="T18" i="26"/>
  <c r="S17" i="26"/>
  <c r="R17" i="26"/>
  <c r="Q17" i="26"/>
  <c r="P17" i="26"/>
  <c r="T16" i="26"/>
  <c r="T15" i="26"/>
  <c r="T14" i="26"/>
  <c r="T13" i="26"/>
  <c r="S12" i="26"/>
  <c r="R12" i="26"/>
  <c r="Q12" i="26"/>
  <c r="P12" i="26"/>
  <c r="T11" i="26"/>
  <c r="T10" i="26"/>
  <c r="T9" i="26"/>
  <c r="S8" i="26"/>
  <c r="R8" i="26"/>
  <c r="Q8" i="26"/>
  <c r="P8" i="26"/>
  <c r="P7" i="26" l="1"/>
  <c r="R7" i="26"/>
  <c r="S7" i="26"/>
  <c r="T12" i="26"/>
  <c r="T17" i="26"/>
  <c r="T8" i="26"/>
  <c r="Q7" i="26"/>
  <c r="X38" i="46"/>
  <c r="X37" i="46"/>
  <c r="X36" i="46"/>
  <c r="X35" i="46"/>
  <c r="X34" i="46"/>
  <c r="X33" i="46"/>
  <c r="X32" i="46"/>
  <c r="X31" i="46"/>
  <c r="X30" i="46"/>
  <c r="X29" i="46"/>
  <c r="X28" i="46"/>
  <c r="X27" i="46"/>
  <c r="X26" i="46"/>
  <c r="X25" i="46"/>
  <c r="X24" i="46"/>
  <c r="X23" i="46"/>
  <c r="X22" i="46"/>
  <c r="X21" i="46"/>
  <c r="X20" i="46"/>
  <c r="X19" i="46"/>
  <c r="X18" i="46"/>
  <c r="W18" i="46"/>
  <c r="W38" i="46"/>
  <c r="W37" i="46"/>
  <c r="W36" i="46"/>
  <c r="W35" i="46"/>
  <c r="W34" i="46"/>
  <c r="W33" i="46"/>
  <c r="W32" i="46"/>
  <c r="W31" i="46"/>
  <c r="W30" i="46"/>
  <c r="W29" i="46"/>
  <c r="W28" i="46"/>
  <c r="W27" i="46"/>
  <c r="W26" i="46"/>
  <c r="W25" i="46"/>
  <c r="W24" i="46"/>
  <c r="W23" i="46"/>
  <c r="W22" i="46"/>
  <c r="W21" i="46"/>
  <c r="W20" i="46"/>
  <c r="W19" i="46"/>
  <c r="J23" i="44"/>
  <c r="J24" i="44"/>
  <c r="J25" i="44"/>
  <c r="J26" i="44"/>
  <c r="J27" i="44"/>
  <c r="J28" i="44"/>
  <c r="J29" i="44"/>
  <c r="J30" i="44"/>
  <c r="J31" i="44"/>
  <c r="J32" i="44"/>
  <c r="J33" i="44"/>
  <c r="J34" i="44"/>
  <c r="J35" i="44"/>
  <c r="J36" i="44"/>
  <c r="J37" i="44"/>
  <c r="J38" i="44"/>
  <c r="J39" i="44"/>
  <c r="J40" i="44"/>
  <c r="J41" i="44"/>
  <c r="J42" i="44"/>
  <c r="J43" i="44"/>
  <c r="J44" i="44"/>
  <c r="J45" i="44"/>
  <c r="J46" i="44"/>
  <c r="J47" i="44"/>
  <c r="J48" i="44"/>
  <c r="J49" i="44"/>
  <c r="J50" i="44"/>
  <c r="J51" i="44"/>
  <c r="J52" i="44"/>
  <c r="J53" i="44"/>
  <c r="J54" i="44"/>
  <c r="I23" i="44"/>
  <c r="I24" i="44"/>
  <c r="I25" i="44"/>
  <c r="I26" i="44"/>
  <c r="I27" i="44"/>
  <c r="I28" i="44"/>
  <c r="I29" i="44"/>
  <c r="I30" i="44"/>
  <c r="I31" i="44"/>
  <c r="I32" i="44"/>
  <c r="I33" i="44"/>
  <c r="I34" i="44"/>
  <c r="I35" i="44"/>
  <c r="I36" i="44"/>
  <c r="I37" i="44"/>
  <c r="I38" i="44"/>
  <c r="I39" i="44"/>
  <c r="I40" i="44"/>
  <c r="I41" i="44"/>
  <c r="I42" i="44"/>
  <c r="I43" i="44"/>
  <c r="I44" i="44"/>
  <c r="I45" i="44"/>
  <c r="I46" i="44"/>
  <c r="I47" i="44"/>
  <c r="I48" i="44"/>
  <c r="I49" i="44"/>
  <c r="I50" i="44"/>
  <c r="I51" i="44"/>
  <c r="I52" i="44"/>
  <c r="I53" i="44"/>
  <c r="I54" i="44"/>
  <c r="M7" i="43"/>
  <c r="N7" i="43"/>
  <c r="M8" i="43"/>
  <c r="N8" i="43"/>
  <c r="M9" i="43"/>
  <c r="N9" i="43"/>
  <c r="M10" i="43"/>
  <c r="N10" i="43"/>
  <c r="M11" i="43"/>
  <c r="N11" i="43"/>
  <c r="M12" i="43"/>
  <c r="N12" i="43"/>
  <c r="M13" i="43"/>
  <c r="N13" i="43"/>
  <c r="M14" i="43"/>
  <c r="N14" i="43"/>
  <c r="M15" i="43"/>
  <c r="N15" i="43"/>
  <c r="M16" i="43"/>
  <c r="N16" i="43"/>
  <c r="M17" i="43"/>
  <c r="N17" i="43"/>
  <c r="M18" i="43"/>
  <c r="N18" i="43"/>
  <c r="M19" i="43"/>
  <c r="N19" i="43"/>
  <c r="M20" i="43"/>
  <c r="N20" i="43"/>
  <c r="M21" i="43"/>
  <c r="N21" i="43"/>
  <c r="M22" i="43"/>
  <c r="N22" i="43"/>
  <c r="M23" i="43"/>
  <c r="N23" i="43"/>
  <c r="M24" i="43"/>
  <c r="N24" i="43"/>
  <c r="M25" i="43"/>
  <c r="N25" i="43"/>
  <c r="M26" i="43"/>
  <c r="N26" i="43"/>
  <c r="M27" i="43"/>
  <c r="N27" i="43"/>
  <c r="M28" i="43"/>
  <c r="N28" i="43"/>
  <c r="M29" i="43"/>
  <c r="N29" i="43"/>
  <c r="M30" i="43"/>
  <c r="N30" i="43"/>
  <c r="M31" i="43"/>
  <c r="N31" i="43"/>
  <c r="M32" i="43"/>
  <c r="N32" i="43"/>
  <c r="M33" i="43"/>
  <c r="N33" i="43"/>
  <c r="M34" i="43"/>
  <c r="N34" i="43"/>
  <c r="M35" i="43"/>
  <c r="N35" i="43"/>
  <c r="M36" i="43"/>
  <c r="N36" i="43"/>
  <c r="M37" i="43"/>
  <c r="N37" i="43"/>
  <c r="M38" i="43"/>
  <c r="N38" i="43"/>
  <c r="M39" i="43"/>
  <c r="N39" i="43"/>
  <c r="M40" i="43"/>
  <c r="N40" i="43"/>
  <c r="M41" i="43"/>
  <c r="N41" i="43"/>
  <c r="M42" i="43"/>
  <c r="N42" i="43"/>
  <c r="M43" i="43"/>
  <c r="N43" i="43"/>
  <c r="M44" i="43"/>
  <c r="N44" i="43"/>
  <c r="M45" i="43"/>
  <c r="N45" i="43"/>
  <c r="M46" i="43"/>
  <c r="N46" i="43"/>
  <c r="M47" i="43"/>
  <c r="N47" i="43"/>
  <c r="M48" i="43"/>
  <c r="N48" i="43"/>
  <c r="M49" i="43"/>
  <c r="N49" i="43"/>
  <c r="M50" i="43"/>
  <c r="N50" i="43"/>
  <c r="M51" i="43"/>
  <c r="N51" i="43"/>
  <c r="M52" i="43"/>
  <c r="N52" i="43"/>
  <c r="M53" i="43"/>
  <c r="N53" i="43"/>
  <c r="M54" i="43"/>
  <c r="N54" i="43"/>
  <c r="M55" i="43"/>
  <c r="N55" i="43"/>
  <c r="M56" i="43"/>
  <c r="N56" i="43"/>
  <c r="M57" i="43"/>
  <c r="N57" i="43"/>
  <c r="M58" i="43"/>
  <c r="N58" i="43"/>
  <c r="M59" i="43"/>
  <c r="N59" i="43"/>
  <c r="M60" i="43"/>
  <c r="N60" i="43"/>
  <c r="M61" i="43"/>
  <c r="N61" i="43"/>
  <c r="M62" i="43"/>
  <c r="N62" i="43"/>
  <c r="M63" i="43"/>
  <c r="N63" i="43"/>
  <c r="M64" i="43"/>
  <c r="N64" i="43"/>
  <c r="M65" i="43"/>
  <c r="N65" i="43"/>
  <c r="M66" i="43"/>
  <c r="N66" i="43"/>
  <c r="M67" i="43"/>
  <c r="N67" i="43"/>
  <c r="M68" i="43"/>
  <c r="N68" i="43"/>
  <c r="M69" i="43"/>
  <c r="N69" i="43"/>
  <c r="M70" i="43"/>
  <c r="N70" i="43"/>
  <c r="M71" i="43"/>
  <c r="N71" i="43"/>
  <c r="M72" i="43"/>
  <c r="N72" i="43"/>
  <c r="M73" i="43"/>
  <c r="N73" i="43"/>
  <c r="M74" i="43"/>
  <c r="N74" i="43"/>
  <c r="M75" i="43"/>
  <c r="N75" i="43"/>
  <c r="M76" i="43"/>
  <c r="N76" i="43"/>
  <c r="M77" i="43"/>
  <c r="N77" i="43"/>
  <c r="M78" i="43"/>
  <c r="N78" i="43"/>
  <c r="M79" i="43"/>
  <c r="N79" i="43"/>
  <c r="M80" i="43"/>
  <c r="N80" i="43"/>
  <c r="M81" i="43"/>
  <c r="N81" i="43"/>
  <c r="M82" i="43"/>
  <c r="N82" i="43"/>
  <c r="M83" i="43"/>
  <c r="N83" i="43"/>
  <c r="M84" i="43"/>
  <c r="N84" i="43"/>
  <c r="M85" i="43"/>
  <c r="N85" i="43"/>
  <c r="M86" i="43"/>
  <c r="N86" i="43"/>
  <c r="M87" i="43"/>
  <c r="N87" i="43"/>
  <c r="M88" i="43"/>
  <c r="N88" i="43"/>
  <c r="M89" i="43"/>
  <c r="N89" i="43"/>
  <c r="M90" i="43"/>
  <c r="N90" i="43"/>
  <c r="M91" i="43"/>
  <c r="N91" i="43"/>
  <c r="M92" i="43"/>
  <c r="N92" i="43"/>
  <c r="M93" i="43"/>
  <c r="N93" i="43"/>
  <c r="M94" i="43"/>
  <c r="N94" i="43"/>
  <c r="M95" i="43"/>
  <c r="N95" i="43"/>
  <c r="M96" i="43"/>
  <c r="N96" i="43"/>
  <c r="M97" i="43"/>
  <c r="N97" i="43"/>
  <c r="M98" i="43"/>
  <c r="N98" i="43"/>
  <c r="M99" i="43"/>
  <c r="N99" i="43"/>
  <c r="M100" i="43"/>
  <c r="N100" i="43"/>
  <c r="M101" i="43"/>
  <c r="N101" i="43"/>
  <c r="M102" i="43"/>
  <c r="N102" i="43"/>
  <c r="M103" i="43"/>
  <c r="N103" i="43"/>
  <c r="M104" i="43"/>
  <c r="N104" i="43"/>
  <c r="M105" i="43"/>
  <c r="N105" i="43"/>
  <c r="M106" i="43"/>
  <c r="N106" i="43"/>
  <c r="M107" i="43"/>
  <c r="N107" i="43"/>
  <c r="M108" i="43"/>
  <c r="N108" i="43"/>
  <c r="M109" i="43"/>
  <c r="N109" i="43"/>
  <c r="M110" i="43"/>
  <c r="N110" i="43"/>
  <c r="M111" i="43"/>
  <c r="N111" i="43"/>
  <c r="M112" i="43"/>
  <c r="N112" i="43"/>
  <c r="M113" i="43"/>
  <c r="N113" i="43"/>
  <c r="M114" i="43"/>
  <c r="N114" i="43"/>
  <c r="M115" i="43"/>
  <c r="N115" i="43"/>
  <c r="M116" i="43"/>
  <c r="N116" i="43"/>
  <c r="M117" i="43"/>
  <c r="N117" i="43"/>
  <c r="M118" i="43"/>
  <c r="N118" i="43"/>
  <c r="M119" i="43"/>
  <c r="N119" i="43"/>
  <c r="M120" i="43"/>
  <c r="N120" i="43"/>
  <c r="M121" i="43"/>
  <c r="N121" i="43"/>
  <c r="M122" i="43"/>
  <c r="N122" i="43"/>
  <c r="M123" i="43"/>
  <c r="N123" i="43"/>
  <c r="M124" i="43"/>
  <c r="N124" i="43"/>
  <c r="M125" i="43"/>
  <c r="N125" i="43"/>
  <c r="M126" i="43"/>
  <c r="N126" i="43"/>
  <c r="M127" i="43"/>
  <c r="N127" i="43"/>
  <c r="M128" i="43"/>
  <c r="N128" i="43"/>
  <c r="M129" i="43"/>
  <c r="N129" i="43"/>
  <c r="M130" i="43"/>
  <c r="N130" i="43"/>
  <c r="M131" i="43"/>
  <c r="N131" i="43"/>
  <c r="M132" i="43"/>
  <c r="N132" i="43"/>
  <c r="M133" i="43"/>
  <c r="N133" i="43"/>
  <c r="M134" i="43"/>
  <c r="N134" i="43"/>
  <c r="M135" i="43"/>
  <c r="N135" i="43"/>
  <c r="M136" i="43"/>
  <c r="N136" i="43"/>
  <c r="M137" i="43"/>
  <c r="N137" i="43"/>
  <c r="M138" i="43"/>
  <c r="N138" i="43"/>
  <c r="M139" i="43"/>
  <c r="N139" i="43"/>
  <c r="M140" i="43"/>
  <c r="N140" i="43"/>
  <c r="M141" i="43"/>
  <c r="N141" i="43"/>
  <c r="M142" i="43"/>
  <c r="N142" i="43"/>
  <c r="M143" i="43"/>
  <c r="N143" i="43"/>
  <c r="M144" i="43"/>
  <c r="N144" i="43"/>
  <c r="M145" i="43"/>
  <c r="N145" i="43"/>
  <c r="M146" i="43"/>
  <c r="N146" i="43"/>
  <c r="M147" i="43"/>
  <c r="N147" i="43"/>
  <c r="M148" i="43"/>
  <c r="N148" i="43"/>
  <c r="M149" i="43"/>
  <c r="N149" i="43"/>
  <c r="M150" i="43"/>
  <c r="N150" i="43"/>
  <c r="M151" i="43"/>
  <c r="N151" i="43"/>
  <c r="M152" i="43"/>
  <c r="N152" i="43"/>
  <c r="M153" i="43"/>
  <c r="N153" i="43"/>
  <c r="M154" i="43"/>
  <c r="N154" i="43"/>
  <c r="M155" i="43"/>
  <c r="N155" i="43"/>
  <c r="M156" i="43"/>
  <c r="N156" i="43"/>
  <c r="M157" i="43"/>
  <c r="N157" i="43"/>
  <c r="M158" i="43"/>
  <c r="N158" i="43"/>
  <c r="M159" i="43"/>
  <c r="N159" i="43"/>
  <c r="M160" i="43"/>
  <c r="N160" i="43"/>
  <c r="M161" i="43"/>
  <c r="N161" i="43"/>
  <c r="M162" i="43"/>
  <c r="N162" i="43"/>
  <c r="M163" i="43"/>
  <c r="N163" i="43"/>
  <c r="M164" i="43"/>
  <c r="N164" i="43"/>
  <c r="M165" i="43"/>
  <c r="N165" i="43"/>
  <c r="M166" i="43"/>
  <c r="N166" i="43"/>
  <c r="M167" i="43"/>
  <c r="N167" i="43"/>
  <c r="M168" i="43"/>
  <c r="N168" i="43"/>
  <c r="M169" i="43"/>
  <c r="N169" i="43"/>
  <c r="M170" i="43"/>
  <c r="N170" i="43"/>
  <c r="M171" i="43"/>
  <c r="N171" i="43"/>
  <c r="M172" i="43"/>
  <c r="N172" i="43"/>
  <c r="M173" i="43"/>
  <c r="N173" i="43"/>
  <c r="M174" i="43"/>
  <c r="N174" i="43"/>
  <c r="M175" i="43"/>
  <c r="N175" i="43"/>
  <c r="M176" i="43"/>
  <c r="N176" i="43"/>
  <c r="M177" i="43"/>
  <c r="N177" i="43"/>
  <c r="M178" i="43"/>
  <c r="N178" i="43"/>
  <c r="M179" i="43"/>
  <c r="N179" i="43"/>
  <c r="M180" i="43"/>
  <c r="N180" i="43"/>
  <c r="M181" i="43"/>
  <c r="N181" i="43"/>
  <c r="M182" i="43"/>
  <c r="N182" i="43"/>
  <c r="M183" i="43"/>
  <c r="N183" i="43"/>
  <c r="M184" i="43"/>
  <c r="N184" i="43"/>
  <c r="M185" i="43"/>
  <c r="N185" i="43"/>
  <c r="M186" i="43"/>
  <c r="N186" i="43"/>
  <c r="M187" i="43"/>
  <c r="N187" i="43"/>
  <c r="M188" i="43"/>
  <c r="N188" i="43"/>
  <c r="M189" i="43"/>
  <c r="N189" i="43"/>
  <c r="M190" i="43"/>
  <c r="N190" i="43"/>
  <c r="M191" i="43"/>
  <c r="N191" i="43"/>
  <c r="M192" i="43"/>
  <c r="N192" i="43"/>
  <c r="M193" i="43"/>
  <c r="N193" i="43"/>
  <c r="M194" i="43"/>
  <c r="N194" i="43"/>
  <c r="M195" i="43"/>
  <c r="N195" i="43"/>
  <c r="M196" i="43"/>
  <c r="N196" i="43"/>
  <c r="M197" i="43"/>
  <c r="N197" i="43"/>
  <c r="M198" i="43"/>
  <c r="N198" i="43"/>
  <c r="M199" i="43"/>
  <c r="N199" i="43"/>
  <c r="M200" i="43"/>
  <c r="N200" i="43"/>
  <c r="M201" i="43"/>
  <c r="N201" i="43"/>
  <c r="M202" i="43"/>
  <c r="N202" i="43"/>
  <c r="M203" i="43"/>
  <c r="N203" i="43"/>
  <c r="M204" i="43"/>
  <c r="N204" i="43"/>
  <c r="M205" i="43"/>
  <c r="N205" i="43"/>
  <c r="M206" i="43"/>
  <c r="N206" i="43"/>
  <c r="M207" i="43"/>
  <c r="N207" i="43"/>
  <c r="M208" i="43"/>
  <c r="N208" i="43"/>
  <c r="M209" i="43"/>
  <c r="N209" i="43"/>
  <c r="M210" i="43"/>
  <c r="N210" i="43"/>
  <c r="M211" i="43"/>
  <c r="N211" i="43"/>
  <c r="M212" i="43"/>
  <c r="N212" i="43"/>
  <c r="M213" i="43"/>
  <c r="N213" i="43"/>
  <c r="M214" i="43"/>
  <c r="N214" i="43"/>
  <c r="M215" i="43"/>
  <c r="N215" i="43"/>
  <c r="M216" i="43"/>
  <c r="N216" i="43"/>
  <c r="M217" i="43"/>
  <c r="N217" i="43"/>
  <c r="M218" i="43"/>
  <c r="N218" i="43"/>
  <c r="M219" i="43"/>
  <c r="N219" i="43"/>
  <c r="M220" i="43"/>
  <c r="N220" i="43"/>
  <c r="M221" i="43"/>
  <c r="N221" i="43"/>
  <c r="M222" i="43"/>
  <c r="N222" i="43"/>
  <c r="M223" i="43"/>
  <c r="N223" i="43"/>
  <c r="M224" i="43"/>
  <c r="N224" i="43"/>
  <c r="M225" i="43"/>
  <c r="N225" i="43"/>
  <c r="M226" i="43"/>
  <c r="N226" i="43"/>
  <c r="M227" i="43"/>
  <c r="N227" i="43"/>
  <c r="M228" i="43"/>
  <c r="N228" i="43"/>
  <c r="M229" i="43"/>
  <c r="N229" i="43"/>
  <c r="M230" i="43"/>
  <c r="N230" i="43"/>
  <c r="M231" i="43"/>
  <c r="N231" i="43"/>
  <c r="M232" i="43"/>
  <c r="N232" i="43"/>
  <c r="M233" i="43"/>
  <c r="N233" i="43"/>
  <c r="M234" i="43"/>
  <c r="N234" i="43"/>
  <c r="M235" i="43"/>
  <c r="N235" i="43"/>
  <c r="M236" i="43"/>
  <c r="N236" i="43"/>
  <c r="M237" i="43"/>
  <c r="N237" i="43"/>
  <c r="M238" i="43"/>
  <c r="N238" i="43"/>
  <c r="M239" i="43"/>
  <c r="N239" i="43"/>
  <c r="M240" i="43"/>
  <c r="N240" i="43"/>
  <c r="M241" i="43"/>
  <c r="N241" i="43"/>
  <c r="M242" i="43"/>
  <c r="N242" i="43"/>
  <c r="M243" i="43"/>
  <c r="N243" i="43"/>
  <c r="M244" i="43"/>
  <c r="N244" i="43"/>
  <c r="M245" i="43"/>
  <c r="N245" i="43"/>
  <c r="M246" i="43"/>
  <c r="N246" i="43"/>
  <c r="M247" i="43"/>
  <c r="N247" i="43"/>
  <c r="M248" i="43"/>
  <c r="N248" i="43"/>
  <c r="M249" i="43"/>
  <c r="N249" i="43"/>
  <c r="M250" i="43"/>
  <c r="N250" i="43"/>
  <c r="M251" i="43"/>
  <c r="N251" i="43"/>
  <c r="M252" i="43"/>
  <c r="N252" i="43"/>
  <c r="M253" i="43"/>
  <c r="N253" i="43"/>
  <c r="M254" i="43"/>
  <c r="N254" i="43"/>
  <c r="M255" i="43"/>
  <c r="N255" i="43"/>
  <c r="M256" i="43"/>
  <c r="N256" i="43"/>
  <c r="M257" i="43"/>
  <c r="N257" i="43"/>
  <c r="M258" i="43"/>
  <c r="N258" i="43"/>
  <c r="M259" i="43"/>
  <c r="N259" i="43"/>
  <c r="M260" i="43"/>
  <c r="N260" i="43"/>
  <c r="M261" i="43"/>
  <c r="N261" i="43"/>
  <c r="M262" i="43"/>
  <c r="N262" i="43"/>
  <c r="M263" i="43"/>
  <c r="N263" i="43"/>
  <c r="M264" i="43"/>
  <c r="N264" i="43"/>
  <c r="M265" i="43"/>
  <c r="N265" i="43"/>
  <c r="M266" i="43"/>
  <c r="N266" i="43"/>
  <c r="M267" i="43"/>
  <c r="N267" i="43"/>
  <c r="M268" i="43"/>
  <c r="N268" i="43"/>
  <c r="M269" i="43"/>
  <c r="N269" i="43"/>
  <c r="M270" i="43"/>
  <c r="N270" i="43"/>
  <c r="M271" i="43"/>
  <c r="N271" i="43"/>
  <c r="M272" i="43"/>
  <c r="N272" i="43"/>
  <c r="M273" i="43"/>
  <c r="N273" i="43"/>
  <c r="M274" i="43"/>
  <c r="N274" i="43"/>
  <c r="M275" i="43"/>
  <c r="N275" i="43"/>
  <c r="M276" i="43"/>
  <c r="N276" i="43"/>
  <c r="M277" i="43"/>
  <c r="N277" i="43"/>
  <c r="M278" i="43"/>
  <c r="N278" i="43"/>
  <c r="M279" i="43"/>
  <c r="N279" i="43"/>
  <c r="M280" i="43"/>
  <c r="N280" i="43"/>
  <c r="M281" i="43"/>
  <c r="N281" i="43"/>
  <c r="M282" i="43"/>
  <c r="N282" i="43"/>
  <c r="M283" i="43"/>
  <c r="N283" i="43"/>
  <c r="M284" i="43"/>
  <c r="N284" i="43"/>
  <c r="M285" i="43"/>
  <c r="N285" i="43"/>
  <c r="M286" i="43"/>
  <c r="N286" i="43"/>
  <c r="M287" i="43"/>
  <c r="N287" i="43"/>
  <c r="M288" i="43"/>
  <c r="N288" i="43"/>
  <c r="M289" i="43"/>
  <c r="N289" i="43"/>
  <c r="M290" i="43"/>
  <c r="N290" i="43"/>
  <c r="M291" i="43"/>
  <c r="N291" i="43"/>
  <c r="M292" i="43"/>
  <c r="N292" i="43"/>
  <c r="M293" i="43"/>
  <c r="N293" i="43"/>
  <c r="M294" i="43"/>
  <c r="N294" i="43"/>
  <c r="M295" i="43"/>
  <c r="N295" i="43"/>
  <c r="M296" i="43"/>
  <c r="N296" i="43"/>
  <c r="M297" i="43"/>
  <c r="N297" i="43"/>
  <c r="M298" i="43"/>
  <c r="N298" i="43"/>
  <c r="M299" i="43"/>
  <c r="N299" i="43"/>
  <c r="M300" i="43"/>
  <c r="N300" i="43"/>
  <c r="M301" i="43"/>
  <c r="N301" i="43"/>
  <c r="M302" i="43"/>
  <c r="N302" i="43"/>
  <c r="M303" i="43"/>
  <c r="N303" i="43"/>
  <c r="M304" i="43"/>
  <c r="N304" i="43"/>
  <c r="M305" i="43"/>
  <c r="N305" i="43"/>
  <c r="M306" i="43"/>
  <c r="N306" i="43"/>
  <c r="M307" i="43"/>
  <c r="N307" i="43"/>
  <c r="M308" i="43"/>
  <c r="N308" i="43"/>
  <c r="M309" i="43"/>
  <c r="N309" i="43"/>
  <c r="M310" i="43"/>
  <c r="N310" i="43"/>
  <c r="M311" i="43"/>
  <c r="N311" i="43"/>
  <c r="M312" i="43"/>
  <c r="N312" i="43"/>
  <c r="M313" i="43"/>
  <c r="N313" i="43"/>
  <c r="M314" i="43"/>
  <c r="N314" i="43"/>
  <c r="M315" i="43"/>
  <c r="N315" i="43"/>
  <c r="M316" i="43"/>
  <c r="N316" i="43"/>
  <c r="M317" i="43"/>
  <c r="N317" i="43"/>
  <c r="M318" i="43"/>
  <c r="N318" i="43"/>
  <c r="M319" i="43"/>
  <c r="N319" i="43"/>
  <c r="M320" i="43"/>
  <c r="N320" i="43"/>
  <c r="M321" i="43"/>
  <c r="N321" i="43"/>
  <c r="M322" i="43"/>
  <c r="N322" i="43"/>
  <c r="M323" i="43"/>
  <c r="N323" i="43"/>
  <c r="M324" i="43"/>
  <c r="N324" i="43"/>
  <c r="M325" i="43"/>
  <c r="N325" i="43"/>
  <c r="M326" i="43"/>
  <c r="N326" i="43"/>
  <c r="M327" i="43"/>
  <c r="N327" i="43"/>
  <c r="M328" i="43"/>
  <c r="N328" i="43"/>
  <c r="M329" i="43"/>
  <c r="N329" i="43"/>
  <c r="M330" i="43"/>
  <c r="N330" i="43"/>
  <c r="M331" i="43"/>
  <c r="N331" i="43"/>
  <c r="M332" i="43"/>
  <c r="N332" i="43"/>
  <c r="M333" i="43"/>
  <c r="N333" i="43"/>
  <c r="M334" i="43"/>
  <c r="N334" i="43"/>
  <c r="M335" i="43"/>
  <c r="N335" i="43"/>
  <c r="M336" i="43"/>
  <c r="N336" i="43"/>
  <c r="M337" i="43"/>
  <c r="N337" i="43"/>
  <c r="M338" i="43"/>
  <c r="N338" i="43"/>
  <c r="M339" i="43"/>
  <c r="N339" i="43"/>
  <c r="M340" i="43"/>
  <c r="N340" i="43"/>
  <c r="M341" i="43"/>
  <c r="N341" i="43"/>
  <c r="M342" i="43"/>
  <c r="N342" i="43"/>
  <c r="M343" i="43"/>
  <c r="N343" i="43"/>
  <c r="M344" i="43"/>
  <c r="N344" i="43"/>
  <c r="M345" i="43"/>
  <c r="N345" i="43"/>
  <c r="M346" i="43"/>
  <c r="N346" i="43"/>
  <c r="M347" i="43"/>
  <c r="N347" i="43"/>
  <c r="M348" i="43"/>
  <c r="N348" i="43"/>
  <c r="M349" i="43"/>
  <c r="N349" i="43"/>
  <c r="M350" i="43"/>
  <c r="N350" i="43"/>
  <c r="M351" i="43"/>
  <c r="N351" i="43"/>
  <c r="M352" i="43"/>
  <c r="N352" i="43"/>
  <c r="M353" i="43"/>
  <c r="N353" i="43"/>
  <c r="M354" i="43"/>
  <c r="N354" i="43"/>
  <c r="M355" i="43"/>
  <c r="N355" i="43"/>
  <c r="M356" i="43"/>
  <c r="N356" i="43"/>
  <c r="M357" i="43"/>
  <c r="N357" i="43"/>
  <c r="M358" i="43"/>
  <c r="N358" i="43"/>
  <c r="M359" i="43"/>
  <c r="N359" i="43"/>
  <c r="M360" i="43"/>
  <c r="N360" i="43"/>
  <c r="M361" i="43"/>
  <c r="N361" i="43"/>
  <c r="M362" i="43"/>
  <c r="N362" i="43"/>
  <c r="M363" i="43"/>
  <c r="N363" i="43"/>
  <c r="M364" i="43"/>
  <c r="N364" i="43"/>
  <c r="M365" i="43"/>
  <c r="N365" i="43"/>
  <c r="M366" i="43"/>
  <c r="N366" i="43"/>
  <c r="M367" i="43"/>
  <c r="N367" i="43"/>
  <c r="M368" i="43"/>
  <c r="N368" i="43"/>
  <c r="M369" i="43"/>
  <c r="N369" i="43"/>
  <c r="M370" i="43"/>
  <c r="N370" i="43"/>
  <c r="M371" i="43"/>
  <c r="N371" i="43"/>
  <c r="M372" i="43"/>
  <c r="N372" i="43"/>
  <c r="M373" i="43"/>
  <c r="N373" i="43"/>
  <c r="M374" i="43"/>
  <c r="N374" i="43"/>
  <c r="M375" i="43"/>
  <c r="N375" i="43"/>
  <c r="M376" i="43"/>
  <c r="N376" i="43"/>
  <c r="M377" i="43"/>
  <c r="N377" i="43"/>
  <c r="M378" i="43"/>
  <c r="N378" i="43"/>
  <c r="M379" i="43"/>
  <c r="N379" i="43"/>
  <c r="M380" i="43"/>
  <c r="N380" i="43"/>
  <c r="M381" i="43"/>
  <c r="N381" i="43"/>
  <c r="M382" i="43"/>
  <c r="N382" i="43"/>
  <c r="M383" i="43"/>
  <c r="N383" i="43"/>
  <c r="M384" i="43"/>
  <c r="N384" i="43"/>
  <c r="M385" i="43"/>
  <c r="N385" i="43"/>
  <c r="M386" i="43"/>
  <c r="N386" i="43"/>
  <c r="M387" i="43"/>
  <c r="N387" i="43"/>
  <c r="M388" i="43"/>
  <c r="N388" i="43"/>
  <c r="M389" i="43"/>
  <c r="N389" i="43"/>
  <c r="M390" i="43"/>
  <c r="N390" i="43"/>
  <c r="M391" i="43"/>
  <c r="N391" i="43"/>
  <c r="M392" i="43"/>
  <c r="N392" i="43"/>
  <c r="M393" i="43"/>
  <c r="N393" i="43"/>
  <c r="M394" i="43"/>
  <c r="N394" i="43"/>
  <c r="M395" i="43"/>
  <c r="N395" i="43"/>
  <c r="M396" i="43"/>
  <c r="N396" i="43"/>
  <c r="M397" i="43"/>
  <c r="N397" i="43"/>
  <c r="M398" i="43"/>
  <c r="N398" i="43"/>
  <c r="M399" i="43"/>
  <c r="N399" i="43"/>
  <c r="M400" i="43"/>
  <c r="N400" i="43"/>
  <c r="M401" i="43"/>
  <c r="N401" i="43"/>
  <c r="M402" i="43"/>
  <c r="N402" i="43"/>
  <c r="M403" i="43"/>
  <c r="N403" i="43"/>
  <c r="M404" i="43"/>
  <c r="N404" i="43"/>
  <c r="M405" i="43"/>
  <c r="N405" i="43"/>
  <c r="M406" i="43"/>
  <c r="N406" i="43"/>
  <c r="M407" i="43"/>
  <c r="N407" i="43"/>
  <c r="M408" i="43"/>
  <c r="N408" i="43"/>
  <c r="M409" i="43"/>
  <c r="N409" i="43"/>
  <c r="M410" i="43"/>
  <c r="N410" i="43"/>
  <c r="M411" i="43"/>
  <c r="N411" i="43"/>
  <c r="M412" i="43"/>
  <c r="N412" i="43"/>
  <c r="M413" i="43"/>
  <c r="N413" i="43"/>
  <c r="M414" i="43"/>
  <c r="N414" i="43"/>
  <c r="M415" i="43"/>
  <c r="N415" i="43"/>
  <c r="M416" i="43"/>
  <c r="N416" i="43"/>
  <c r="M417" i="43"/>
  <c r="N417" i="43"/>
  <c r="M418" i="43"/>
  <c r="N418" i="43"/>
  <c r="M419" i="43"/>
  <c r="N419" i="43"/>
  <c r="M420" i="43"/>
  <c r="N420" i="43"/>
  <c r="M421" i="43"/>
  <c r="N421" i="43"/>
  <c r="M422" i="43"/>
  <c r="N422" i="43"/>
  <c r="M423" i="43"/>
  <c r="N423" i="43"/>
  <c r="M424" i="43"/>
  <c r="N424" i="43"/>
  <c r="M425" i="43"/>
  <c r="N425" i="43"/>
  <c r="M426" i="43"/>
  <c r="N426" i="43"/>
  <c r="M427" i="43"/>
  <c r="N427" i="43"/>
  <c r="M428" i="43"/>
  <c r="N428" i="43"/>
  <c r="M429" i="43"/>
  <c r="N429" i="43"/>
  <c r="M430" i="43"/>
  <c r="N430" i="43"/>
  <c r="M431" i="43"/>
  <c r="N431" i="43"/>
  <c r="M432" i="43"/>
  <c r="N432" i="43"/>
  <c r="M433" i="43"/>
  <c r="N433" i="43"/>
  <c r="M434" i="43"/>
  <c r="N434" i="43"/>
  <c r="M435" i="43"/>
  <c r="N435" i="43"/>
  <c r="M436" i="43"/>
  <c r="N436" i="43"/>
  <c r="M437" i="43"/>
  <c r="N437" i="43"/>
  <c r="M438" i="43"/>
  <c r="N438" i="43"/>
  <c r="M439" i="43"/>
  <c r="N439" i="43"/>
  <c r="M440" i="43"/>
  <c r="N440" i="43"/>
  <c r="M441" i="43"/>
  <c r="N441" i="43"/>
  <c r="M442" i="43"/>
  <c r="N442" i="43"/>
  <c r="M443" i="43"/>
  <c r="N443" i="43"/>
  <c r="M444" i="43"/>
  <c r="N444" i="43"/>
  <c r="M445" i="43"/>
  <c r="N445" i="43"/>
  <c r="M446" i="43"/>
  <c r="N446" i="43"/>
  <c r="M447" i="43"/>
  <c r="N447" i="43"/>
  <c r="M448" i="43"/>
  <c r="N448" i="43"/>
  <c r="M449" i="43"/>
  <c r="N449" i="43"/>
  <c r="M450" i="43"/>
  <c r="N450" i="43"/>
  <c r="M451" i="43"/>
  <c r="N451" i="43"/>
  <c r="M452" i="43"/>
  <c r="N452" i="43"/>
  <c r="M453" i="43"/>
  <c r="N453" i="43"/>
  <c r="M454" i="43"/>
  <c r="N454" i="43"/>
  <c r="M455" i="43"/>
  <c r="N455" i="43"/>
  <c r="M456" i="43"/>
  <c r="N456" i="43"/>
  <c r="M457" i="43"/>
  <c r="N457" i="43"/>
  <c r="M458" i="43"/>
  <c r="N458" i="43"/>
  <c r="M459" i="43"/>
  <c r="N459" i="43"/>
  <c r="M460" i="43"/>
  <c r="N460" i="43"/>
  <c r="M461" i="43"/>
  <c r="N461" i="43"/>
  <c r="M462" i="43"/>
  <c r="N462" i="43"/>
  <c r="M463" i="43"/>
  <c r="N463" i="43"/>
  <c r="M464" i="43"/>
  <c r="N464" i="43"/>
  <c r="M465" i="43"/>
  <c r="N465" i="43"/>
  <c r="M466" i="43"/>
  <c r="N466" i="43"/>
  <c r="M467" i="43"/>
  <c r="N467" i="43"/>
  <c r="M468" i="43"/>
  <c r="N468" i="43"/>
  <c r="M469" i="43"/>
  <c r="N469" i="43"/>
  <c r="M470" i="43"/>
  <c r="N470" i="43"/>
  <c r="M471" i="43"/>
  <c r="N471" i="43"/>
  <c r="M472" i="43"/>
  <c r="N472" i="43"/>
  <c r="M473" i="43"/>
  <c r="N473" i="43"/>
  <c r="M474" i="43"/>
  <c r="N474" i="43"/>
  <c r="M475" i="43"/>
  <c r="N475" i="43"/>
  <c r="M476" i="43"/>
  <c r="N476" i="43"/>
  <c r="M477" i="43"/>
  <c r="N477" i="43"/>
  <c r="M478" i="43"/>
  <c r="N478" i="43"/>
  <c r="M479" i="43"/>
  <c r="N479" i="43"/>
  <c r="M480" i="43"/>
  <c r="N480" i="43"/>
  <c r="M481" i="43"/>
  <c r="N481" i="43"/>
  <c r="M482" i="43"/>
  <c r="N482" i="43"/>
  <c r="M483" i="43"/>
  <c r="N483" i="43"/>
  <c r="M484" i="43"/>
  <c r="N484" i="43"/>
  <c r="M485" i="43"/>
  <c r="N485" i="43"/>
  <c r="M486" i="43"/>
  <c r="N486" i="43"/>
  <c r="M487" i="43"/>
  <c r="N487" i="43"/>
  <c r="M488" i="43"/>
  <c r="N488" i="43"/>
  <c r="M489" i="43"/>
  <c r="N489" i="43"/>
  <c r="M490" i="43"/>
  <c r="N490" i="43"/>
  <c r="M491" i="43"/>
  <c r="N491" i="43"/>
  <c r="M492" i="43"/>
  <c r="N492" i="43"/>
  <c r="M493" i="43"/>
  <c r="N493" i="43"/>
  <c r="M494" i="43"/>
  <c r="N494" i="43"/>
  <c r="M495" i="43"/>
  <c r="N495" i="43"/>
  <c r="M496" i="43"/>
  <c r="N496" i="43"/>
  <c r="M497" i="43"/>
  <c r="N497" i="43"/>
  <c r="M498" i="43"/>
  <c r="N498" i="43"/>
  <c r="M499" i="43"/>
  <c r="N499" i="43"/>
  <c r="M500" i="43"/>
  <c r="N500" i="43"/>
  <c r="M501" i="43"/>
  <c r="N501" i="43"/>
  <c r="M502" i="43"/>
  <c r="N502" i="43"/>
  <c r="M503" i="43"/>
  <c r="N503" i="43"/>
  <c r="M504" i="43"/>
  <c r="N504" i="43"/>
  <c r="M505" i="43"/>
  <c r="N505" i="43"/>
  <c r="N6" i="43"/>
  <c r="M6" i="43"/>
  <c r="N9" i="46"/>
  <c r="K9" i="46"/>
  <c r="G14" i="46"/>
  <c r="G13" i="46"/>
  <c r="G12" i="46"/>
  <c r="D19" i="46"/>
  <c r="D18" i="46"/>
  <c r="D24" i="46"/>
  <c r="D23" i="46"/>
  <c r="D22" i="46"/>
  <c r="D21" i="46"/>
  <c r="D20" i="46"/>
  <c r="D38" i="46"/>
  <c r="D37" i="46"/>
  <c r="D36" i="46"/>
  <c r="D35" i="46"/>
  <c r="D34" i="46"/>
  <c r="D33" i="46"/>
  <c r="D32" i="46"/>
  <c r="D31" i="46"/>
  <c r="D30" i="46"/>
  <c r="D29" i="46"/>
  <c r="D28" i="46"/>
  <c r="D27" i="46"/>
  <c r="D26" i="46"/>
  <c r="D25" i="46"/>
  <c r="AE9" i="31"/>
  <c r="AE8" i="31"/>
  <c r="AE7" i="31"/>
  <c r="AE6" i="31"/>
  <c r="AE5" i="31"/>
  <c r="AE4" i="31"/>
  <c r="AE3" i="31"/>
  <c r="T7" i="26" l="1"/>
  <c r="H31" i="46"/>
  <c r="H21" i="46"/>
  <c r="H28" i="46"/>
  <c r="H24" i="46"/>
  <c r="H30" i="46"/>
  <c r="H23" i="46"/>
  <c r="H36" i="46"/>
  <c r="Q36" i="46"/>
  <c r="S36" i="46" s="1"/>
  <c r="H22" i="46"/>
  <c r="H35" i="46"/>
  <c r="H29" i="46"/>
  <c r="Q35" i="46"/>
  <c r="S35" i="46" s="1"/>
  <c r="Q21" i="46"/>
  <c r="Q24" i="46"/>
  <c r="H38" i="46"/>
  <c r="Q38" i="46"/>
  <c r="S38" i="46" s="1"/>
  <c r="H37" i="46"/>
  <c r="Q37" i="46"/>
  <c r="Q22" i="46"/>
  <c r="S22" i="46" s="1"/>
  <c r="Q23" i="46"/>
  <c r="S23" i="46" s="1"/>
  <c r="Q28" i="46"/>
  <c r="S28" i="46" s="1"/>
  <c r="Q29" i="46"/>
  <c r="S29" i="46" s="1"/>
  <c r="Q30" i="46"/>
  <c r="S30" i="46" s="1"/>
  <c r="Q31" i="46"/>
  <c r="S31" i="46" s="1"/>
  <c r="R21" i="46" l="1"/>
  <c r="S21" i="46"/>
  <c r="R37" i="46"/>
  <c r="S37" i="46"/>
  <c r="R24" i="46"/>
  <c r="S24" i="46"/>
  <c r="L14" i="46"/>
  <c r="R35" i="46"/>
  <c r="T35" i="46" s="1"/>
  <c r="O14" i="46"/>
  <c r="N13" i="46"/>
  <c r="I14" i="46"/>
  <c r="R38" i="46"/>
  <c r="T38" i="46" s="1"/>
  <c r="R36" i="46"/>
  <c r="T36" i="46" s="1"/>
  <c r="K12" i="46"/>
  <c r="L12" i="46"/>
  <c r="Q34" i="46"/>
  <c r="O11" i="46"/>
  <c r="L13" i="46"/>
  <c r="K11" i="46"/>
  <c r="K14" i="46"/>
  <c r="R29" i="46"/>
  <c r="R28" i="46"/>
  <c r="R22" i="46"/>
  <c r="O12" i="46"/>
  <c r="N14" i="46"/>
  <c r="R31" i="46"/>
  <c r="K13" i="46"/>
  <c r="I13" i="46"/>
  <c r="L11" i="46"/>
  <c r="R30" i="46"/>
  <c r="O13" i="46"/>
  <c r="N11" i="46"/>
  <c r="N12" i="46"/>
  <c r="R23" i="46"/>
  <c r="T37" i="46" l="1"/>
  <c r="T24" i="46"/>
  <c r="T21" i="46"/>
  <c r="R34" i="46"/>
  <c r="S34" i="46"/>
  <c r="T28" i="46"/>
  <c r="T23" i="46"/>
  <c r="T29" i="46"/>
  <c r="T22" i="46"/>
  <c r="T30" i="46"/>
  <c r="T31" i="46"/>
  <c r="F21" i="15" l="1"/>
  <c r="F22" i="15" s="1"/>
  <c r="F20" i="15"/>
  <c r="G15" i="45"/>
  <c r="N56" i="23"/>
  <c r="L56" i="23" s="1"/>
  <c r="N55" i="23"/>
  <c r="L55" i="23" s="1"/>
  <c r="N54" i="23"/>
  <c r="L54" i="23" s="1"/>
  <c r="N53" i="23"/>
  <c r="L53" i="23" s="1"/>
  <c r="N52" i="23"/>
  <c r="L52" i="23" s="1"/>
  <c r="N51" i="23"/>
  <c r="L51" i="23" s="1"/>
  <c r="N50" i="23"/>
  <c r="L50" i="23" s="1"/>
  <c r="N49" i="23"/>
  <c r="L49" i="23" s="1"/>
  <c r="N48" i="23"/>
  <c r="L48" i="23" s="1"/>
  <c r="N47" i="23"/>
  <c r="L47" i="23" s="1"/>
  <c r="N46" i="23"/>
  <c r="L46" i="23" s="1"/>
  <c r="N45" i="23"/>
  <c r="L45" i="23" s="1"/>
  <c r="N44" i="23"/>
  <c r="L44" i="23" s="1"/>
  <c r="N43" i="23"/>
  <c r="L43" i="23" s="1"/>
  <c r="N42" i="23"/>
  <c r="L42" i="23" s="1"/>
  <c r="N41" i="23"/>
  <c r="L41" i="23" s="1"/>
  <c r="N40" i="23"/>
  <c r="L40" i="23" s="1"/>
  <c r="N39" i="23"/>
  <c r="L39" i="23" s="1"/>
  <c r="N38" i="23"/>
  <c r="L38" i="23" s="1"/>
  <c r="N37" i="23"/>
  <c r="L37" i="23" s="1"/>
  <c r="N36" i="23"/>
  <c r="L36" i="23" s="1"/>
  <c r="N35" i="23"/>
  <c r="L35" i="23" s="1"/>
  <c r="N34" i="23"/>
  <c r="L34" i="23" s="1"/>
  <c r="N33" i="23"/>
  <c r="L33" i="23" s="1"/>
  <c r="N32" i="23"/>
  <c r="L32" i="23" s="1"/>
  <c r="N31" i="23"/>
  <c r="L31" i="23" s="1"/>
  <c r="N30" i="23"/>
  <c r="L30" i="23" s="1"/>
  <c r="N29" i="23"/>
  <c r="L29" i="23" s="1"/>
  <c r="N28" i="23"/>
  <c r="L28" i="23" s="1"/>
  <c r="N27" i="23"/>
  <c r="L27" i="23" s="1"/>
  <c r="N26" i="23"/>
  <c r="L26" i="23" s="1"/>
  <c r="N25" i="23"/>
  <c r="L25" i="23" s="1"/>
  <c r="N24" i="23"/>
  <c r="L24" i="23" s="1"/>
  <c r="N23" i="23"/>
  <c r="L23" i="23" s="1"/>
  <c r="N22" i="23"/>
  <c r="L22" i="23" s="1"/>
  <c r="N21" i="23"/>
  <c r="L21" i="23" s="1"/>
  <c r="N20" i="23"/>
  <c r="L20" i="23" s="1"/>
  <c r="N19" i="23"/>
  <c r="L19" i="23" s="1"/>
  <c r="N18" i="23"/>
  <c r="L18" i="23" s="1"/>
  <c r="S3" i="23"/>
  <c r="R3" i="23"/>
  <c r="Q3" i="23"/>
  <c r="P3" i="23"/>
  <c r="O3" i="23"/>
  <c r="N3" i="23"/>
  <c r="Q3" i="44" l="1"/>
  <c r="P3" i="44"/>
  <c r="O3" i="44"/>
  <c r="N3" i="44"/>
  <c r="M3" i="44"/>
  <c r="L3" i="44"/>
  <c r="K3" i="44"/>
  <c r="J3" i="44"/>
  <c r="I3" i="44"/>
  <c r="H3" i="44"/>
  <c r="G3" i="44"/>
  <c r="F3" i="44"/>
  <c r="E3" i="44"/>
  <c r="D3" i="44"/>
  <c r="C3" i="44"/>
  <c r="B3" i="44"/>
  <c r="H54" i="44"/>
  <c r="L54" i="44" s="1"/>
  <c r="H53" i="44"/>
  <c r="Q53" i="44" s="1"/>
  <c r="H52" i="44"/>
  <c r="P52" i="44" s="1"/>
  <c r="H51" i="44"/>
  <c r="N51" i="44" s="1"/>
  <c r="H50" i="44"/>
  <c r="H49" i="44"/>
  <c r="H48" i="44"/>
  <c r="O48" i="44" s="1"/>
  <c r="H47" i="44"/>
  <c r="Q47" i="44" s="1"/>
  <c r="H46" i="44"/>
  <c r="L46" i="44" s="1"/>
  <c r="H45" i="44"/>
  <c r="Q45" i="44" s="1"/>
  <c r="H44" i="44"/>
  <c r="P44" i="44" s="1"/>
  <c r="H43" i="44"/>
  <c r="N43" i="44" s="1"/>
  <c r="H42" i="44"/>
  <c r="H41" i="44"/>
  <c r="N41" i="44" s="1"/>
  <c r="H40" i="44"/>
  <c r="O40" i="44" s="1"/>
  <c r="H39" i="44"/>
  <c r="O39" i="44" s="1"/>
  <c r="H38" i="44"/>
  <c r="Q38" i="44" s="1"/>
  <c r="H37" i="44"/>
  <c r="O37" i="44" s="1"/>
  <c r="H36" i="44"/>
  <c r="Q36" i="44" s="1"/>
  <c r="H35" i="44"/>
  <c r="O35" i="44" s="1"/>
  <c r="H34" i="44"/>
  <c r="Q34" i="44" s="1"/>
  <c r="H33" i="44"/>
  <c r="O33" i="44" s="1"/>
  <c r="H32" i="44"/>
  <c r="Q32" i="44" s="1"/>
  <c r="H31" i="44"/>
  <c r="O31" i="44" s="1"/>
  <c r="H30" i="44"/>
  <c r="Q30" i="44" s="1"/>
  <c r="H29" i="44"/>
  <c r="O29" i="44" s="1"/>
  <c r="H28" i="44"/>
  <c r="Q28" i="44" s="1"/>
  <c r="H27" i="44"/>
  <c r="O27" i="44" s="1"/>
  <c r="H26" i="44"/>
  <c r="Q26" i="44" s="1"/>
  <c r="H25" i="44"/>
  <c r="O25" i="44" s="1"/>
  <c r="H24" i="44"/>
  <c r="Q24" i="44" s="1"/>
  <c r="H23" i="44"/>
  <c r="O23" i="44" s="1"/>
  <c r="H22" i="44"/>
  <c r="Q22" i="44" s="1"/>
  <c r="H21" i="44"/>
  <c r="O21" i="44" s="1"/>
  <c r="H20" i="44"/>
  <c r="Q20" i="44" s="1"/>
  <c r="H19" i="44"/>
  <c r="O19" i="44" s="1"/>
  <c r="H18" i="44"/>
  <c r="Q18" i="44" s="1"/>
  <c r="H17" i="44"/>
  <c r="O17" i="44" s="1"/>
  <c r="H16" i="44"/>
  <c r="Q16" i="44" s="1"/>
  <c r="H15" i="44"/>
  <c r="O15" i="44" s="1"/>
  <c r="H14" i="44"/>
  <c r="Q14" i="44" s="1"/>
  <c r="H13" i="44"/>
  <c r="O13" i="44" s="1"/>
  <c r="H12" i="44"/>
  <c r="Q12" i="44" s="1"/>
  <c r="H11" i="44"/>
  <c r="O11" i="44" s="1"/>
  <c r="H10" i="44"/>
  <c r="Q10" i="44" s="1"/>
  <c r="H9" i="44"/>
  <c r="O9" i="44" s="1"/>
  <c r="H8" i="44"/>
  <c r="Q8" i="44" s="1"/>
  <c r="H7" i="44"/>
  <c r="O7" i="44" s="1"/>
  <c r="H6" i="44"/>
  <c r="AE3" i="43"/>
  <c r="AD3" i="43"/>
  <c r="AC3" i="43"/>
  <c r="AB3" i="43"/>
  <c r="AA3" i="43"/>
  <c r="Z3" i="43"/>
  <c r="Y3" i="43"/>
  <c r="X3" i="43"/>
  <c r="W3" i="43"/>
  <c r="V3" i="43"/>
  <c r="U3" i="43"/>
  <c r="T3" i="43"/>
  <c r="S3" i="43"/>
  <c r="R3" i="43"/>
  <c r="Q3" i="43"/>
  <c r="P3" i="43"/>
  <c r="O3" i="43"/>
  <c r="N3" i="43"/>
  <c r="M3" i="43"/>
  <c r="L3" i="43"/>
  <c r="K3" i="43"/>
  <c r="J3" i="43"/>
  <c r="I3" i="43"/>
  <c r="H3" i="43"/>
  <c r="G3" i="43"/>
  <c r="F3" i="43"/>
  <c r="E3" i="43"/>
  <c r="D3" i="43"/>
  <c r="C3" i="43"/>
  <c r="B3" i="43"/>
  <c r="K7" i="43"/>
  <c r="K8" i="43"/>
  <c r="K9" i="43"/>
  <c r="K10" i="43"/>
  <c r="K11" i="43"/>
  <c r="K12" i="43"/>
  <c r="K13" i="43"/>
  <c r="K14" i="43"/>
  <c r="Y14" i="43" s="1"/>
  <c r="K15" i="43"/>
  <c r="K16" i="43"/>
  <c r="K17" i="43"/>
  <c r="K18" i="43"/>
  <c r="K19" i="43"/>
  <c r="K20" i="43"/>
  <c r="K21" i="43"/>
  <c r="K22" i="43"/>
  <c r="K23" i="43"/>
  <c r="K24" i="43"/>
  <c r="K25" i="43"/>
  <c r="K26" i="43"/>
  <c r="K27" i="43"/>
  <c r="K28" i="43"/>
  <c r="K29" i="43"/>
  <c r="K30" i="43"/>
  <c r="K31" i="43"/>
  <c r="K32" i="43"/>
  <c r="K33" i="43"/>
  <c r="K34" i="43"/>
  <c r="K35" i="43"/>
  <c r="K36" i="43"/>
  <c r="K37" i="43"/>
  <c r="K38" i="43"/>
  <c r="K39" i="43"/>
  <c r="K40" i="43"/>
  <c r="K41" i="43"/>
  <c r="K42" i="43"/>
  <c r="K43" i="43"/>
  <c r="K44" i="43"/>
  <c r="K45" i="43"/>
  <c r="K46" i="43"/>
  <c r="K47" i="43"/>
  <c r="K48" i="43"/>
  <c r="K49" i="43"/>
  <c r="K50" i="43"/>
  <c r="K51" i="43"/>
  <c r="K52" i="43"/>
  <c r="K53" i="43"/>
  <c r="K54" i="43"/>
  <c r="K55" i="43"/>
  <c r="K56" i="43"/>
  <c r="K57" i="43"/>
  <c r="K58" i="43"/>
  <c r="K59" i="43"/>
  <c r="K60" i="43"/>
  <c r="K61" i="43"/>
  <c r="K62" i="43"/>
  <c r="Y62" i="43" s="1"/>
  <c r="K63" i="43"/>
  <c r="K64" i="43"/>
  <c r="K65" i="43"/>
  <c r="K66" i="43"/>
  <c r="K67" i="43"/>
  <c r="K68" i="43"/>
  <c r="K69" i="43"/>
  <c r="K70" i="43"/>
  <c r="K71" i="43"/>
  <c r="K72" i="43"/>
  <c r="K73" i="43"/>
  <c r="K74" i="43"/>
  <c r="K75" i="43"/>
  <c r="K76" i="43"/>
  <c r="K77" i="43"/>
  <c r="K78" i="43"/>
  <c r="Y78" i="43" s="1"/>
  <c r="K79" i="43"/>
  <c r="K80" i="43"/>
  <c r="K81" i="43"/>
  <c r="K82" i="43"/>
  <c r="K83" i="43"/>
  <c r="K84" i="43"/>
  <c r="K85" i="43"/>
  <c r="K86" i="43"/>
  <c r="K87" i="43"/>
  <c r="K88" i="43"/>
  <c r="K89" i="43"/>
  <c r="K90" i="43"/>
  <c r="K91" i="43"/>
  <c r="K92" i="43"/>
  <c r="K93" i="43"/>
  <c r="K94" i="43"/>
  <c r="K95" i="43"/>
  <c r="K96" i="43"/>
  <c r="K97" i="43"/>
  <c r="K98" i="43"/>
  <c r="K99" i="43"/>
  <c r="K100" i="43"/>
  <c r="K101" i="43"/>
  <c r="K102" i="43"/>
  <c r="K103" i="43"/>
  <c r="K104" i="43"/>
  <c r="K105" i="43"/>
  <c r="K106" i="43"/>
  <c r="K107" i="43"/>
  <c r="K108" i="43"/>
  <c r="K109" i="43"/>
  <c r="K110" i="43"/>
  <c r="Y110" i="43" s="1"/>
  <c r="K111" i="43"/>
  <c r="K112" i="43"/>
  <c r="K113" i="43"/>
  <c r="K114" i="43"/>
  <c r="K115" i="43"/>
  <c r="K116" i="43"/>
  <c r="K117" i="43"/>
  <c r="K118" i="43"/>
  <c r="Y118" i="43" s="1"/>
  <c r="K119" i="43"/>
  <c r="K120" i="43"/>
  <c r="K121" i="43"/>
  <c r="K122" i="43"/>
  <c r="K123" i="43"/>
  <c r="K124" i="43"/>
  <c r="K125" i="43"/>
  <c r="K126" i="43"/>
  <c r="Y126" i="43" s="1"/>
  <c r="K127" i="43"/>
  <c r="K128" i="43"/>
  <c r="K129" i="43"/>
  <c r="K130" i="43"/>
  <c r="K131" i="43"/>
  <c r="K132" i="43"/>
  <c r="K133" i="43"/>
  <c r="K134" i="43"/>
  <c r="Y134" i="43" s="1"/>
  <c r="K135" i="43"/>
  <c r="K136" i="43"/>
  <c r="K137" i="43"/>
  <c r="K138" i="43"/>
  <c r="K139" i="43"/>
  <c r="K140" i="43"/>
  <c r="K141" i="43"/>
  <c r="K142" i="43"/>
  <c r="Y142" i="43" s="1"/>
  <c r="K143" i="43"/>
  <c r="K144" i="43"/>
  <c r="K145" i="43"/>
  <c r="K146" i="43"/>
  <c r="K147" i="43"/>
  <c r="K148" i="43"/>
  <c r="K149" i="43"/>
  <c r="K150" i="43"/>
  <c r="K151" i="43"/>
  <c r="K152" i="43"/>
  <c r="K153" i="43"/>
  <c r="K154" i="43"/>
  <c r="K155" i="43"/>
  <c r="K156" i="43"/>
  <c r="K157" i="43"/>
  <c r="K158" i="43"/>
  <c r="Y158" i="43" s="1"/>
  <c r="K159" i="43"/>
  <c r="K160" i="43"/>
  <c r="K161" i="43"/>
  <c r="K162" i="43"/>
  <c r="K163" i="43"/>
  <c r="K164" i="43"/>
  <c r="K165" i="43"/>
  <c r="K166" i="43"/>
  <c r="K167" i="43"/>
  <c r="K168" i="43"/>
  <c r="K169" i="43"/>
  <c r="K170" i="43"/>
  <c r="K171" i="43"/>
  <c r="K172" i="43"/>
  <c r="K173" i="43"/>
  <c r="K174" i="43"/>
  <c r="Y174" i="43" s="1"/>
  <c r="K175" i="43"/>
  <c r="K176" i="43"/>
  <c r="K177" i="43"/>
  <c r="K178" i="43"/>
  <c r="K179" i="43"/>
  <c r="K180" i="43"/>
  <c r="K181" i="43"/>
  <c r="K182" i="43"/>
  <c r="K183" i="43"/>
  <c r="K184" i="43"/>
  <c r="K185" i="43"/>
  <c r="K186" i="43"/>
  <c r="K187" i="43"/>
  <c r="K188" i="43"/>
  <c r="K189" i="43"/>
  <c r="K190" i="43"/>
  <c r="K191" i="43"/>
  <c r="K192" i="43"/>
  <c r="K193" i="43"/>
  <c r="K194" i="43"/>
  <c r="K195" i="43"/>
  <c r="K196" i="43"/>
  <c r="K197" i="43"/>
  <c r="K198" i="43"/>
  <c r="K199" i="43"/>
  <c r="K200" i="43"/>
  <c r="K201" i="43"/>
  <c r="K202" i="43"/>
  <c r="K203" i="43"/>
  <c r="K204" i="43"/>
  <c r="K205" i="43"/>
  <c r="K206" i="43"/>
  <c r="K207" i="43"/>
  <c r="K208" i="43"/>
  <c r="K209" i="43"/>
  <c r="K210" i="43"/>
  <c r="K211" i="43"/>
  <c r="K212" i="43"/>
  <c r="K213" i="43"/>
  <c r="K214" i="43"/>
  <c r="K215" i="43"/>
  <c r="K216" i="43"/>
  <c r="K217" i="43"/>
  <c r="K218" i="43"/>
  <c r="K219" i="43"/>
  <c r="K220" i="43"/>
  <c r="K221" i="43"/>
  <c r="K222" i="43"/>
  <c r="K223" i="43"/>
  <c r="K224" i="43"/>
  <c r="K225" i="43"/>
  <c r="K226" i="43"/>
  <c r="K227" i="43"/>
  <c r="K228" i="43"/>
  <c r="K229" i="43"/>
  <c r="K230" i="43"/>
  <c r="K231" i="43"/>
  <c r="K232" i="43"/>
  <c r="K233" i="43"/>
  <c r="K234" i="43"/>
  <c r="K235" i="43"/>
  <c r="K236" i="43"/>
  <c r="K237" i="43"/>
  <c r="K238" i="43"/>
  <c r="K239" i="43"/>
  <c r="K240" i="43"/>
  <c r="K241" i="43"/>
  <c r="K242" i="43"/>
  <c r="K243" i="43"/>
  <c r="K244" i="43"/>
  <c r="K245" i="43"/>
  <c r="K246" i="43"/>
  <c r="K247" i="43"/>
  <c r="K248" i="43"/>
  <c r="K249" i="43"/>
  <c r="K250" i="43"/>
  <c r="K251" i="43"/>
  <c r="K252" i="43"/>
  <c r="K253" i="43"/>
  <c r="K254" i="43"/>
  <c r="K255" i="43"/>
  <c r="K256" i="43"/>
  <c r="K257" i="43"/>
  <c r="K258" i="43"/>
  <c r="K259" i="43"/>
  <c r="K260" i="43"/>
  <c r="K261" i="43"/>
  <c r="K262" i="43"/>
  <c r="K263" i="43"/>
  <c r="K264" i="43"/>
  <c r="K265" i="43"/>
  <c r="K266" i="43"/>
  <c r="K267" i="43"/>
  <c r="K268" i="43"/>
  <c r="K269" i="43"/>
  <c r="K270" i="43"/>
  <c r="K271" i="43"/>
  <c r="K272" i="43"/>
  <c r="K273" i="43"/>
  <c r="K274" i="43"/>
  <c r="K275" i="43"/>
  <c r="K276" i="43"/>
  <c r="K277" i="43"/>
  <c r="K278" i="43"/>
  <c r="K279" i="43"/>
  <c r="K280" i="43"/>
  <c r="K281" i="43"/>
  <c r="K282" i="43"/>
  <c r="K283" i="43"/>
  <c r="K284" i="43"/>
  <c r="K285" i="43"/>
  <c r="K286" i="43"/>
  <c r="K287" i="43"/>
  <c r="K288" i="43"/>
  <c r="K289" i="43"/>
  <c r="K290" i="43"/>
  <c r="K291" i="43"/>
  <c r="K292" i="43"/>
  <c r="K293" i="43"/>
  <c r="K294" i="43"/>
  <c r="K295" i="43"/>
  <c r="K296" i="43"/>
  <c r="K297" i="43"/>
  <c r="K298" i="43"/>
  <c r="K299" i="43"/>
  <c r="K300" i="43"/>
  <c r="K301" i="43"/>
  <c r="K302" i="43"/>
  <c r="K303" i="43"/>
  <c r="K304" i="43"/>
  <c r="K305" i="43"/>
  <c r="K306" i="43"/>
  <c r="K307" i="43"/>
  <c r="K308" i="43"/>
  <c r="K309" i="43"/>
  <c r="Y309" i="43" s="1"/>
  <c r="K310" i="43"/>
  <c r="K311" i="43"/>
  <c r="K312" i="43"/>
  <c r="K313" i="43"/>
  <c r="K314" i="43"/>
  <c r="K315" i="43"/>
  <c r="K316" i="43"/>
  <c r="K317" i="43"/>
  <c r="K318" i="43"/>
  <c r="K319" i="43"/>
  <c r="K320" i="43"/>
  <c r="K321" i="43"/>
  <c r="K322" i="43"/>
  <c r="K323" i="43"/>
  <c r="K324" i="43"/>
  <c r="K325" i="43"/>
  <c r="K326" i="43"/>
  <c r="K327" i="43"/>
  <c r="K328" i="43"/>
  <c r="K329" i="43"/>
  <c r="K330" i="43"/>
  <c r="K331" i="43"/>
  <c r="K332" i="43"/>
  <c r="K333" i="43"/>
  <c r="K334" i="43"/>
  <c r="K335" i="43"/>
  <c r="K336" i="43"/>
  <c r="K337" i="43"/>
  <c r="K338" i="43"/>
  <c r="K339" i="43"/>
  <c r="K340" i="43"/>
  <c r="K341" i="43"/>
  <c r="K342" i="43"/>
  <c r="K343" i="43"/>
  <c r="K344" i="43"/>
  <c r="K345" i="43"/>
  <c r="K346" i="43"/>
  <c r="K347" i="43"/>
  <c r="K348" i="43"/>
  <c r="K349" i="43"/>
  <c r="K350" i="43"/>
  <c r="K351" i="43"/>
  <c r="K352" i="43"/>
  <c r="K353" i="43"/>
  <c r="K354" i="43"/>
  <c r="K355" i="43"/>
  <c r="K356" i="43"/>
  <c r="K357" i="43"/>
  <c r="Y357" i="43" s="1"/>
  <c r="K358" i="43"/>
  <c r="K359" i="43"/>
  <c r="K360" i="43"/>
  <c r="K361" i="43"/>
  <c r="K362" i="43"/>
  <c r="K363" i="43"/>
  <c r="K364" i="43"/>
  <c r="K365" i="43"/>
  <c r="K366" i="43"/>
  <c r="K367" i="43"/>
  <c r="K368" i="43"/>
  <c r="K369" i="43"/>
  <c r="K370" i="43"/>
  <c r="K371" i="43"/>
  <c r="K372" i="43"/>
  <c r="K373" i="43"/>
  <c r="K374" i="43"/>
  <c r="K375" i="43"/>
  <c r="K376" i="43"/>
  <c r="K377" i="43"/>
  <c r="K378" i="43"/>
  <c r="K379" i="43"/>
  <c r="K380" i="43"/>
  <c r="K381" i="43"/>
  <c r="K382" i="43"/>
  <c r="K383" i="43"/>
  <c r="K384" i="43"/>
  <c r="K385" i="43"/>
  <c r="K386" i="43"/>
  <c r="K387" i="43"/>
  <c r="K388" i="43"/>
  <c r="K389" i="43"/>
  <c r="K390" i="43"/>
  <c r="K391" i="43"/>
  <c r="K392" i="43"/>
  <c r="K393" i="43"/>
  <c r="K394" i="43"/>
  <c r="K395" i="43"/>
  <c r="K396" i="43"/>
  <c r="K397" i="43"/>
  <c r="Y397" i="43" s="1"/>
  <c r="K398" i="43"/>
  <c r="K399" i="43"/>
  <c r="K400" i="43"/>
  <c r="K401" i="43"/>
  <c r="K402" i="43"/>
  <c r="K403" i="43"/>
  <c r="K404" i="43"/>
  <c r="K405" i="43"/>
  <c r="K406" i="43"/>
  <c r="K407" i="43"/>
  <c r="K408" i="43"/>
  <c r="K409" i="43"/>
  <c r="K410" i="43"/>
  <c r="K411" i="43"/>
  <c r="K412" i="43"/>
  <c r="K413" i="43"/>
  <c r="K414" i="43"/>
  <c r="K415" i="43"/>
  <c r="K416" i="43"/>
  <c r="K417" i="43"/>
  <c r="K418" i="43"/>
  <c r="K419" i="43"/>
  <c r="K420" i="43"/>
  <c r="K421" i="43"/>
  <c r="K422" i="43"/>
  <c r="K423" i="43"/>
  <c r="K424" i="43"/>
  <c r="K425" i="43"/>
  <c r="K426" i="43"/>
  <c r="K427" i="43"/>
  <c r="K428" i="43"/>
  <c r="K429" i="43"/>
  <c r="Y429" i="43" s="1"/>
  <c r="K430" i="43"/>
  <c r="K431" i="43"/>
  <c r="K432" i="43"/>
  <c r="K433" i="43"/>
  <c r="K434" i="43"/>
  <c r="K435" i="43"/>
  <c r="K436" i="43"/>
  <c r="K437" i="43"/>
  <c r="K438" i="43"/>
  <c r="K439" i="43"/>
  <c r="K440" i="43"/>
  <c r="K441" i="43"/>
  <c r="K442" i="43"/>
  <c r="K443" i="43"/>
  <c r="K444" i="43"/>
  <c r="K445" i="43"/>
  <c r="K446" i="43"/>
  <c r="K447" i="43"/>
  <c r="K448" i="43"/>
  <c r="K449" i="43"/>
  <c r="K450" i="43"/>
  <c r="K451" i="43"/>
  <c r="K452" i="43"/>
  <c r="K453" i="43"/>
  <c r="Y453" i="43" s="1"/>
  <c r="K454" i="43"/>
  <c r="K455" i="43"/>
  <c r="K456" i="43"/>
  <c r="K457" i="43"/>
  <c r="K458" i="43"/>
  <c r="K459" i="43"/>
  <c r="K460" i="43"/>
  <c r="K461" i="43"/>
  <c r="K462" i="43"/>
  <c r="K463" i="43"/>
  <c r="K464" i="43"/>
  <c r="K465" i="43"/>
  <c r="K466" i="43"/>
  <c r="K467" i="43"/>
  <c r="K468" i="43"/>
  <c r="K469" i="43"/>
  <c r="K470" i="43"/>
  <c r="K471" i="43"/>
  <c r="K472" i="43"/>
  <c r="K473" i="43"/>
  <c r="K474" i="43"/>
  <c r="K475" i="43"/>
  <c r="K476" i="43"/>
  <c r="K477" i="43"/>
  <c r="K478" i="43"/>
  <c r="K479" i="43"/>
  <c r="K480" i="43"/>
  <c r="K481" i="43"/>
  <c r="K482" i="43"/>
  <c r="K483" i="43"/>
  <c r="K484" i="43"/>
  <c r="K485" i="43"/>
  <c r="K486" i="43"/>
  <c r="K487" i="43"/>
  <c r="K488" i="43"/>
  <c r="K489" i="43"/>
  <c r="Y489" i="43" s="1"/>
  <c r="K490" i="43"/>
  <c r="K491" i="43"/>
  <c r="K492" i="43"/>
  <c r="K493" i="43"/>
  <c r="K494" i="43"/>
  <c r="K495" i="43"/>
  <c r="K496" i="43"/>
  <c r="K497" i="43"/>
  <c r="K498" i="43"/>
  <c r="K499" i="43"/>
  <c r="K500" i="43"/>
  <c r="K501" i="43"/>
  <c r="K502" i="43"/>
  <c r="K503" i="43"/>
  <c r="K504" i="43"/>
  <c r="K505" i="43"/>
  <c r="K6" i="43"/>
  <c r="Y269" i="43"/>
  <c r="Y365" i="43"/>
  <c r="F13" i="15"/>
  <c r="O505" i="43"/>
  <c r="P505" i="43" s="1"/>
  <c r="O504" i="43"/>
  <c r="P504" i="43" s="1"/>
  <c r="Q504" i="43" s="1"/>
  <c r="R504" i="43" s="1"/>
  <c r="S504" i="43" s="1"/>
  <c r="T504" i="43" s="1"/>
  <c r="U504" i="43" s="1"/>
  <c r="O503" i="43"/>
  <c r="P503" i="43" s="1"/>
  <c r="Q503" i="43" s="1"/>
  <c r="R503" i="43" s="1"/>
  <c r="S503" i="43" s="1"/>
  <c r="T503" i="43" s="1"/>
  <c r="U503" i="43" s="1"/>
  <c r="O502" i="43"/>
  <c r="P502" i="43" s="1"/>
  <c r="Q502" i="43" s="1"/>
  <c r="R502" i="43" s="1"/>
  <c r="S502" i="43" s="1"/>
  <c r="T502" i="43" s="1"/>
  <c r="U502" i="43" s="1"/>
  <c r="O501" i="43"/>
  <c r="P501" i="43" s="1"/>
  <c r="Q501" i="43" s="1"/>
  <c r="R501" i="43" s="1"/>
  <c r="S501" i="43" s="1"/>
  <c r="O500" i="43"/>
  <c r="P500" i="43" s="1"/>
  <c r="Q500" i="43" s="1"/>
  <c r="R500" i="43" s="1"/>
  <c r="S500" i="43" s="1"/>
  <c r="T500" i="43" s="1"/>
  <c r="O499" i="43"/>
  <c r="P499" i="43" s="1"/>
  <c r="Q499" i="43" s="1"/>
  <c r="R499" i="43" s="1"/>
  <c r="S499" i="43" s="1"/>
  <c r="T499" i="43" s="1"/>
  <c r="U499" i="43" s="1"/>
  <c r="O498" i="43"/>
  <c r="P498" i="43" s="1"/>
  <c r="Q498" i="43" s="1"/>
  <c r="R498" i="43" s="1"/>
  <c r="O497" i="43"/>
  <c r="P497" i="43" s="1"/>
  <c r="O496" i="43"/>
  <c r="P496" i="43" s="1"/>
  <c r="Q496" i="43" s="1"/>
  <c r="R496" i="43" s="1"/>
  <c r="S496" i="43" s="1"/>
  <c r="T496" i="43" s="1"/>
  <c r="O495" i="43"/>
  <c r="P495" i="43" s="1"/>
  <c r="Q495" i="43" s="1"/>
  <c r="R495" i="43" s="1"/>
  <c r="S495" i="43" s="1"/>
  <c r="T495" i="43" s="1"/>
  <c r="U495" i="43" s="1"/>
  <c r="O494" i="43"/>
  <c r="P494" i="43" s="1"/>
  <c r="Q494" i="43" s="1"/>
  <c r="R494" i="43" s="1"/>
  <c r="S494" i="43" s="1"/>
  <c r="T494" i="43" s="1"/>
  <c r="U494" i="43" s="1"/>
  <c r="O493" i="43"/>
  <c r="P493" i="43" s="1"/>
  <c r="Q493" i="43" s="1"/>
  <c r="R493" i="43" s="1"/>
  <c r="S493" i="43" s="1"/>
  <c r="T493" i="43" s="1"/>
  <c r="U493" i="43" s="1"/>
  <c r="O492" i="43"/>
  <c r="P492" i="43" s="1"/>
  <c r="Q492" i="43" s="1"/>
  <c r="O491" i="43"/>
  <c r="P491" i="43" s="1"/>
  <c r="Q491" i="43" s="1"/>
  <c r="R491" i="43" s="1"/>
  <c r="S491" i="43" s="1"/>
  <c r="T491" i="43" s="1"/>
  <c r="U491" i="43" s="1"/>
  <c r="O490" i="43"/>
  <c r="P490" i="43" s="1"/>
  <c r="Q490" i="43" s="1"/>
  <c r="R490" i="43" s="1"/>
  <c r="O489" i="43"/>
  <c r="P489" i="43" s="1"/>
  <c r="Q489" i="43" s="1"/>
  <c r="R489" i="43" s="1"/>
  <c r="S489" i="43" s="1"/>
  <c r="O488" i="43"/>
  <c r="P488" i="43" s="1"/>
  <c r="Q488" i="43" s="1"/>
  <c r="R488" i="43" s="1"/>
  <c r="S488" i="43" s="1"/>
  <c r="T488" i="43" s="1"/>
  <c r="U488" i="43" s="1"/>
  <c r="O487" i="43"/>
  <c r="P487" i="43" s="1"/>
  <c r="Q487" i="43" s="1"/>
  <c r="R487" i="43" s="1"/>
  <c r="S487" i="43" s="1"/>
  <c r="T487" i="43" s="1"/>
  <c r="U487" i="43" s="1"/>
  <c r="O486" i="43"/>
  <c r="P486" i="43" s="1"/>
  <c r="Q486" i="43" s="1"/>
  <c r="R486" i="43" s="1"/>
  <c r="S486" i="43" s="1"/>
  <c r="T486" i="43" s="1"/>
  <c r="U486" i="43" s="1"/>
  <c r="O485" i="43"/>
  <c r="P485" i="43" s="1"/>
  <c r="Q485" i="43" s="1"/>
  <c r="R485" i="43" s="1"/>
  <c r="S485" i="43" s="1"/>
  <c r="O484" i="43"/>
  <c r="P484" i="43" s="1"/>
  <c r="Q484" i="43" s="1"/>
  <c r="R484" i="43" s="1"/>
  <c r="S484" i="43" s="1"/>
  <c r="T484" i="43" s="1"/>
  <c r="O483" i="43"/>
  <c r="P483" i="43" s="1"/>
  <c r="Q483" i="43" s="1"/>
  <c r="R483" i="43" s="1"/>
  <c r="S483" i="43" s="1"/>
  <c r="T483" i="43" s="1"/>
  <c r="U483" i="43" s="1"/>
  <c r="O482" i="43"/>
  <c r="P482" i="43" s="1"/>
  <c r="Q482" i="43" s="1"/>
  <c r="R482" i="43" s="1"/>
  <c r="O481" i="43"/>
  <c r="P481" i="43" s="1"/>
  <c r="Y481" i="43"/>
  <c r="O480" i="43"/>
  <c r="P480" i="43" s="1"/>
  <c r="Q480" i="43" s="1"/>
  <c r="R480" i="43" s="1"/>
  <c r="S480" i="43" s="1"/>
  <c r="T480" i="43" s="1"/>
  <c r="O479" i="43"/>
  <c r="P479" i="43" s="1"/>
  <c r="Q479" i="43" s="1"/>
  <c r="R479" i="43" s="1"/>
  <c r="S479" i="43" s="1"/>
  <c r="T479" i="43" s="1"/>
  <c r="U479" i="43" s="1"/>
  <c r="O478" i="43"/>
  <c r="P478" i="43" s="1"/>
  <c r="Q478" i="43" s="1"/>
  <c r="R478" i="43" s="1"/>
  <c r="S478" i="43" s="1"/>
  <c r="T478" i="43" s="1"/>
  <c r="U478" i="43" s="1"/>
  <c r="O477" i="43"/>
  <c r="P477" i="43" s="1"/>
  <c r="Q477" i="43" s="1"/>
  <c r="R477" i="43" s="1"/>
  <c r="S477" i="43" s="1"/>
  <c r="T477" i="43" s="1"/>
  <c r="U477" i="43" s="1"/>
  <c r="O476" i="43"/>
  <c r="P476" i="43" s="1"/>
  <c r="Q476" i="43" s="1"/>
  <c r="O475" i="43"/>
  <c r="P475" i="43" s="1"/>
  <c r="Q475" i="43" s="1"/>
  <c r="R475" i="43" s="1"/>
  <c r="S475" i="43" s="1"/>
  <c r="T475" i="43" s="1"/>
  <c r="U475" i="43" s="1"/>
  <c r="O474" i="43"/>
  <c r="P474" i="43" s="1"/>
  <c r="Q474" i="43" s="1"/>
  <c r="R474" i="43" s="1"/>
  <c r="O473" i="43"/>
  <c r="P473" i="43" s="1"/>
  <c r="O472" i="43"/>
  <c r="P472" i="43" s="1"/>
  <c r="Q472" i="43" s="1"/>
  <c r="R472" i="43" s="1"/>
  <c r="S472" i="43" s="1"/>
  <c r="T472" i="43" s="1"/>
  <c r="U472" i="43" s="1"/>
  <c r="O471" i="43"/>
  <c r="P471" i="43" s="1"/>
  <c r="Q471" i="43" s="1"/>
  <c r="R471" i="43" s="1"/>
  <c r="S471" i="43" s="1"/>
  <c r="T471" i="43" s="1"/>
  <c r="U471" i="43" s="1"/>
  <c r="O470" i="43"/>
  <c r="P470" i="43" s="1"/>
  <c r="Q470" i="43" s="1"/>
  <c r="R470" i="43" s="1"/>
  <c r="S470" i="43" s="1"/>
  <c r="T470" i="43" s="1"/>
  <c r="U470" i="43" s="1"/>
  <c r="O469" i="43"/>
  <c r="P469" i="43" s="1"/>
  <c r="Q469" i="43" s="1"/>
  <c r="R469" i="43" s="1"/>
  <c r="S469" i="43" s="1"/>
  <c r="O468" i="43"/>
  <c r="P468" i="43" s="1"/>
  <c r="Q468" i="43" s="1"/>
  <c r="R468" i="43" s="1"/>
  <c r="S468" i="43" s="1"/>
  <c r="T468" i="43" s="1"/>
  <c r="O467" i="43"/>
  <c r="P467" i="43" s="1"/>
  <c r="Q467" i="43" s="1"/>
  <c r="R467" i="43" s="1"/>
  <c r="S467" i="43" s="1"/>
  <c r="T467" i="43" s="1"/>
  <c r="U467" i="43" s="1"/>
  <c r="O466" i="43"/>
  <c r="P466" i="43" s="1"/>
  <c r="Q466" i="43" s="1"/>
  <c r="R466" i="43" s="1"/>
  <c r="O465" i="43"/>
  <c r="P465" i="43" s="1"/>
  <c r="O464" i="43"/>
  <c r="P464" i="43" s="1"/>
  <c r="Q464" i="43" s="1"/>
  <c r="R464" i="43" s="1"/>
  <c r="S464" i="43" s="1"/>
  <c r="T464" i="43" s="1"/>
  <c r="O463" i="43"/>
  <c r="P463" i="43" s="1"/>
  <c r="Q463" i="43" s="1"/>
  <c r="R463" i="43" s="1"/>
  <c r="S463" i="43" s="1"/>
  <c r="T463" i="43" s="1"/>
  <c r="U463" i="43" s="1"/>
  <c r="O462" i="43"/>
  <c r="P462" i="43" s="1"/>
  <c r="Q462" i="43" s="1"/>
  <c r="R462" i="43" s="1"/>
  <c r="S462" i="43" s="1"/>
  <c r="T462" i="43" s="1"/>
  <c r="U462" i="43" s="1"/>
  <c r="O461" i="43"/>
  <c r="P461" i="43" s="1"/>
  <c r="Q461" i="43" s="1"/>
  <c r="R461" i="43" s="1"/>
  <c r="S461" i="43" s="1"/>
  <c r="T461" i="43" s="1"/>
  <c r="U461" i="43" s="1"/>
  <c r="O460" i="43"/>
  <c r="P460" i="43" s="1"/>
  <c r="Q460" i="43" s="1"/>
  <c r="O459" i="43"/>
  <c r="P459" i="43" s="1"/>
  <c r="Q459" i="43" s="1"/>
  <c r="R459" i="43" s="1"/>
  <c r="S459" i="43" s="1"/>
  <c r="T459" i="43" s="1"/>
  <c r="U459" i="43" s="1"/>
  <c r="O458" i="43"/>
  <c r="P458" i="43" s="1"/>
  <c r="Q458" i="43" s="1"/>
  <c r="R458" i="43" s="1"/>
  <c r="O457" i="43"/>
  <c r="P457" i="43" s="1"/>
  <c r="Y457" i="43"/>
  <c r="O456" i="43"/>
  <c r="P456" i="43" s="1"/>
  <c r="Q456" i="43" s="1"/>
  <c r="R456" i="43" s="1"/>
  <c r="S456" i="43" s="1"/>
  <c r="T456" i="43" s="1"/>
  <c r="U456" i="43" s="1"/>
  <c r="O455" i="43"/>
  <c r="P455" i="43" s="1"/>
  <c r="Q455" i="43" s="1"/>
  <c r="R455" i="43" s="1"/>
  <c r="S455" i="43" s="1"/>
  <c r="T455" i="43" s="1"/>
  <c r="U455" i="43" s="1"/>
  <c r="O454" i="43"/>
  <c r="P454" i="43" s="1"/>
  <c r="Q454" i="43" s="1"/>
  <c r="R454" i="43" s="1"/>
  <c r="S454" i="43" s="1"/>
  <c r="T454" i="43" s="1"/>
  <c r="U454" i="43" s="1"/>
  <c r="O453" i="43"/>
  <c r="P453" i="43" s="1"/>
  <c r="Q453" i="43" s="1"/>
  <c r="R453" i="43" s="1"/>
  <c r="S453" i="43" s="1"/>
  <c r="O452" i="43"/>
  <c r="P452" i="43" s="1"/>
  <c r="Q452" i="43" s="1"/>
  <c r="R452" i="43" s="1"/>
  <c r="S452" i="43" s="1"/>
  <c r="T452" i="43" s="1"/>
  <c r="O451" i="43"/>
  <c r="P451" i="43" s="1"/>
  <c r="Q451" i="43" s="1"/>
  <c r="R451" i="43" s="1"/>
  <c r="S451" i="43" s="1"/>
  <c r="T451" i="43" s="1"/>
  <c r="U451" i="43" s="1"/>
  <c r="O450" i="43"/>
  <c r="P450" i="43" s="1"/>
  <c r="Q450" i="43" s="1"/>
  <c r="R450" i="43" s="1"/>
  <c r="O449" i="43"/>
  <c r="P449" i="43" s="1"/>
  <c r="Y449" i="43"/>
  <c r="O448" i="43"/>
  <c r="P448" i="43" s="1"/>
  <c r="Q448" i="43" s="1"/>
  <c r="R448" i="43" s="1"/>
  <c r="S448" i="43" s="1"/>
  <c r="T448" i="43" s="1"/>
  <c r="O447" i="43"/>
  <c r="P447" i="43" s="1"/>
  <c r="Q447" i="43" s="1"/>
  <c r="R447" i="43" s="1"/>
  <c r="S447" i="43" s="1"/>
  <c r="T447" i="43" s="1"/>
  <c r="U447" i="43" s="1"/>
  <c r="O446" i="43"/>
  <c r="P446" i="43" s="1"/>
  <c r="Q446" i="43" s="1"/>
  <c r="R446" i="43" s="1"/>
  <c r="S446" i="43" s="1"/>
  <c r="T446" i="43" s="1"/>
  <c r="U446" i="43" s="1"/>
  <c r="O445" i="43"/>
  <c r="P445" i="43" s="1"/>
  <c r="Q445" i="43" s="1"/>
  <c r="R445" i="43" s="1"/>
  <c r="S445" i="43" s="1"/>
  <c r="T445" i="43" s="1"/>
  <c r="U445" i="43" s="1"/>
  <c r="O444" i="43"/>
  <c r="P444" i="43" s="1"/>
  <c r="Q444" i="43" s="1"/>
  <c r="O443" i="43"/>
  <c r="P443" i="43" s="1"/>
  <c r="Q443" i="43" s="1"/>
  <c r="R443" i="43" s="1"/>
  <c r="S443" i="43" s="1"/>
  <c r="T443" i="43" s="1"/>
  <c r="U443" i="43" s="1"/>
  <c r="O442" i="43"/>
  <c r="P442" i="43" s="1"/>
  <c r="Q442" i="43" s="1"/>
  <c r="R442" i="43" s="1"/>
  <c r="O441" i="43"/>
  <c r="P441" i="43" s="1"/>
  <c r="Q441" i="43" s="1"/>
  <c r="R441" i="43" s="1"/>
  <c r="S441" i="43" s="1"/>
  <c r="O440" i="43"/>
  <c r="P440" i="43" s="1"/>
  <c r="Q440" i="43" s="1"/>
  <c r="R440" i="43" s="1"/>
  <c r="S440" i="43" s="1"/>
  <c r="T440" i="43" s="1"/>
  <c r="U440" i="43" s="1"/>
  <c r="O439" i="43"/>
  <c r="P439" i="43" s="1"/>
  <c r="Q439" i="43" s="1"/>
  <c r="R439" i="43" s="1"/>
  <c r="S439" i="43" s="1"/>
  <c r="T439" i="43" s="1"/>
  <c r="U439" i="43" s="1"/>
  <c r="O438" i="43"/>
  <c r="P438" i="43" s="1"/>
  <c r="Q438" i="43" s="1"/>
  <c r="R438" i="43" s="1"/>
  <c r="S438" i="43" s="1"/>
  <c r="T438" i="43" s="1"/>
  <c r="U438" i="43" s="1"/>
  <c r="Y437" i="43"/>
  <c r="O437" i="43"/>
  <c r="P437" i="43" s="1"/>
  <c r="O436" i="43"/>
  <c r="P436" i="43" s="1"/>
  <c r="Q436" i="43" s="1"/>
  <c r="R436" i="43" s="1"/>
  <c r="S436" i="43" s="1"/>
  <c r="T436" i="43" s="1"/>
  <c r="Y436" i="43"/>
  <c r="O435" i="43"/>
  <c r="P435" i="43" s="1"/>
  <c r="Q435" i="43" s="1"/>
  <c r="R435" i="43" s="1"/>
  <c r="S435" i="43" s="1"/>
  <c r="T435" i="43" s="1"/>
  <c r="O434" i="43"/>
  <c r="P434" i="43" s="1"/>
  <c r="Q434" i="43" s="1"/>
  <c r="R434" i="43" s="1"/>
  <c r="S434" i="43" s="1"/>
  <c r="T434" i="43" s="1"/>
  <c r="U434" i="43" s="1"/>
  <c r="O433" i="43"/>
  <c r="P433" i="43" s="1"/>
  <c r="Q433" i="43" s="1"/>
  <c r="R433" i="43" s="1"/>
  <c r="S433" i="43" s="1"/>
  <c r="O432" i="43"/>
  <c r="P432" i="43" s="1"/>
  <c r="Q432" i="43" s="1"/>
  <c r="R432" i="43" s="1"/>
  <c r="S432" i="43" s="1"/>
  <c r="T432" i="43" s="1"/>
  <c r="U432" i="43" s="1"/>
  <c r="O431" i="43"/>
  <c r="P431" i="43" s="1"/>
  <c r="Q431" i="43" s="1"/>
  <c r="R431" i="43" s="1"/>
  <c r="S431" i="43" s="1"/>
  <c r="T431" i="43" s="1"/>
  <c r="U431" i="43" s="1"/>
  <c r="O430" i="43"/>
  <c r="P430" i="43" s="1"/>
  <c r="Q430" i="43" s="1"/>
  <c r="R430" i="43" s="1"/>
  <c r="S430" i="43" s="1"/>
  <c r="T430" i="43" s="1"/>
  <c r="U430" i="43" s="1"/>
  <c r="O429" i="43"/>
  <c r="P429" i="43" s="1"/>
  <c r="O428" i="43"/>
  <c r="P428" i="43" s="1"/>
  <c r="Q428" i="43" s="1"/>
  <c r="R428" i="43" s="1"/>
  <c r="S428" i="43" s="1"/>
  <c r="T428" i="43" s="1"/>
  <c r="O427" i="43"/>
  <c r="P427" i="43" s="1"/>
  <c r="Q427" i="43" s="1"/>
  <c r="R427" i="43" s="1"/>
  <c r="S427" i="43" s="1"/>
  <c r="T427" i="43" s="1"/>
  <c r="O426" i="43"/>
  <c r="P426" i="43" s="1"/>
  <c r="Q426" i="43" s="1"/>
  <c r="R426" i="43" s="1"/>
  <c r="S426" i="43" s="1"/>
  <c r="T426" i="43" s="1"/>
  <c r="U426" i="43" s="1"/>
  <c r="O425" i="43"/>
  <c r="P425" i="43" s="1"/>
  <c r="Q425" i="43" s="1"/>
  <c r="R425" i="43" s="1"/>
  <c r="S425" i="43" s="1"/>
  <c r="O424" i="43"/>
  <c r="P424" i="43" s="1"/>
  <c r="Q424" i="43" s="1"/>
  <c r="R424" i="43" s="1"/>
  <c r="S424" i="43" s="1"/>
  <c r="T424" i="43" s="1"/>
  <c r="U424" i="43" s="1"/>
  <c r="O423" i="43"/>
  <c r="P423" i="43" s="1"/>
  <c r="Q423" i="43" s="1"/>
  <c r="R423" i="43" s="1"/>
  <c r="S423" i="43" s="1"/>
  <c r="T423" i="43" s="1"/>
  <c r="U423" i="43" s="1"/>
  <c r="O422" i="43"/>
  <c r="P422" i="43" s="1"/>
  <c r="Q422" i="43" s="1"/>
  <c r="R422" i="43" s="1"/>
  <c r="S422" i="43" s="1"/>
  <c r="T422" i="43" s="1"/>
  <c r="U422" i="43" s="1"/>
  <c r="O421" i="43"/>
  <c r="P421" i="43" s="1"/>
  <c r="O420" i="43"/>
  <c r="P420" i="43" s="1"/>
  <c r="Q420" i="43" s="1"/>
  <c r="R420" i="43" s="1"/>
  <c r="S420" i="43" s="1"/>
  <c r="T420" i="43" s="1"/>
  <c r="Y420" i="43"/>
  <c r="O419" i="43"/>
  <c r="P419" i="43" s="1"/>
  <c r="Q419" i="43" s="1"/>
  <c r="R419" i="43" s="1"/>
  <c r="S419" i="43" s="1"/>
  <c r="T419" i="43" s="1"/>
  <c r="O418" i="43"/>
  <c r="P418" i="43" s="1"/>
  <c r="Q418" i="43" s="1"/>
  <c r="R418" i="43" s="1"/>
  <c r="S418" i="43" s="1"/>
  <c r="T418" i="43" s="1"/>
  <c r="U418" i="43" s="1"/>
  <c r="O417" i="43"/>
  <c r="P417" i="43" s="1"/>
  <c r="Q417" i="43" s="1"/>
  <c r="R417" i="43" s="1"/>
  <c r="S417" i="43" s="1"/>
  <c r="O416" i="43"/>
  <c r="P416" i="43" s="1"/>
  <c r="Q416" i="43" s="1"/>
  <c r="R416" i="43" s="1"/>
  <c r="S416" i="43" s="1"/>
  <c r="T416" i="43" s="1"/>
  <c r="U416" i="43" s="1"/>
  <c r="O415" i="43"/>
  <c r="P415" i="43" s="1"/>
  <c r="Q415" i="43" s="1"/>
  <c r="R415" i="43" s="1"/>
  <c r="S415" i="43" s="1"/>
  <c r="T415" i="43" s="1"/>
  <c r="U415" i="43" s="1"/>
  <c r="O414" i="43"/>
  <c r="P414" i="43" s="1"/>
  <c r="Q414" i="43" s="1"/>
  <c r="R414" i="43" s="1"/>
  <c r="S414" i="43" s="1"/>
  <c r="T414" i="43" s="1"/>
  <c r="U414" i="43" s="1"/>
  <c r="O413" i="43"/>
  <c r="P413" i="43" s="1"/>
  <c r="O412" i="43"/>
  <c r="P412" i="43" s="1"/>
  <c r="Q412" i="43" s="1"/>
  <c r="R412" i="43" s="1"/>
  <c r="S412" i="43" s="1"/>
  <c r="T412" i="43" s="1"/>
  <c r="O411" i="43"/>
  <c r="P411" i="43" s="1"/>
  <c r="Q411" i="43" s="1"/>
  <c r="R411" i="43" s="1"/>
  <c r="S411" i="43" s="1"/>
  <c r="T411" i="43" s="1"/>
  <c r="O410" i="43"/>
  <c r="P410" i="43" s="1"/>
  <c r="Q410" i="43" s="1"/>
  <c r="R410" i="43" s="1"/>
  <c r="S410" i="43" s="1"/>
  <c r="T410" i="43" s="1"/>
  <c r="U410" i="43" s="1"/>
  <c r="O409" i="43"/>
  <c r="P409" i="43" s="1"/>
  <c r="Q409" i="43" s="1"/>
  <c r="R409" i="43" s="1"/>
  <c r="S409" i="43" s="1"/>
  <c r="O408" i="43"/>
  <c r="P408" i="43" s="1"/>
  <c r="Q408" i="43" s="1"/>
  <c r="R408" i="43" s="1"/>
  <c r="S408" i="43" s="1"/>
  <c r="T408" i="43" s="1"/>
  <c r="U408" i="43" s="1"/>
  <c r="O407" i="43"/>
  <c r="P407" i="43" s="1"/>
  <c r="Q407" i="43" s="1"/>
  <c r="R407" i="43" s="1"/>
  <c r="S407" i="43" s="1"/>
  <c r="T407" i="43" s="1"/>
  <c r="U407" i="43" s="1"/>
  <c r="O406" i="43"/>
  <c r="P406" i="43" s="1"/>
  <c r="Q406" i="43" s="1"/>
  <c r="R406" i="43" s="1"/>
  <c r="S406" i="43" s="1"/>
  <c r="T406" i="43" s="1"/>
  <c r="U406" i="43" s="1"/>
  <c r="O405" i="43"/>
  <c r="P405" i="43" s="1"/>
  <c r="O404" i="43"/>
  <c r="P404" i="43" s="1"/>
  <c r="Q404" i="43" s="1"/>
  <c r="R404" i="43" s="1"/>
  <c r="S404" i="43" s="1"/>
  <c r="T404" i="43" s="1"/>
  <c r="O403" i="43"/>
  <c r="P403" i="43" s="1"/>
  <c r="Q403" i="43" s="1"/>
  <c r="R403" i="43" s="1"/>
  <c r="S403" i="43" s="1"/>
  <c r="T403" i="43" s="1"/>
  <c r="O402" i="43"/>
  <c r="P402" i="43" s="1"/>
  <c r="Q402" i="43" s="1"/>
  <c r="R402" i="43" s="1"/>
  <c r="S402" i="43" s="1"/>
  <c r="T402" i="43" s="1"/>
  <c r="U402" i="43" s="1"/>
  <c r="O401" i="43"/>
  <c r="P401" i="43" s="1"/>
  <c r="Q401" i="43" s="1"/>
  <c r="R401" i="43" s="1"/>
  <c r="S401" i="43" s="1"/>
  <c r="O400" i="43"/>
  <c r="P400" i="43" s="1"/>
  <c r="Q400" i="43" s="1"/>
  <c r="R400" i="43" s="1"/>
  <c r="S400" i="43" s="1"/>
  <c r="T400" i="43" s="1"/>
  <c r="U400" i="43" s="1"/>
  <c r="O399" i="43"/>
  <c r="P399" i="43" s="1"/>
  <c r="Q399" i="43" s="1"/>
  <c r="R399" i="43" s="1"/>
  <c r="S399" i="43" s="1"/>
  <c r="T399" i="43" s="1"/>
  <c r="U399" i="43" s="1"/>
  <c r="O398" i="43"/>
  <c r="P398" i="43" s="1"/>
  <c r="Q398" i="43" s="1"/>
  <c r="R398" i="43" s="1"/>
  <c r="S398" i="43" s="1"/>
  <c r="T398" i="43" s="1"/>
  <c r="U398" i="43" s="1"/>
  <c r="O397" i="43"/>
  <c r="P397" i="43" s="1"/>
  <c r="O396" i="43"/>
  <c r="P396" i="43" s="1"/>
  <c r="Q396" i="43" s="1"/>
  <c r="R396" i="43" s="1"/>
  <c r="S396" i="43" s="1"/>
  <c r="T396" i="43" s="1"/>
  <c r="Y396" i="43"/>
  <c r="O395" i="43"/>
  <c r="P395" i="43" s="1"/>
  <c r="Q395" i="43" s="1"/>
  <c r="R395" i="43" s="1"/>
  <c r="S395" i="43" s="1"/>
  <c r="T395" i="43" s="1"/>
  <c r="O394" i="43"/>
  <c r="P394" i="43" s="1"/>
  <c r="Q394" i="43" s="1"/>
  <c r="R394" i="43" s="1"/>
  <c r="S394" i="43" s="1"/>
  <c r="T394" i="43" s="1"/>
  <c r="U394" i="43" s="1"/>
  <c r="O393" i="43"/>
  <c r="P393" i="43" s="1"/>
  <c r="Q393" i="43" s="1"/>
  <c r="R393" i="43" s="1"/>
  <c r="S393" i="43" s="1"/>
  <c r="O392" i="43"/>
  <c r="P392" i="43" s="1"/>
  <c r="Q392" i="43" s="1"/>
  <c r="R392" i="43" s="1"/>
  <c r="S392" i="43" s="1"/>
  <c r="T392" i="43" s="1"/>
  <c r="U392" i="43" s="1"/>
  <c r="O391" i="43"/>
  <c r="P391" i="43" s="1"/>
  <c r="Q391" i="43" s="1"/>
  <c r="R391" i="43" s="1"/>
  <c r="S391" i="43" s="1"/>
  <c r="T391" i="43" s="1"/>
  <c r="U391" i="43" s="1"/>
  <c r="O390" i="43"/>
  <c r="P390" i="43" s="1"/>
  <c r="Q390" i="43" s="1"/>
  <c r="R390" i="43" s="1"/>
  <c r="S390" i="43" s="1"/>
  <c r="T390" i="43" s="1"/>
  <c r="U390" i="43" s="1"/>
  <c r="O389" i="43"/>
  <c r="P389" i="43" s="1"/>
  <c r="O388" i="43"/>
  <c r="P388" i="43" s="1"/>
  <c r="Q388" i="43" s="1"/>
  <c r="R388" i="43" s="1"/>
  <c r="S388" i="43" s="1"/>
  <c r="T388" i="43" s="1"/>
  <c r="O387" i="43"/>
  <c r="P387" i="43" s="1"/>
  <c r="Q387" i="43" s="1"/>
  <c r="R387" i="43" s="1"/>
  <c r="S387" i="43" s="1"/>
  <c r="T387" i="43" s="1"/>
  <c r="O386" i="43"/>
  <c r="P386" i="43" s="1"/>
  <c r="Q386" i="43" s="1"/>
  <c r="R386" i="43" s="1"/>
  <c r="S386" i="43" s="1"/>
  <c r="T386" i="43" s="1"/>
  <c r="U386" i="43" s="1"/>
  <c r="O385" i="43"/>
  <c r="P385" i="43" s="1"/>
  <c r="Q385" i="43" s="1"/>
  <c r="R385" i="43" s="1"/>
  <c r="S385" i="43" s="1"/>
  <c r="O384" i="43"/>
  <c r="P384" i="43" s="1"/>
  <c r="Q384" i="43" s="1"/>
  <c r="R384" i="43" s="1"/>
  <c r="S384" i="43" s="1"/>
  <c r="T384" i="43" s="1"/>
  <c r="U384" i="43" s="1"/>
  <c r="O383" i="43"/>
  <c r="P383" i="43" s="1"/>
  <c r="Q383" i="43" s="1"/>
  <c r="R383" i="43" s="1"/>
  <c r="S383" i="43" s="1"/>
  <c r="T383" i="43" s="1"/>
  <c r="U383" i="43" s="1"/>
  <c r="O382" i="43"/>
  <c r="P382" i="43" s="1"/>
  <c r="Q382" i="43" s="1"/>
  <c r="R382" i="43" s="1"/>
  <c r="S382" i="43" s="1"/>
  <c r="T382" i="43" s="1"/>
  <c r="U382" i="43" s="1"/>
  <c r="O381" i="43"/>
  <c r="P381" i="43" s="1"/>
  <c r="O380" i="43"/>
  <c r="P380" i="43" s="1"/>
  <c r="Q380" i="43" s="1"/>
  <c r="R380" i="43" s="1"/>
  <c r="S380" i="43" s="1"/>
  <c r="T380" i="43" s="1"/>
  <c r="O379" i="43"/>
  <c r="P379" i="43" s="1"/>
  <c r="Q379" i="43" s="1"/>
  <c r="R379" i="43" s="1"/>
  <c r="S379" i="43" s="1"/>
  <c r="T379" i="43" s="1"/>
  <c r="O378" i="43"/>
  <c r="P378" i="43" s="1"/>
  <c r="Q378" i="43" s="1"/>
  <c r="R378" i="43" s="1"/>
  <c r="S378" i="43" s="1"/>
  <c r="T378" i="43" s="1"/>
  <c r="U378" i="43" s="1"/>
  <c r="O377" i="43"/>
  <c r="P377" i="43" s="1"/>
  <c r="Q377" i="43" s="1"/>
  <c r="R377" i="43" s="1"/>
  <c r="S377" i="43" s="1"/>
  <c r="O376" i="43"/>
  <c r="P376" i="43" s="1"/>
  <c r="Q376" i="43" s="1"/>
  <c r="R376" i="43" s="1"/>
  <c r="S376" i="43" s="1"/>
  <c r="T376" i="43" s="1"/>
  <c r="U376" i="43" s="1"/>
  <c r="O375" i="43"/>
  <c r="P375" i="43" s="1"/>
  <c r="Q375" i="43" s="1"/>
  <c r="R375" i="43" s="1"/>
  <c r="S375" i="43" s="1"/>
  <c r="T375" i="43" s="1"/>
  <c r="U375" i="43" s="1"/>
  <c r="O374" i="43"/>
  <c r="P374" i="43" s="1"/>
  <c r="Q374" i="43" s="1"/>
  <c r="R374" i="43" s="1"/>
  <c r="S374" i="43" s="1"/>
  <c r="T374" i="43" s="1"/>
  <c r="U374" i="43" s="1"/>
  <c r="O373" i="43"/>
  <c r="P373" i="43" s="1"/>
  <c r="O372" i="43"/>
  <c r="P372" i="43" s="1"/>
  <c r="Q372" i="43" s="1"/>
  <c r="R372" i="43" s="1"/>
  <c r="S372" i="43" s="1"/>
  <c r="T372" i="43" s="1"/>
  <c r="O371" i="43"/>
  <c r="P371" i="43" s="1"/>
  <c r="Q371" i="43" s="1"/>
  <c r="R371" i="43" s="1"/>
  <c r="S371" i="43" s="1"/>
  <c r="T371" i="43" s="1"/>
  <c r="O370" i="43"/>
  <c r="P370" i="43" s="1"/>
  <c r="Q370" i="43" s="1"/>
  <c r="R370" i="43" s="1"/>
  <c r="S370" i="43" s="1"/>
  <c r="T370" i="43" s="1"/>
  <c r="U370" i="43" s="1"/>
  <c r="O369" i="43"/>
  <c r="P369" i="43" s="1"/>
  <c r="Q369" i="43" s="1"/>
  <c r="R369" i="43" s="1"/>
  <c r="S369" i="43" s="1"/>
  <c r="O368" i="43"/>
  <c r="P368" i="43" s="1"/>
  <c r="Q368" i="43" s="1"/>
  <c r="R368" i="43" s="1"/>
  <c r="S368" i="43" s="1"/>
  <c r="T368" i="43" s="1"/>
  <c r="U368" i="43" s="1"/>
  <c r="O367" i="43"/>
  <c r="P367" i="43" s="1"/>
  <c r="Q367" i="43" s="1"/>
  <c r="R367" i="43" s="1"/>
  <c r="S367" i="43" s="1"/>
  <c r="T367" i="43" s="1"/>
  <c r="U367" i="43" s="1"/>
  <c r="O366" i="43"/>
  <c r="P366" i="43" s="1"/>
  <c r="Q366" i="43" s="1"/>
  <c r="R366" i="43" s="1"/>
  <c r="S366" i="43" s="1"/>
  <c r="T366" i="43" s="1"/>
  <c r="U366" i="43" s="1"/>
  <c r="O365" i="43"/>
  <c r="P365" i="43" s="1"/>
  <c r="O364" i="43"/>
  <c r="P364" i="43" s="1"/>
  <c r="Q364" i="43" s="1"/>
  <c r="R364" i="43" s="1"/>
  <c r="S364" i="43" s="1"/>
  <c r="T364" i="43" s="1"/>
  <c r="Y364" i="43"/>
  <c r="O363" i="43"/>
  <c r="P363" i="43" s="1"/>
  <c r="Q363" i="43" s="1"/>
  <c r="R363" i="43" s="1"/>
  <c r="S363" i="43" s="1"/>
  <c r="T363" i="43" s="1"/>
  <c r="O362" i="43"/>
  <c r="P362" i="43" s="1"/>
  <c r="Q362" i="43" s="1"/>
  <c r="R362" i="43" s="1"/>
  <c r="S362" i="43" s="1"/>
  <c r="T362" i="43" s="1"/>
  <c r="U362" i="43" s="1"/>
  <c r="O361" i="43"/>
  <c r="P361" i="43" s="1"/>
  <c r="Q361" i="43" s="1"/>
  <c r="R361" i="43" s="1"/>
  <c r="S361" i="43" s="1"/>
  <c r="O360" i="43"/>
  <c r="P360" i="43" s="1"/>
  <c r="Q360" i="43" s="1"/>
  <c r="R360" i="43" s="1"/>
  <c r="S360" i="43" s="1"/>
  <c r="T360" i="43" s="1"/>
  <c r="U360" i="43" s="1"/>
  <c r="O359" i="43"/>
  <c r="P359" i="43" s="1"/>
  <c r="Q359" i="43" s="1"/>
  <c r="R359" i="43" s="1"/>
  <c r="S359" i="43" s="1"/>
  <c r="T359" i="43" s="1"/>
  <c r="U359" i="43" s="1"/>
  <c r="O358" i="43"/>
  <c r="P358" i="43" s="1"/>
  <c r="Q358" i="43" s="1"/>
  <c r="R358" i="43" s="1"/>
  <c r="S358" i="43" s="1"/>
  <c r="T358" i="43" s="1"/>
  <c r="U358" i="43" s="1"/>
  <c r="O357" i="43"/>
  <c r="P357" i="43" s="1"/>
  <c r="O356" i="43"/>
  <c r="P356" i="43" s="1"/>
  <c r="Q356" i="43" s="1"/>
  <c r="R356" i="43" s="1"/>
  <c r="S356" i="43" s="1"/>
  <c r="T356" i="43" s="1"/>
  <c r="O355" i="43"/>
  <c r="P355" i="43" s="1"/>
  <c r="Q355" i="43" s="1"/>
  <c r="R355" i="43" s="1"/>
  <c r="S355" i="43" s="1"/>
  <c r="T355" i="43" s="1"/>
  <c r="O354" i="43"/>
  <c r="P354" i="43" s="1"/>
  <c r="Q354" i="43" s="1"/>
  <c r="R354" i="43" s="1"/>
  <c r="S354" i="43" s="1"/>
  <c r="T354" i="43" s="1"/>
  <c r="U354" i="43" s="1"/>
  <c r="O353" i="43"/>
  <c r="P353" i="43" s="1"/>
  <c r="Q353" i="43" s="1"/>
  <c r="R353" i="43" s="1"/>
  <c r="S353" i="43" s="1"/>
  <c r="O352" i="43"/>
  <c r="P352" i="43" s="1"/>
  <c r="Q352" i="43" s="1"/>
  <c r="R352" i="43" s="1"/>
  <c r="S352" i="43" s="1"/>
  <c r="T352" i="43" s="1"/>
  <c r="U352" i="43" s="1"/>
  <c r="O351" i="43"/>
  <c r="P351" i="43" s="1"/>
  <c r="Q351" i="43" s="1"/>
  <c r="R351" i="43" s="1"/>
  <c r="S351" i="43" s="1"/>
  <c r="T351" i="43" s="1"/>
  <c r="U351" i="43" s="1"/>
  <c r="O350" i="43"/>
  <c r="P350" i="43" s="1"/>
  <c r="Q350" i="43" s="1"/>
  <c r="R350" i="43" s="1"/>
  <c r="S350" i="43" s="1"/>
  <c r="T350" i="43" s="1"/>
  <c r="U350" i="43" s="1"/>
  <c r="O349" i="43"/>
  <c r="P349" i="43" s="1"/>
  <c r="Y349" i="43"/>
  <c r="O348" i="43"/>
  <c r="P348" i="43" s="1"/>
  <c r="Q348" i="43" s="1"/>
  <c r="R348" i="43" s="1"/>
  <c r="S348" i="43" s="1"/>
  <c r="T348" i="43" s="1"/>
  <c r="Y348" i="43"/>
  <c r="O347" i="43"/>
  <c r="P347" i="43" s="1"/>
  <c r="Q347" i="43" s="1"/>
  <c r="R347" i="43" s="1"/>
  <c r="S347" i="43" s="1"/>
  <c r="T347" i="43" s="1"/>
  <c r="O346" i="43"/>
  <c r="P346" i="43" s="1"/>
  <c r="Q346" i="43" s="1"/>
  <c r="R346" i="43" s="1"/>
  <c r="S346" i="43" s="1"/>
  <c r="T346" i="43" s="1"/>
  <c r="U346" i="43" s="1"/>
  <c r="O345" i="43"/>
  <c r="P345" i="43" s="1"/>
  <c r="Q345" i="43" s="1"/>
  <c r="R345" i="43" s="1"/>
  <c r="S345" i="43" s="1"/>
  <c r="O344" i="43"/>
  <c r="P344" i="43" s="1"/>
  <c r="Q344" i="43" s="1"/>
  <c r="R344" i="43" s="1"/>
  <c r="S344" i="43" s="1"/>
  <c r="T344" i="43" s="1"/>
  <c r="U344" i="43" s="1"/>
  <c r="O343" i="43"/>
  <c r="P343" i="43" s="1"/>
  <c r="Q343" i="43" s="1"/>
  <c r="R343" i="43" s="1"/>
  <c r="S343" i="43" s="1"/>
  <c r="T343" i="43" s="1"/>
  <c r="U343" i="43" s="1"/>
  <c r="O342" i="43"/>
  <c r="P342" i="43" s="1"/>
  <c r="Q342" i="43" s="1"/>
  <c r="R342" i="43" s="1"/>
  <c r="S342" i="43" s="1"/>
  <c r="T342" i="43" s="1"/>
  <c r="U342" i="43" s="1"/>
  <c r="O341" i="43"/>
  <c r="P341" i="43" s="1"/>
  <c r="O340" i="43"/>
  <c r="P340" i="43" s="1"/>
  <c r="Q340" i="43" s="1"/>
  <c r="R340" i="43" s="1"/>
  <c r="S340" i="43" s="1"/>
  <c r="T340" i="43" s="1"/>
  <c r="O339" i="43"/>
  <c r="P339" i="43" s="1"/>
  <c r="Q339" i="43" s="1"/>
  <c r="R339" i="43" s="1"/>
  <c r="S339" i="43" s="1"/>
  <c r="T339" i="43" s="1"/>
  <c r="O338" i="43"/>
  <c r="P338" i="43" s="1"/>
  <c r="Q338" i="43" s="1"/>
  <c r="R338" i="43" s="1"/>
  <c r="S338" i="43" s="1"/>
  <c r="T338" i="43" s="1"/>
  <c r="U338" i="43" s="1"/>
  <c r="O337" i="43"/>
  <c r="P337" i="43" s="1"/>
  <c r="Q337" i="43" s="1"/>
  <c r="R337" i="43" s="1"/>
  <c r="S337" i="43" s="1"/>
  <c r="O336" i="43"/>
  <c r="P336" i="43" s="1"/>
  <c r="Q336" i="43" s="1"/>
  <c r="R336" i="43" s="1"/>
  <c r="S336" i="43" s="1"/>
  <c r="T336" i="43" s="1"/>
  <c r="U336" i="43" s="1"/>
  <c r="O335" i="43"/>
  <c r="P335" i="43" s="1"/>
  <c r="Q335" i="43" s="1"/>
  <c r="R335" i="43" s="1"/>
  <c r="S335" i="43" s="1"/>
  <c r="T335" i="43" s="1"/>
  <c r="U335" i="43" s="1"/>
  <c r="O334" i="43"/>
  <c r="P334" i="43" s="1"/>
  <c r="Q334" i="43" s="1"/>
  <c r="R334" i="43" s="1"/>
  <c r="S334" i="43" s="1"/>
  <c r="T334" i="43" s="1"/>
  <c r="U334" i="43" s="1"/>
  <c r="O333" i="43"/>
  <c r="P333" i="43" s="1"/>
  <c r="O332" i="43"/>
  <c r="P332" i="43" s="1"/>
  <c r="Q332" i="43" s="1"/>
  <c r="R332" i="43" s="1"/>
  <c r="S332" i="43" s="1"/>
  <c r="T332" i="43" s="1"/>
  <c r="O331" i="43"/>
  <c r="P331" i="43" s="1"/>
  <c r="Q331" i="43" s="1"/>
  <c r="R331" i="43" s="1"/>
  <c r="S331" i="43" s="1"/>
  <c r="T331" i="43" s="1"/>
  <c r="O330" i="43"/>
  <c r="P330" i="43" s="1"/>
  <c r="Q330" i="43" s="1"/>
  <c r="R330" i="43" s="1"/>
  <c r="S330" i="43" s="1"/>
  <c r="T330" i="43" s="1"/>
  <c r="U330" i="43" s="1"/>
  <c r="O329" i="43"/>
  <c r="P329" i="43" s="1"/>
  <c r="Q329" i="43" s="1"/>
  <c r="R329" i="43" s="1"/>
  <c r="S329" i="43" s="1"/>
  <c r="O328" i="43"/>
  <c r="P328" i="43" s="1"/>
  <c r="Q328" i="43" s="1"/>
  <c r="R328" i="43" s="1"/>
  <c r="S328" i="43" s="1"/>
  <c r="T328" i="43" s="1"/>
  <c r="U328" i="43" s="1"/>
  <c r="O327" i="43"/>
  <c r="P327" i="43" s="1"/>
  <c r="Q327" i="43" s="1"/>
  <c r="R327" i="43" s="1"/>
  <c r="S327" i="43" s="1"/>
  <c r="T327" i="43" s="1"/>
  <c r="U327" i="43" s="1"/>
  <c r="O326" i="43"/>
  <c r="P326" i="43" s="1"/>
  <c r="Q326" i="43" s="1"/>
  <c r="R326" i="43" s="1"/>
  <c r="S326" i="43" s="1"/>
  <c r="T326" i="43" s="1"/>
  <c r="U326" i="43" s="1"/>
  <c r="O325" i="43"/>
  <c r="P325" i="43" s="1"/>
  <c r="O324" i="43"/>
  <c r="P324" i="43" s="1"/>
  <c r="Q324" i="43" s="1"/>
  <c r="R324" i="43" s="1"/>
  <c r="S324" i="43" s="1"/>
  <c r="T324" i="43" s="1"/>
  <c r="O323" i="43"/>
  <c r="P323" i="43" s="1"/>
  <c r="Q323" i="43" s="1"/>
  <c r="R323" i="43" s="1"/>
  <c r="S323" i="43" s="1"/>
  <c r="T323" i="43" s="1"/>
  <c r="O322" i="43"/>
  <c r="P322" i="43" s="1"/>
  <c r="Q322" i="43" s="1"/>
  <c r="R322" i="43" s="1"/>
  <c r="S322" i="43" s="1"/>
  <c r="T322" i="43" s="1"/>
  <c r="U322" i="43" s="1"/>
  <c r="O321" i="43"/>
  <c r="P321" i="43" s="1"/>
  <c r="Q321" i="43" s="1"/>
  <c r="R321" i="43" s="1"/>
  <c r="S321" i="43" s="1"/>
  <c r="O320" i="43"/>
  <c r="P320" i="43" s="1"/>
  <c r="Q320" i="43" s="1"/>
  <c r="R320" i="43" s="1"/>
  <c r="S320" i="43" s="1"/>
  <c r="T320" i="43" s="1"/>
  <c r="U320" i="43" s="1"/>
  <c r="O319" i="43"/>
  <c r="P319" i="43" s="1"/>
  <c r="Q319" i="43" s="1"/>
  <c r="R319" i="43" s="1"/>
  <c r="S319" i="43" s="1"/>
  <c r="T319" i="43" s="1"/>
  <c r="U319" i="43" s="1"/>
  <c r="O318" i="43"/>
  <c r="P318" i="43" s="1"/>
  <c r="Q318" i="43" s="1"/>
  <c r="R318" i="43" s="1"/>
  <c r="S318" i="43" s="1"/>
  <c r="T318" i="43" s="1"/>
  <c r="U318" i="43" s="1"/>
  <c r="Y317" i="43"/>
  <c r="O317" i="43"/>
  <c r="P317" i="43" s="1"/>
  <c r="O316" i="43"/>
  <c r="P316" i="43" s="1"/>
  <c r="Q316" i="43" s="1"/>
  <c r="R316" i="43" s="1"/>
  <c r="S316" i="43" s="1"/>
  <c r="T316" i="43" s="1"/>
  <c r="O315" i="43"/>
  <c r="P315" i="43" s="1"/>
  <c r="Q315" i="43" s="1"/>
  <c r="R315" i="43" s="1"/>
  <c r="S315" i="43" s="1"/>
  <c r="T315" i="43" s="1"/>
  <c r="O314" i="43"/>
  <c r="P314" i="43" s="1"/>
  <c r="Q314" i="43" s="1"/>
  <c r="R314" i="43" s="1"/>
  <c r="S314" i="43" s="1"/>
  <c r="T314" i="43" s="1"/>
  <c r="U314" i="43" s="1"/>
  <c r="O313" i="43"/>
  <c r="P313" i="43" s="1"/>
  <c r="Q313" i="43" s="1"/>
  <c r="R313" i="43" s="1"/>
  <c r="S313" i="43" s="1"/>
  <c r="O312" i="43"/>
  <c r="P312" i="43" s="1"/>
  <c r="Q312" i="43" s="1"/>
  <c r="R312" i="43" s="1"/>
  <c r="S312" i="43" s="1"/>
  <c r="T312" i="43" s="1"/>
  <c r="U312" i="43" s="1"/>
  <c r="O311" i="43"/>
  <c r="P311" i="43" s="1"/>
  <c r="Q311" i="43" s="1"/>
  <c r="R311" i="43" s="1"/>
  <c r="S311" i="43" s="1"/>
  <c r="T311" i="43" s="1"/>
  <c r="U311" i="43" s="1"/>
  <c r="O310" i="43"/>
  <c r="P310" i="43" s="1"/>
  <c r="Q310" i="43" s="1"/>
  <c r="R310" i="43" s="1"/>
  <c r="S310" i="43" s="1"/>
  <c r="T310" i="43" s="1"/>
  <c r="U310" i="43" s="1"/>
  <c r="O309" i="43"/>
  <c r="P309" i="43" s="1"/>
  <c r="O308" i="43"/>
  <c r="P308" i="43" s="1"/>
  <c r="Q308" i="43" s="1"/>
  <c r="R308" i="43" s="1"/>
  <c r="S308" i="43" s="1"/>
  <c r="T308" i="43" s="1"/>
  <c r="Y308" i="43"/>
  <c r="O307" i="43"/>
  <c r="P307" i="43" s="1"/>
  <c r="Q307" i="43" s="1"/>
  <c r="R307" i="43" s="1"/>
  <c r="S307" i="43" s="1"/>
  <c r="T307" i="43" s="1"/>
  <c r="O306" i="43"/>
  <c r="P306" i="43" s="1"/>
  <c r="Q306" i="43" s="1"/>
  <c r="R306" i="43" s="1"/>
  <c r="S306" i="43" s="1"/>
  <c r="T306" i="43" s="1"/>
  <c r="U306" i="43" s="1"/>
  <c r="O305" i="43"/>
  <c r="P305" i="43" s="1"/>
  <c r="Q305" i="43" s="1"/>
  <c r="R305" i="43" s="1"/>
  <c r="S305" i="43" s="1"/>
  <c r="O304" i="43"/>
  <c r="P304" i="43" s="1"/>
  <c r="Q304" i="43" s="1"/>
  <c r="R304" i="43" s="1"/>
  <c r="S304" i="43" s="1"/>
  <c r="T304" i="43" s="1"/>
  <c r="U304" i="43" s="1"/>
  <c r="O303" i="43"/>
  <c r="P303" i="43" s="1"/>
  <c r="Q303" i="43" s="1"/>
  <c r="R303" i="43" s="1"/>
  <c r="S303" i="43" s="1"/>
  <c r="T303" i="43" s="1"/>
  <c r="U303" i="43" s="1"/>
  <c r="O302" i="43"/>
  <c r="P302" i="43" s="1"/>
  <c r="Q302" i="43" s="1"/>
  <c r="R302" i="43" s="1"/>
  <c r="S302" i="43" s="1"/>
  <c r="T302" i="43" s="1"/>
  <c r="U302" i="43" s="1"/>
  <c r="O301" i="43"/>
  <c r="P301" i="43" s="1"/>
  <c r="O300" i="43"/>
  <c r="P300" i="43" s="1"/>
  <c r="Q300" i="43" s="1"/>
  <c r="R300" i="43" s="1"/>
  <c r="S300" i="43" s="1"/>
  <c r="T300" i="43" s="1"/>
  <c r="Y300" i="43"/>
  <c r="O299" i="43"/>
  <c r="P299" i="43" s="1"/>
  <c r="Q299" i="43" s="1"/>
  <c r="R299" i="43" s="1"/>
  <c r="S299" i="43" s="1"/>
  <c r="T299" i="43" s="1"/>
  <c r="O298" i="43"/>
  <c r="P298" i="43" s="1"/>
  <c r="Q298" i="43" s="1"/>
  <c r="R298" i="43" s="1"/>
  <c r="S298" i="43" s="1"/>
  <c r="T298" i="43" s="1"/>
  <c r="U298" i="43" s="1"/>
  <c r="O297" i="43"/>
  <c r="P297" i="43" s="1"/>
  <c r="Q297" i="43" s="1"/>
  <c r="R297" i="43" s="1"/>
  <c r="S297" i="43" s="1"/>
  <c r="O296" i="43"/>
  <c r="P296" i="43" s="1"/>
  <c r="Q296" i="43" s="1"/>
  <c r="R296" i="43" s="1"/>
  <c r="S296" i="43" s="1"/>
  <c r="T296" i="43" s="1"/>
  <c r="U296" i="43" s="1"/>
  <c r="O295" i="43"/>
  <c r="P295" i="43" s="1"/>
  <c r="Q295" i="43" s="1"/>
  <c r="R295" i="43" s="1"/>
  <c r="S295" i="43" s="1"/>
  <c r="T295" i="43" s="1"/>
  <c r="U295" i="43" s="1"/>
  <c r="O294" i="43"/>
  <c r="P294" i="43" s="1"/>
  <c r="Q294" i="43" s="1"/>
  <c r="R294" i="43" s="1"/>
  <c r="S294" i="43" s="1"/>
  <c r="T294" i="43" s="1"/>
  <c r="U294" i="43" s="1"/>
  <c r="O293" i="43"/>
  <c r="P293" i="43" s="1"/>
  <c r="Y293" i="43"/>
  <c r="O292" i="43"/>
  <c r="P292" i="43" s="1"/>
  <c r="Q292" i="43" s="1"/>
  <c r="R292" i="43" s="1"/>
  <c r="S292" i="43" s="1"/>
  <c r="T292" i="43" s="1"/>
  <c r="Y292" i="43"/>
  <c r="O291" i="43"/>
  <c r="P291" i="43" s="1"/>
  <c r="Q291" i="43" s="1"/>
  <c r="R291" i="43" s="1"/>
  <c r="S291" i="43" s="1"/>
  <c r="T291" i="43" s="1"/>
  <c r="O290" i="43"/>
  <c r="P290" i="43" s="1"/>
  <c r="Q290" i="43" s="1"/>
  <c r="R290" i="43" s="1"/>
  <c r="S290" i="43" s="1"/>
  <c r="T290" i="43" s="1"/>
  <c r="U290" i="43" s="1"/>
  <c r="O289" i="43"/>
  <c r="P289" i="43" s="1"/>
  <c r="Q289" i="43" s="1"/>
  <c r="R289" i="43" s="1"/>
  <c r="S289" i="43" s="1"/>
  <c r="O288" i="43"/>
  <c r="P288" i="43" s="1"/>
  <c r="Q288" i="43" s="1"/>
  <c r="R288" i="43" s="1"/>
  <c r="S288" i="43" s="1"/>
  <c r="T288" i="43" s="1"/>
  <c r="U288" i="43" s="1"/>
  <c r="O287" i="43"/>
  <c r="P287" i="43" s="1"/>
  <c r="Q287" i="43" s="1"/>
  <c r="R287" i="43" s="1"/>
  <c r="S287" i="43" s="1"/>
  <c r="T287" i="43" s="1"/>
  <c r="U287" i="43" s="1"/>
  <c r="O286" i="43"/>
  <c r="P286" i="43" s="1"/>
  <c r="Q286" i="43" s="1"/>
  <c r="R286" i="43" s="1"/>
  <c r="S286" i="43" s="1"/>
  <c r="T286" i="43" s="1"/>
  <c r="U286" i="43" s="1"/>
  <c r="O285" i="43"/>
  <c r="P285" i="43" s="1"/>
  <c r="Y285" i="43"/>
  <c r="O284" i="43"/>
  <c r="P284" i="43" s="1"/>
  <c r="Q284" i="43" s="1"/>
  <c r="R284" i="43" s="1"/>
  <c r="S284" i="43" s="1"/>
  <c r="T284" i="43" s="1"/>
  <c r="Y284" i="43"/>
  <c r="O283" i="43"/>
  <c r="P283" i="43" s="1"/>
  <c r="Q283" i="43" s="1"/>
  <c r="R283" i="43" s="1"/>
  <c r="S283" i="43" s="1"/>
  <c r="T283" i="43" s="1"/>
  <c r="O282" i="43"/>
  <c r="P282" i="43" s="1"/>
  <c r="Q282" i="43" s="1"/>
  <c r="R282" i="43" s="1"/>
  <c r="S282" i="43" s="1"/>
  <c r="T282" i="43" s="1"/>
  <c r="U282" i="43" s="1"/>
  <c r="O281" i="43"/>
  <c r="P281" i="43" s="1"/>
  <c r="Q281" i="43" s="1"/>
  <c r="R281" i="43" s="1"/>
  <c r="S281" i="43" s="1"/>
  <c r="O280" i="43"/>
  <c r="P280" i="43" s="1"/>
  <c r="Q280" i="43" s="1"/>
  <c r="R280" i="43" s="1"/>
  <c r="S280" i="43" s="1"/>
  <c r="T280" i="43" s="1"/>
  <c r="U280" i="43" s="1"/>
  <c r="O279" i="43"/>
  <c r="P279" i="43" s="1"/>
  <c r="Q279" i="43" s="1"/>
  <c r="R279" i="43" s="1"/>
  <c r="S279" i="43" s="1"/>
  <c r="T279" i="43" s="1"/>
  <c r="U279" i="43" s="1"/>
  <c r="O278" i="43"/>
  <c r="P278" i="43" s="1"/>
  <c r="Q278" i="43" s="1"/>
  <c r="R278" i="43" s="1"/>
  <c r="S278" i="43" s="1"/>
  <c r="T278" i="43" s="1"/>
  <c r="U278" i="43" s="1"/>
  <c r="O277" i="43"/>
  <c r="P277" i="43" s="1"/>
  <c r="O276" i="43"/>
  <c r="P276" i="43" s="1"/>
  <c r="Q276" i="43" s="1"/>
  <c r="R276" i="43" s="1"/>
  <c r="S276" i="43" s="1"/>
  <c r="T276" i="43" s="1"/>
  <c r="O275" i="43"/>
  <c r="P275" i="43" s="1"/>
  <c r="Q275" i="43" s="1"/>
  <c r="R275" i="43" s="1"/>
  <c r="S275" i="43" s="1"/>
  <c r="T275" i="43" s="1"/>
  <c r="O274" i="43"/>
  <c r="P274" i="43" s="1"/>
  <c r="Q274" i="43" s="1"/>
  <c r="R274" i="43" s="1"/>
  <c r="S274" i="43" s="1"/>
  <c r="T274" i="43" s="1"/>
  <c r="U274" i="43" s="1"/>
  <c r="O273" i="43"/>
  <c r="P273" i="43" s="1"/>
  <c r="Q273" i="43" s="1"/>
  <c r="R273" i="43" s="1"/>
  <c r="S273" i="43" s="1"/>
  <c r="O272" i="43"/>
  <c r="P272" i="43" s="1"/>
  <c r="Q272" i="43" s="1"/>
  <c r="R272" i="43" s="1"/>
  <c r="S272" i="43" s="1"/>
  <c r="T272" i="43" s="1"/>
  <c r="U272" i="43" s="1"/>
  <c r="O271" i="43"/>
  <c r="P271" i="43" s="1"/>
  <c r="Q271" i="43" s="1"/>
  <c r="R271" i="43" s="1"/>
  <c r="S271" i="43" s="1"/>
  <c r="T271" i="43" s="1"/>
  <c r="U271" i="43" s="1"/>
  <c r="O270" i="43"/>
  <c r="P270" i="43" s="1"/>
  <c r="Q270" i="43" s="1"/>
  <c r="R270" i="43" s="1"/>
  <c r="S270" i="43" s="1"/>
  <c r="T270" i="43" s="1"/>
  <c r="U270" i="43" s="1"/>
  <c r="O269" i="43"/>
  <c r="P269" i="43" s="1"/>
  <c r="O268" i="43"/>
  <c r="P268" i="43" s="1"/>
  <c r="Q268" i="43" s="1"/>
  <c r="R268" i="43" s="1"/>
  <c r="S268" i="43" s="1"/>
  <c r="T268" i="43" s="1"/>
  <c r="Y268" i="43"/>
  <c r="O267" i="43"/>
  <c r="P267" i="43" s="1"/>
  <c r="Q267" i="43" s="1"/>
  <c r="R267" i="43" s="1"/>
  <c r="S267" i="43" s="1"/>
  <c r="T267" i="43" s="1"/>
  <c r="U267" i="43" s="1"/>
  <c r="O266" i="43"/>
  <c r="P266" i="43" s="1"/>
  <c r="Q266" i="43" s="1"/>
  <c r="R266" i="43" s="1"/>
  <c r="S266" i="43" s="1"/>
  <c r="T266" i="43" s="1"/>
  <c r="U266" i="43" s="1"/>
  <c r="O265" i="43"/>
  <c r="P265" i="43" s="1"/>
  <c r="Q265" i="43" s="1"/>
  <c r="R265" i="43" s="1"/>
  <c r="S265" i="43" s="1"/>
  <c r="O264" i="43"/>
  <c r="P264" i="43" s="1"/>
  <c r="Q264" i="43" s="1"/>
  <c r="R264" i="43" s="1"/>
  <c r="S264" i="43" s="1"/>
  <c r="T264" i="43" s="1"/>
  <c r="U264" i="43" s="1"/>
  <c r="O263" i="43"/>
  <c r="P263" i="43" s="1"/>
  <c r="Q263" i="43" s="1"/>
  <c r="R263" i="43" s="1"/>
  <c r="S263" i="43" s="1"/>
  <c r="T263" i="43" s="1"/>
  <c r="U263" i="43" s="1"/>
  <c r="O262" i="43"/>
  <c r="P262" i="43" s="1"/>
  <c r="Q262" i="43" s="1"/>
  <c r="R262" i="43" s="1"/>
  <c r="S262" i="43" s="1"/>
  <c r="O261" i="43"/>
  <c r="P261" i="43" s="1"/>
  <c r="Q261" i="43" s="1"/>
  <c r="R261" i="43" s="1"/>
  <c r="S261" i="43" s="1"/>
  <c r="T261" i="43" s="1"/>
  <c r="U261" i="43" s="1"/>
  <c r="O260" i="43"/>
  <c r="P260" i="43" s="1"/>
  <c r="Q260" i="43" s="1"/>
  <c r="R260" i="43" s="1"/>
  <c r="S260" i="43" s="1"/>
  <c r="T260" i="43" s="1"/>
  <c r="U260" i="43" s="1"/>
  <c r="O259" i="43"/>
  <c r="P259" i="43" s="1"/>
  <c r="Q259" i="43" s="1"/>
  <c r="R259" i="43" s="1"/>
  <c r="S259" i="43" s="1"/>
  <c r="T259" i="43" s="1"/>
  <c r="U259" i="43" s="1"/>
  <c r="O258" i="43"/>
  <c r="P258" i="43" s="1"/>
  <c r="Q258" i="43" s="1"/>
  <c r="R258" i="43" s="1"/>
  <c r="S258" i="43" s="1"/>
  <c r="T258" i="43" s="1"/>
  <c r="U258" i="43" s="1"/>
  <c r="O257" i="43"/>
  <c r="P257" i="43" s="1"/>
  <c r="Q257" i="43" s="1"/>
  <c r="R257" i="43" s="1"/>
  <c r="S257" i="43" s="1"/>
  <c r="T257" i="43" s="1"/>
  <c r="O256" i="43"/>
  <c r="P256" i="43" s="1"/>
  <c r="Q256" i="43" s="1"/>
  <c r="R256" i="43" s="1"/>
  <c r="S256" i="43" s="1"/>
  <c r="T256" i="43" s="1"/>
  <c r="U256" i="43" s="1"/>
  <c r="O255" i="43"/>
  <c r="P255" i="43" s="1"/>
  <c r="Q255" i="43" s="1"/>
  <c r="R255" i="43" s="1"/>
  <c r="S255" i="43" s="1"/>
  <c r="T255" i="43" s="1"/>
  <c r="U255" i="43" s="1"/>
  <c r="O254" i="43"/>
  <c r="P254" i="43" s="1"/>
  <c r="Q254" i="43" s="1"/>
  <c r="R254" i="43" s="1"/>
  <c r="S254" i="43" s="1"/>
  <c r="T254" i="43" s="1"/>
  <c r="U254" i="43" s="1"/>
  <c r="O253" i="43"/>
  <c r="P253" i="43" s="1"/>
  <c r="Q253" i="43" s="1"/>
  <c r="R253" i="43" s="1"/>
  <c r="S253" i="43" s="1"/>
  <c r="T253" i="43" s="1"/>
  <c r="U253" i="43" s="1"/>
  <c r="O252" i="43"/>
  <c r="P252" i="43" s="1"/>
  <c r="Q252" i="43" s="1"/>
  <c r="R252" i="43" s="1"/>
  <c r="S252" i="43" s="1"/>
  <c r="T252" i="43" s="1"/>
  <c r="U252" i="43" s="1"/>
  <c r="O251" i="43"/>
  <c r="P251" i="43" s="1"/>
  <c r="Q251" i="43" s="1"/>
  <c r="R251" i="43" s="1"/>
  <c r="O250" i="43"/>
  <c r="P250" i="43" s="1"/>
  <c r="Q250" i="43" s="1"/>
  <c r="R250" i="43" s="1"/>
  <c r="S250" i="43" s="1"/>
  <c r="O249" i="43"/>
  <c r="P249" i="43" s="1"/>
  <c r="Q249" i="43" s="1"/>
  <c r="R249" i="43" s="1"/>
  <c r="S249" i="43" s="1"/>
  <c r="T249" i="43" s="1"/>
  <c r="O248" i="43"/>
  <c r="P248" i="43" s="1"/>
  <c r="Q248" i="43" s="1"/>
  <c r="R248" i="43" s="1"/>
  <c r="S248" i="43" s="1"/>
  <c r="T248" i="43" s="1"/>
  <c r="U248" i="43" s="1"/>
  <c r="AE248" i="43" s="1"/>
  <c r="O247" i="43"/>
  <c r="P247" i="43" s="1"/>
  <c r="Q247" i="43" s="1"/>
  <c r="R247" i="43" s="1"/>
  <c r="S247" i="43" s="1"/>
  <c r="T247" i="43" s="1"/>
  <c r="U247" i="43" s="1"/>
  <c r="O246" i="43"/>
  <c r="P246" i="43" s="1"/>
  <c r="Q246" i="43" s="1"/>
  <c r="R246" i="43" s="1"/>
  <c r="S246" i="43" s="1"/>
  <c r="T246" i="43" s="1"/>
  <c r="U246" i="43" s="1"/>
  <c r="O245" i="43"/>
  <c r="P245" i="43" s="1"/>
  <c r="Q245" i="43" s="1"/>
  <c r="R245" i="43" s="1"/>
  <c r="S245" i="43" s="1"/>
  <c r="T245" i="43" s="1"/>
  <c r="U245" i="43" s="1"/>
  <c r="O244" i="43"/>
  <c r="P244" i="43" s="1"/>
  <c r="Q244" i="43" s="1"/>
  <c r="R244" i="43" s="1"/>
  <c r="S244" i="43" s="1"/>
  <c r="T244" i="43" s="1"/>
  <c r="U244" i="43" s="1"/>
  <c r="O243" i="43"/>
  <c r="P243" i="43" s="1"/>
  <c r="Q243" i="43" s="1"/>
  <c r="R243" i="43" s="1"/>
  <c r="S243" i="43" s="1"/>
  <c r="T243" i="43" s="1"/>
  <c r="U243" i="43" s="1"/>
  <c r="O242" i="43"/>
  <c r="P242" i="43" s="1"/>
  <c r="Q242" i="43" s="1"/>
  <c r="R242" i="43" s="1"/>
  <c r="S242" i="43" s="1"/>
  <c r="T242" i="43" s="1"/>
  <c r="U242" i="43" s="1"/>
  <c r="O241" i="43"/>
  <c r="P241" i="43" s="1"/>
  <c r="Q241" i="43" s="1"/>
  <c r="R241" i="43" s="1"/>
  <c r="S241" i="43" s="1"/>
  <c r="T241" i="43" s="1"/>
  <c r="O240" i="43"/>
  <c r="P240" i="43" s="1"/>
  <c r="Q240" i="43" s="1"/>
  <c r="R240" i="43" s="1"/>
  <c r="S240" i="43" s="1"/>
  <c r="T240" i="43" s="1"/>
  <c r="U240" i="43" s="1"/>
  <c r="AE240" i="43" s="1"/>
  <c r="O239" i="43"/>
  <c r="P239" i="43" s="1"/>
  <c r="Q239" i="43" s="1"/>
  <c r="R239" i="43" s="1"/>
  <c r="S239" i="43" s="1"/>
  <c r="T239" i="43" s="1"/>
  <c r="U239" i="43" s="1"/>
  <c r="O238" i="43"/>
  <c r="P238" i="43" s="1"/>
  <c r="Q238" i="43" s="1"/>
  <c r="R238" i="43" s="1"/>
  <c r="S238" i="43" s="1"/>
  <c r="T238" i="43" s="1"/>
  <c r="U238" i="43" s="1"/>
  <c r="O237" i="43"/>
  <c r="P237" i="43" s="1"/>
  <c r="Q237" i="43" s="1"/>
  <c r="R237" i="43" s="1"/>
  <c r="S237" i="43" s="1"/>
  <c r="T237" i="43" s="1"/>
  <c r="U237" i="43" s="1"/>
  <c r="O236" i="43"/>
  <c r="P236" i="43" s="1"/>
  <c r="Q236" i="43" s="1"/>
  <c r="R236" i="43" s="1"/>
  <c r="S236" i="43" s="1"/>
  <c r="T236" i="43" s="1"/>
  <c r="U236" i="43" s="1"/>
  <c r="O235" i="43"/>
  <c r="P235" i="43" s="1"/>
  <c r="Q235" i="43" s="1"/>
  <c r="R235" i="43" s="1"/>
  <c r="Y234" i="43"/>
  <c r="O234" i="43"/>
  <c r="P234" i="43" s="1"/>
  <c r="Q234" i="43" s="1"/>
  <c r="R234" i="43" s="1"/>
  <c r="S234" i="43" s="1"/>
  <c r="O233" i="43"/>
  <c r="P233" i="43" s="1"/>
  <c r="O232" i="43"/>
  <c r="P232" i="43" s="1"/>
  <c r="Q232" i="43" s="1"/>
  <c r="R232" i="43" s="1"/>
  <c r="S232" i="43" s="1"/>
  <c r="T232" i="43" s="1"/>
  <c r="U232" i="43" s="1"/>
  <c r="AE232" i="43" s="1"/>
  <c r="O231" i="43"/>
  <c r="P231" i="43" s="1"/>
  <c r="Q231" i="43" s="1"/>
  <c r="R231" i="43" s="1"/>
  <c r="S231" i="43" s="1"/>
  <c r="T231" i="43" s="1"/>
  <c r="U231" i="43" s="1"/>
  <c r="O230" i="43"/>
  <c r="P230" i="43" s="1"/>
  <c r="Q230" i="43" s="1"/>
  <c r="R230" i="43" s="1"/>
  <c r="S230" i="43" s="1"/>
  <c r="T230" i="43" s="1"/>
  <c r="U230" i="43" s="1"/>
  <c r="Y230" i="43"/>
  <c r="O229" i="43"/>
  <c r="P229" i="43" s="1"/>
  <c r="Q229" i="43" s="1"/>
  <c r="R229" i="43" s="1"/>
  <c r="S229" i="43" s="1"/>
  <c r="T229" i="43" s="1"/>
  <c r="U229" i="43" s="1"/>
  <c r="O228" i="43"/>
  <c r="P228" i="43" s="1"/>
  <c r="Q228" i="43" s="1"/>
  <c r="R228" i="43" s="1"/>
  <c r="S228" i="43" s="1"/>
  <c r="T228" i="43" s="1"/>
  <c r="U228" i="43" s="1"/>
  <c r="O227" i="43"/>
  <c r="P227" i="43" s="1"/>
  <c r="Q227" i="43" s="1"/>
  <c r="R227" i="43" s="1"/>
  <c r="S227" i="43" s="1"/>
  <c r="T227" i="43" s="1"/>
  <c r="U227" i="43" s="1"/>
  <c r="O226" i="43"/>
  <c r="P226" i="43" s="1"/>
  <c r="Q226" i="43" s="1"/>
  <c r="R226" i="43" s="1"/>
  <c r="S226" i="43" s="1"/>
  <c r="T226" i="43" s="1"/>
  <c r="U226" i="43" s="1"/>
  <c r="O225" i="43"/>
  <c r="P225" i="43" s="1"/>
  <c r="Q225" i="43" s="1"/>
  <c r="R225" i="43" s="1"/>
  <c r="S225" i="43" s="1"/>
  <c r="T225" i="43" s="1"/>
  <c r="O224" i="43"/>
  <c r="P224" i="43" s="1"/>
  <c r="Q224" i="43" s="1"/>
  <c r="R224" i="43" s="1"/>
  <c r="S224" i="43" s="1"/>
  <c r="T224" i="43" s="1"/>
  <c r="U224" i="43" s="1"/>
  <c r="Y224" i="43"/>
  <c r="O223" i="43"/>
  <c r="P223" i="43" s="1"/>
  <c r="Q223" i="43" s="1"/>
  <c r="R223" i="43" s="1"/>
  <c r="O222" i="43"/>
  <c r="P222" i="43" s="1"/>
  <c r="Q222" i="43" s="1"/>
  <c r="R222" i="43" s="1"/>
  <c r="S222" i="43" s="1"/>
  <c r="T222" i="43" s="1"/>
  <c r="U222" i="43" s="1"/>
  <c r="O221" i="43"/>
  <c r="P221" i="43" s="1"/>
  <c r="Q221" i="43" s="1"/>
  <c r="R221" i="43" s="1"/>
  <c r="S221" i="43" s="1"/>
  <c r="T221" i="43" s="1"/>
  <c r="U221" i="43" s="1"/>
  <c r="O220" i="43"/>
  <c r="P220" i="43" s="1"/>
  <c r="Q220" i="43" s="1"/>
  <c r="O219" i="43"/>
  <c r="P219" i="43" s="1"/>
  <c r="Q219" i="43" s="1"/>
  <c r="R219" i="43" s="1"/>
  <c r="S219" i="43" s="1"/>
  <c r="T219" i="43" s="1"/>
  <c r="U219" i="43" s="1"/>
  <c r="O218" i="43"/>
  <c r="P218" i="43" s="1"/>
  <c r="Q218" i="43" s="1"/>
  <c r="O217" i="43"/>
  <c r="P217" i="43" s="1"/>
  <c r="Q217" i="43" s="1"/>
  <c r="R217" i="43" s="1"/>
  <c r="S217" i="43" s="1"/>
  <c r="T217" i="43" s="1"/>
  <c r="O216" i="43"/>
  <c r="P216" i="43" s="1"/>
  <c r="Q216" i="43" s="1"/>
  <c r="R216" i="43" s="1"/>
  <c r="S216" i="43" s="1"/>
  <c r="O215" i="43"/>
  <c r="P215" i="43" s="1"/>
  <c r="Q215" i="43" s="1"/>
  <c r="R215" i="43" s="1"/>
  <c r="O214" i="43"/>
  <c r="P214" i="43" s="1"/>
  <c r="Q214" i="43" s="1"/>
  <c r="R214" i="43" s="1"/>
  <c r="S214" i="43" s="1"/>
  <c r="O213" i="43"/>
  <c r="P213" i="43" s="1"/>
  <c r="Q213" i="43" s="1"/>
  <c r="R213" i="43" s="1"/>
  <c r="O212" i="43"/>
  <c r="P212" i="43" s="1"/>
  <c r="Q212" i="43" s="1"/>
  <c r="O211" i="43"/>
  <c r="P211" i="43" s="1"/>
  <c r="Q211" i="43" s="1"/>
  <c r="R211" i="43" s="1"/>
  <c r="S211" i="43" s="1"/>
  <c r="T211" i="43" s="1"/>
  <c r="O210" i="43"/>
  <c r="P210" i="43" s="1"/>
  <c r="Q210" i="43" s="1"/>
  <c r="O209" i="43"/>
  <c r="P209" i="43" s="1"/>
  <c r="Q209" i="43" s="1"/>
  <c r="R209" i="43" s="1"/>
  <c r="S209" i="43" s="1"/>
  <c r="T209" i="43" s="1"/>
  <c r="O208" i="43"/>
  <c r="P208" i="43" s="1"/>
  <c r="Q208" i="43" s="1"/>
  <c r="R208" i="43" s="1"/>
  <c r="S208" i="43" s="1"/>
  <c r="T208" i="43" s="1"/>
  <c r="U208" i="43" s="1"/>
  <c r="O207" i="43"/>
  <c r="P207" i="43" s="1"/>
  <c r="Q207" i="43" s="1"/>
  <c r="R207" i="43" s="1"/>
  <c r="O206" i="43"/>
  <c r="P206" i="43" s="1"/>
  <c r="Q206" i="43" s="1"/>
  <c r="R206" i="43" s="1"/>
  <c r="S206" i="43" s="1"/>
  <c r="T206" i="43" s="1"/>
  <c r="U206" i="43" s="1"/>
  <c r="O205" i="43"/>
  <c r="P205" i="43" s="1"/>
  <c r="Q205" i="43" s="1"/>
  <c r="R205" i="43" s="1"/>
  <c r="S205" i="43" s="1"/>
  <c r="T205" i="43" s="1"/>
  <c r="U205" i="43" s="1"/>
  <c r="O204" i="43"/>
  <c r="P204" i="43" s="1"/>
  <c r="Q204" i="43" s="1"/>
  <c r="O203" i="43"/>
  <c r="P203" i="43" s="1"/>
  <c r="Q203" i="43" s="1"/>
  <c r="R203" i="43" s="1"/>
  <c r="S203" i="43" s="1"/>
  <c r="T203" i="43" s="1"/>
  <c r="U203" i="43" s="1"/>
  <c r="O202" i="43"/>
  <c r="P202" i="43" s="1"/>
  <c r="Q202" i="43" s="1"/>
  <c r="O201" i="43"/>
  <c r="P201" i="43" s="1"/>
  <c r="Q201" i="43" s="1"/>
  <c r="R201" i="43" s="1"/>
  <c r="S201" i="43" s="1"/>
  <c r="T201" i="43" s="1"/>
  <c r="O200" i="43"/>
  <c r="P200" i="43" s="1"/>
  <c r="Q200" i="43" s="1"/>
  <c r="R200" i="43" s="1"/>
  <c r="S200" i="43" s="1"/>
  <c r="O199" i="43"/>
  <c r="P199" i="43" s="1"/>
  <c r="Q199" i="43" s="1"/>
  <c r="R199" i="43" s="1"/>
  <c r="O198" i="43"/>
  <c r="P198" i="43" s="1"/>
  <c r="Q198" i="43" s="1"/>
  <c r="R198" i="43" s="1"/>
  <c r="S198" i="43" s="1"/>
  <c r="O197" i="43"/>
  <c r="P197" i="43" s="1"/>
  <c r="Q197" i="43" s="1"/>
  <c r="R197" i="43" s="1"/>
  <c r="O196" i="43"/>
  <c r="P196" i="43" s="1"/>
  <c r="Q196" i="43" s="1"/>
  <c r="O195" i="43"/>
  <c r="P195" i="43" s="1"/>
  <c r="Q195" i="43" s="1"/>
  <c r="R195" i="43" s="1"/>
  <c r="S195" i="43" s="1"/>
  <c r="T195" i="43" s="1"/>
  <c r="O194" i="43"/>
  <c r="P194" i="43" s="1"/>
  <c r="Q194" i="43" s="1"/>
  <c r="O193" i="43"/>
  <c r="P193" i="43" s="1"/>
  <c r="Q193" i="43" s="1"/>
  <c r="R193" i="43" s="1"/>
  <c r="S193" i="43" s="1"/>
  <c r="T193" i="43" s="1"/>
  <c r="O192" i="43"/>
  <c r="P192" i="43" s="1"/>
  <c r="Q192" i="43" s="1"/>
  <c r="R192" i="43" s="1"/>
  <c r="S192" i="43" s="1"/>
  <c r="T192" i="43" s="1"/>
  <c r="U192" i="43" s="1"/>
  <c r="O191" i="43"/>
  <c r="P191" i="43" s="1"/>
  <c r="Q191" i="43" s="1"/>
  <c r="R191" i="43" s="1"/>
  <c r="O190" i="43"/>
  <c r="P190" i="43" s="1"/>
  <c r="Q190" i="43" s="1"/>
  <c r="R190" i="43" s="1"/>
  <c r="S190" i="43" s="1"/>
  <c r="T190" i="43" s="1"/>
  <c r="U190" i="43" s="1"/>
  <c r="O189" i="43"/>
  <c r="P189" i="43" s="1"/>
  <c r="Q189" i="43" s="1"/>
  <c r="R189" i="43" s="1"/>
  <c r="S189" i="43" s="1"/>
  <c r="T189" i="43" s="1"/>
  <c r="U189" i="43" s="1"/>
  <c r="O188" i="43"/>
  <c r="P188" i="43" s="1"/>
  <c r="Q188" i="43" s="1"/>
  <c r="O187" i="43"/>
  <c r="P187" i="43" s="1"/>
  <c r="Q187" i="43" s="1"/>
  <c r="R187" i="43" s="1"/>
  <c r="S187" i="43" s="1"/>
  <c r="T187" i="43" s="1"/>
  <c r="U187" i="43" s="1"/>
  <c r="O186" i="43"/>
  <c r="P186" i="43" s="1"/>
  <c r="Q186" i="43" s="1"/>
  <c r="O185" i="43"/>
  <c r="P185" i="43" s="1"/>
  <c r="Q185" i="43" s="1"/>
  <c r="R185" i="43" s="1"/>
  <c r="S185" i="43" s="1"/>
  <c r="T185" i="43" s="1"/>
  <c r="O184" i="43"/>
  <c r="P184" i="43" s="1"/>
  <c r="Q184" i="43" s="1"/>
  <c r="R184" i="43" s="1"/>
  <c r="S184" i="43" s="1"/>
  <c r="O183" i="43"/>
  <c r="P183" i="43" s="1"/>
  <c r="Q183" i="43" s="1"/>
  <c r="R183" i="43" s="1"/>
  <c r="O182" i="43"/>
  <c r="P182" i="43" s="1"/>
  <c r="Q182" i="43" s="1"/>
  <c r="R182" i="43" s="1"/>
  <c r="S182" i="43" s="1"/>
  <c r="O181" i="43"/>
  <c r="P181" i="43" s="1"/>
  <c r="Q181" i="43" s="1"/>
  <c r="R181" i="43" s="1"/>
  <c r="O180" i="43"/>
  <c r="P180" i="43" s="1"/>
  <c r="Q180" i="43" s="1"/>
  <c r="O179" i="43"/>
  <c r="P179" i="43" s="1"/>
  <c r="Q179" i="43" s="1"/>
  <c r="R179" i="43" s="1"/>
  <c r="S179" i="43" s="1"/>
  <c r="T179" i="43" s="1"/>
  <c r="O178" i="43"/>
  <c r="P178" i="43" s="1"/>
  <c r="Q178" i="43" s="1"/>
  <c r="O177" i="43"/>
  <c r="P177" i="43" s="1"/>
  <c r="Q177" i="43" s="1"/>
  <c r="R177" i="43" s="1"/>
  <c r="S177" i="43" s="1"/>
  <c r="T177" i="43" s="1"/>
  <c r="O176" i="43"/>
  <c r="P176" i="43" s="1"/>
  <c r="Q176" i="43" s="1"/>
  <c r="R176" i="43" s="1"/>
  <c r="S176" i="43" s="1"/>
  <c r="T176" i="43" s="1"/>
  <c r="U176" i="43" s="1"/>
  <c r="O175" i="43"/>
  <c r="P175" i="43" s="1"/>
  <c r="Q175" i="43" s="1"/>
  <c r="R175" i="43" s="1"/>
  <c r="S175" i="43" s="1"/>
  <c r="T175" i="43" s="1"/>
  <c r="U175" i="43" s="1"/>
  <c r="O174" i="43"/>
  <c r="P174" i="43" s="1"/>
  <c r="O173" i="43"/>
  <c r="P173" i="43" s="1"/>
  <c r="Q173" i="43" s="1"/>
  <c r="R173" i="43" s="1"/>
  <c r="S173" i="43" s="1"/>
  <c r="T173" i="43" s="1"/>
  <c r="U173" i="43" s="1"/>
  <c r="O172" i="43"/>
  <c r="P172" i="43" s="1"/>
  <c r="Q172" i="43" s="1"/>
  <c r="R172" i="43" s="1"/>
  <c r="S172" i="43" s="1"/>
  <c r="O171" i="43"/>
  <c r="P171" i="43" s="1"/>
  <c r="Q171" i="43" s="1"/>
  <c r="R171" i="43" s="1"/>
  <c r="S171" i="43" s="1"/>
  <c r="T171" i="43" s="1"/>
  <c r="O170" i="43"/>
  <c r="P170" i="43" s="1"/>
  <c r="Q170" i="43" s="1"/>
  <c r="R170" i="43" s="1"/>
  <c r="S170" i="43" s="1"/>
  <c r="O169" i="43"/>
  <c r="P169" i="43" s="1"/>
  <c r="Q169" i="43" s="1"/>
  <c r="R169" i="43" s="1"/>
  <c r="S169" i="43" s="1"/>
  <c r="T169" i="43" s="1"/>
  <c r="U169" i="43" s="1"/>
  <c r="O168" i="43"/>
  <c r="P168" i="43" s="1"/>
  <c r="Q168" i="43" s="1"/>
  <c r="R168" i="43" s="1"/>
  <c r="S168" i="43" s="1"/>
  <c r="T168" i="43" s="1"/>
  <c r="U168" i="43" s="1"/>
  <c r="O167" i="43"/>
  <c r="P167" i="43" s="1"/>
  <c r="Q167" i="43" s="1"/>
  <c r="R167" i="43" s="1"/>
  <c r="S167" i="43" s="1"/>
  <c r="T167" i="43" s="1"/>
  <c r="U167" i="43" s="1"/>
  <c r="O166" i="43"/>
  <c r="P166" i="43" s="1"/>
  <c r="Y166" i="43"/>
  <c r="O165" i="43"/>
  <c r="P165" i="43" s="1"/>
  <c r="Q165" i="43" s="1"/>
  <c r="R165" i="43" s="1"/>
  <c r="S165" i="43" s="1"/>
  <c r="T165" i="43" s="1"/>
  <c r="U165" i="43" s="1"/>
  <c r="O164" i="43"/>
  <c r="P164" i="43" s="1"/>
  <c r="Q164" i="43" s="1"/>
  <c r="R164" i="43" s="1"/>
  <c r="S164" i="43" s="1"/>
  <c r="O163" i="43"/>
  <c r="P163" i="43" s="1"/>
  <c r="Q163" i="43" s="1"/>
  <c r="R163" i="43" s="1"/>
  <c r="S163" i="43" s="1"/>
  <c r="T163" i="43" s="1"/>
  <c r="O162" i="43"/>
  <c r="P162" i="43" s="1"/>
  <c r="O161" i="43"/>
  <c r="P161" i="43" s="1"/>
  <c r="Q161" i="43" s="1"/>
  <c r="R161" i="43" s="1"/>
  <c r="S161" i="43" s="1"/>
  <c r="T161" i="43" s="1"/>
  <c r="U161" i="43" s="1"/>
  <c r="O160" i="43"/>
  <c r="P160" i="43" s="1"/>
  <c r="Q160" i="43" s="1"/>
  <c r="R160" i="43" s="1"/>
  <c r="S160" i="43" s="1"/>
  <c r="T160" i="43" s="1"/>
  <c r="U160" i="43" s="1"/>
  <c r="O159" i="43"/>
  <c r="P159" i="43" s="1"/>
  <c r="Q159" i="43" s="1"/>
  <c r="R159" i="43" s="1"/>
  <c r="S159" i="43" s="1"/>
  <c r="T159" i="43" s="1"/>
  <c r="U159" i="43" s="1"/>
  <c r="O158" i="43"/>
  <c r="P158" i="43" s="1"/>
  <c r="O157" i="43"/>
  <c r="P157" i="43" s="1"/>
  <c r="Q157" i="43" s="1"/>
  <c r="R157" i="43" s="1"/>
  <c r="S157" i="43" s="1"/>
  <c r="T157" i="43" s="1"/>
  <c r="U157" i="43" s="1"/>
  <c r="O156" i="43"/>
  <c r="P156" i="43" s="1"/>
  <c r="Q156" i="43" s="1"/>
  <c r="R156" i="43" s="1"/>
  <c r="S156" i="43" s="1"/>
  <c r="O155" i="43"/>
  <c r="P155" i="43" s="1"/>
  <c r="Q155" i="43" s="1"/>
  <c r="R155" i="43" s="1"/>
  <c r="S155" i="43" s="1"/>
  <c r="T155" i="43" s="1"/>
  <c r="Y155" i="43"/>
  <c r="O154" i="43"/>
  <c r="P154" i="43" s="1"/>
  <c r="Q154" i="43" s="1"/>
  <c r="R154" i="43" s="1"/>
  <c r="S154" i="43" s="1"/>
  <c r="O153" i="43"/>
  <c r="P153" i="43" s="1"/>
  <c r="Q153" i="43" s="1"/>
  <c r="R153" i="43" s="1"/>
  <c r="S153" i="43" s="1"/>
  <c r="T153" i="43" s="1"/>
  <c r="U153" i="43" s="1"/>
  <c r="O152" i="43"/>
  <c r="P152" i="43" s="1"/>
  <c r="Q152" i="43" s="1"/>
  <c r="R152" i="43" s="1"/>
  <c r="S152" i="43" s="1"/>
  <c r="T152" i="43" s="1"/>
  <c r="U152" i="43" s="1"/>
  <c r="O151" i="43"/>
  <c r="P151" i="43" s="1"/>
  <c r="Q151" i="43" s="1"/>
  <c r="R151" i="43" s="1"/>
  <c r="S151" i="43" s="1"/>
  <c r="T151" i="43" s="1"/>
  <c r="U151" i="43" s="1"/>
  <c r="O150" i="43"/>
  <c r="P150" i="43" s="1"/>
  <c r="O149" i="43"/>
  <c r="P149" i="43" s="1"/>
  <c r="Q149" i="43" s="1"/>
  <c r="R149" i="43" s="1"/>
  <c r="S149" i="43" s="1"/>
  <c r="T149" i="43" s="1"/>
  <c r="U149" i="43" s="1"/>
  <c r="O148" i="43"/>
  <c r="P148" i="43" s="1"/>
  <c r="Q148" i="43" s="1"/>
  <c r="R148" i="43" s="1"/>
  <c r="S148" i="43" s="1"/>
  <c r="O147" i="43"/>
  <c r="P147" i="43" s="1"/>
  <c r="O146" i="43"/>
  <c r="P146" i="43" s="1"/>
  <c r="Q146" i="43" s="1"/>
  <c r="R146" i="43" s="1"/>
  <c r="S146" i="43" s="1"/>
  <c r="O145" i="43"/>
  <c r="P145" i="43" s="1"/>
  <c r="Q145" i="43" s="1"/>
  <c r="R145" i="43" s="1"/>
  <c r="S145" i="43" s="1"/>
  <c r="T145" i="43" s="1"/>
  <c r="U145" i="43" s="1"/>
  <c r="O144" i="43"/>
  <c r="P144" i="43" s="1"/>
  <c r="Q144" i="43" s="1"/>
  <c r="R144" i="43" s="1"/>
  <c r="S144" i="43" s="1"/>
  <c r="T144" i="43" s="1"/>
  <c r="U144" i="43" s="1"/>
  <c r="O143" i="43"/>
  <c r="P143" i="43" s="1"/>
  <c r="Q143" i="43" s="1"/>
  <c r="R143" i="43" s="1"/>
  <c r="S143" i="43" s="1"/>
  <c r="T143" i="43" s="1"/>
  <c r="U143" i="43" s="1"/>
  <c r="O142" i="43"/>
  <c r="P142" i="43" s="1"/>
  <c r="O141" i="43"/>
  <c r="P141" i="43" s="1"/>
  <c r="Q141" i="43" s="1"/>
  <c r="R141" i="43" s="1"/>
  <c r="S141" i="43" s="1"/>
  <c r="T141" i="43" s="1"/>
  <c r="U141" i="43" s="1"/>
  <c r="O140" i="43"/>
  <c r="P140" i="43" s="1"/>
  <c r="Q140" i="43" s="1"/>
  <c r="R140" i="43" s="1"/>
  <c r="S140" i="43" s="1"/>
  <c r="O139" i="43"/>
  <c r="P139" i="43" s="1"/>
  <c r="Q139" i="43" s="1"/>
  <c r="R139" i="43" s="1"/>
  <c r="S139" i="43" s="1"/>
  <c r="T139" i="43" s="1"/>
  <c r="O138" i="43"/>
  <c r="P138" i="43" s="1"/>
  <c r="Q138" i="43" s="1"/>
  <c r="R138" i="43" s="1"/>
  <c r="S138" i="43" s="1"/>
  <c r="O137" i="43"/>
  <c r="P137" i="43" s="1"/>
  <c r="Q137" i="43" s="1"/>
  <c r="R137" i="43" s="1"/>
  <c r="S137" i="43" s="1"/>
  <c r="T137" i="43" s="1"/>
  <c r="U137" i="43" s="1"/>
  <c r="O136" i="43"/>
  <c r="P136" i="43" s="1"/>
  <c r="Q136" i="43" s="1"/>
  <c r="R136" i="43" s="1"/>
  <c r="S136" i="43" s="1"/>
  <c r="T136" i="43" s="1"/>
  <c r="U136" i="43" s="1"/>
  <c r="O135" i="43"/>
  <c r="P135" i="43" s="1"/>
  <c r="Q135" i="43" s="1"/>
  <c r="R135" i="43" s="1"/>
  <c r="S135" i="43" s="1"/>
  <c r="T135" i="43" s="1"/>
  <c r="U135" i="43" s="1"/>
  <c r="O134" i="43"/>
  <c r="P134" i="43" s="1"/>
  <c r="O133" i="43"/>
  <c r="P133" i="43" s="1"/>
  <c r="Q133" i="43" s="1"/>
  <c r="R133" i="43" s="1"/>
  <c r="S133" i="43" s="1"/>
  <c r="T133" i="43" s="1"/>
  <c r="U133" i="43" s="1"/>
  <c r="O132" i="43"/>
  <c r="P132" i="43" s="1"/>
  <c r="Q132" i="43" s="1"/>
  <c r="R132" i="43" s="1"/>
  <c r="S132" i="43" s="1"/>
  <c r="O131" i="43"/>
  <c r="P131" i="43" s="1"/>
  <c r="Q131" i="43" s="1"/>
  <c r="R131" i="43" s="1"/>
  <c r="S131" i="43" s="1"/>
  <c r="T131" i="43" s="1"/>
  <c r="O130" i="43"/>
  <c r="P130" i="43" s="1"/>
  <c r="Q130" i="43" s="1"/>
  <c r="R130" i="43" s="1"/>
  <c r="S130" i="43" s="1"/>
  <c r="O129" i="43"/>
  <c r="P129" i="43" s="1"/>
  <c r="Q129" i="43" s="1"/>
  <c r="R129" i="43" s="1"/>
  <c r="S129" i="43" s="1"/>
  <c r="T129" i="43" s="1"/>
  <c r="U129" i="43" s="1"/>
  <c r="O128" i="43"/>
  <c r="P128" i="43" s="1"/>
  <c r="Q128" i="43" s="1"/>
  <c r="R128" i="43" s="1"/>
  <c r="S128" i="43" s="1"/>
  <c r="T128" i="43" s="1"/>
  <c r="U128" i="43" s="1"/>
  <c r="O127" i="43"/>
  <c r="P127" i="43" s="1"/>
  <c r="Q127" i="43" s="1"/>
  <c r="R127" i="43" s="1"/>
  <c r="S127" i="43" s="1"/>
  <c r="T127" i="43" s="1"/>
  <c r="U127" i="43" s="1"/>
  <c r="O126" i="43"/>
  <c r="P126" i="43" s="1"/>
  <c r="O125" i="43"/>
  <c r="P125" i="43" s="1"/>
  <c r="Q125" i="43" s="1"/>
  <c r="R125" i="43" s="1"/>
  <c r="S125" i="43" s="1"/>
  <c r="T125" i="43" s="1"/>
  <c r="U125" i="43" s="1"/>
  <c r="O124" i="43"/>
  <c r="P124" i="43" s="1"/>
  <c r="Q124" i="43" s="1"/>
  <c r="R124" i="43" s="1"/>
  <c r="S124" i="43" s="1"/>
  <c r="O123" i="43"/>
  <c r="P123" i="43" s="1"/>
  <c r="Q123" i="43" s="1"/>
  <c r="R123" i="43" s="1"/>
  <c r="S123" i="43" s="1"/>
  <c r="T123" i="43" s="1"/>
  <c r="Y123" i="43"/>
  <c r="O122" i="43"/>
  <c r="P122" i="43" s="1"/>
  <c r="O121" i="43"/>
  <c r="P121" i="43" s="1"/>
  <c r="Q121" i="43" s="1"/>
  <c r="R121" i="43" s="1"/>
  <c r="S121" i="43" s="1"/>
  <c r="T121" i="43" s="1"/>
  <c r="U121" i="43" s="1"/>
  <c r="O120" i="43"/>
  <c r="P120" i="43" s="1"/>
  <c r="Q120" i="43" s="1"/>
  <c r="R120" i="43" s="1"/>
  <c r="S120" i="43" s="1"/>
  <c r="T120" i="43" s="1"/>
  <c r="U120" i="43" s="1"/>
  <c r="O119" i="43"/>
  <c r="P119" i="43" s="1"/>
  <c r="Q119" i="43" s="1"/>
  <c r="R119" i="43" s="1"/>
  <c r="S119" i="43" s="1"/>
  <c r="T119" i="43" s="1"/>
  <c r="U119" i="43" s="1"/>
  <c r="O118" i="43"/>
  <c r="P118" i="43" s="1"/>
  <c r="O117" i="43"/>
  <c r="P117" i="43" s="1"/>
  <c r="Q117" i="43" s="1"/>
  <c r="R117" i="43" s="1"/>
  <c r="S117" i="43" s="1"/>
  <c r="T117" i="43" s="1"/>
  <c r="U117" i="43" s="1"/>
  <c r="O116" i="43"/>
  <c r="P116" i="43" s="1"/>
  <c r="Q116" i="43" s="1"/>
  <c r="R116" i="43" s="1"/>
  <c r="S116" i="43" s="1"/>
  <c r="O115" i="43"/>
  <c r="P115" i="43" s="1"/>
  <c r="Q115" i="43" s="1"/>
  <c r="R115" i="43" s="1"/>
  <c r="S115" i="43" s="1"/>
  <c r="T115" i="43" s="1"/>
  <c r="Y115" i="43"/>
  <c r="O114" i="43"/>
  <c r="P114" i="43" s="1"/>
  <c r="O113" i="43"/>
  <c r="P113" i="43" s="1"/>
  <c r="Q113" i="43" s="1"/>
  <c r="R113" i="43" s="1"/>
  <c r="S113" i="43" s="1"/>
  <c r="T113" i="43" s="1"/>
  <c r="U113" i="43" s="1"/>
  <c r="O112" i="43"/>
  <c r="P112" i="43" s="1"/>
  <c r="Q112" i="43" s="1"/>
  <c r="R112" i="43" s="1"/>
  <c r="S112" i="43" s="1"/>
  <c r="T112" i="43" s="1"/>
  <c r="U112" i="43" s="1"/>
  <c r="O111" i="43"/>
  <c r="P111" i="43" s="1"/>
  <c r="Q111" i="43" s="1"/>
  <c r="R111" i="43" s="1"/>
  <c r="S111" i="43" s="1"/>
  <c r="T111" i="43" s="1"/>
  <c r="U111" i="43" s="1"/>
  <c r="O110" i="43"/>
  <c r="P110" i="43" s="1"/>
  <c r="O109" i="43"/>
  <c r="P109" i="43" s="1"/>
  <c r="Q109" i="43" s="1"/>
  <c r="R109" i="43" s="1"/>
  <c r="S109" i="43" s="1"/>
  <c r="T109" i="43" s="1"/>
  <c r="U109" i="43" s="1"/>
  <c r="O108" i="43"/>
  <c r="P108" i="43" s="1"/>
  <c r="Q108" i="43" s="1"/>
  <c r="R108" i="43" s="1"/>
  <c r="S108" i="43" s="1"/>
  <c r="O107" i="43"/>
  <c r="P107" i="43" s="1"/>
  <c r="Q107" i="43" s="1"/>
  <c r="R107" i="43" s="1"/>
  <c r="S107" i="43" s="1"/>
  <c r="T107" i="43" s="1"/>
  <c r="Y107" i="43"/>
  <c r="O106" i="43"/>
  <c r="P106" i="43" s="1"/>
  <c r="Q106" i="43" s="1"/>
  <c r="R106" i="43" s="1"/>
  <c r="S106" i="43" s="1"/>
  <c r="O105" i="43"/>
  <c r="P105" i="43" s="1"/>
  <c r="Q105" i="43" s="1"/>
  <c r="R105" i="43" s="1"/>
  <c r="S105" i="43" s="1"/>
  <c r="T105" i="43" s="1"/>
  <c r="U105" i="43" s="1"/>
  <c r="O104" i="43"/>
  <c r="P104" i="43" s="1"/>
  <c r="Q104" i="43" s="1"/>
  <c r="R104" i="43" s="1"/>
  <c r="S104" i="43" s="1"/>
  <c r="T104" i="43" s="1"/>
  <c r="U104" i="43" s="1"/>
  <c r="O103" i="43"/>
  <c r="P103" i="43" s="1"/>
  <c r="Q103" i="43" s="1"/>
  <c r="R103" i="43" s="1"/>
  <c r="S103" i="43" s="1"/>
  <c r="T103" i="43" s="1"/>
  <c r="U103" i="43" s="1"/>
  <c r="O102" i="43"/>
  <c r="P102" i="43" s="1"/>
  <c r="O101" i="43"/>
  <c r="P101" i="43" s="1"/>
  <c r="Q101" i="43" s="1"/>
  <c r="R101" i="43" s="1"/>
  <c r="S101" i="43" s="1"/>
  <c r="T101" i="43" s="1"/>
  <c r="U101" i="43" s="1"/>
  <c r="O100" i="43"/>
  <c r="P100" i="43" s="1"/>
  <c r="Q100" i="43" s="1"/>
  <c r="R100" i="43" s="1"/>
  <c r="S100" i="43" s="1"/>
  <c r="O99" i="43"/>
  <c r="P99" i="43" s="1"/>
  <c r="Q99" i="43" s="1"/>
  <c r="R99" i="43" s="1"/>
  <c r="Y99" i="43"/>
  <c r="O98" i="43"/>
  <c r="P98" i="43" s="1"/>
  <c r="Q98" i="43" s="1"/>
  <c r="R98" i="43" s="1"/>
  <c r="S98" i="43" s="1"/>
  <c r="O97" i="43"/>
  <c r="P97" i="43" s="1"/>
  <c r="Q97" i="43" s="1"/>
  <c r="R97" i="43" s="1"/>
  <c r="S97" i="43" s="1"/>
  <c r="T97" i="43" s="1"/>
  <c r="U97" i="43" s="1"/>
  <c r="O96" i="43"/>
  <c r="P96" i="43" s="1"/>
  <c r="Q96" i="43" s="1"/>
  <c r="R96" i="43" s="1"/>
  <c r="S96" i="43" s="1"/>
  <c r="T96" i="43" s="1"/>
  <c r="U96" i="43" s="1"/>
  <c r="O95" i="43"/>
  <c r="P95" i="43" s="1"/>
  <c r="Q95" i="43" s="1"/>
  <c r="R95" i="43" s="1"/>
  <c r="Y94" i="43"/>
  <c r="O94" i="43"/>
  <c r="P94" i="43" s="1"/>
  <c r="O93" i="43"/>
  <c r="P93" i="43" s="1"/>
  <c r="Q93" i="43" s="1"/>
  <c r="R93" i="43" s="1"/>
  <c r="S93" i="43" s="1"/>
  <c r="T93" i="43" s="1"/>
  <c r="U93" i="43" s="1"/>
  <c r="O92" i="43"/>
  <c r="P92" i="43" s="1"/>
  <c r="Q92" i="43" s="1"/>
  <c r="R92" i="43" s="1"/>
  <c r="S92" i="43" s="1"/>
  <c r="O91" i="43"/>
  <c r="P91" i="43" s="1"/>
  <c r="Q91" i="43" s="1"/>
  <c r="R91" i="43" s="1"/>
  <c r="S91" i="43" s="1"/>
  <c r="T91" i="43" s="1"/>
  <c r="Y91" i="43"/>
  <c r="O90" i="43"/>
  <c r="P90" i="43" s="1"/>
  <c r="O89" i="43"/>
  <c r="P89" i="43" s="1"/>
  <c r="Q89" i="43" s="1"/>
  <c r="R89" i="43" s="1"/>
  <c r="S89" i="43" s="1"/>
  <c r="T89" i="43" s="1"/>
  <c r="U89" i="43" s="1"/>
  <c r="O88" i="43"/>
  <c r="P88" i="43" s="1"/>
  <c r="Q88" i="43" s="1"/>
  <c r="R88" i="43" s="1"/>
  <c r="S88" i="43" s="1"/>
  <c r="T88" i="43" s="1"/>
  <c r="U88" i="43" s="1"/>
  <c r="O87" i="43"/>
  <c r="P87" i="43" s="1"/>
  <c r="Q87" i="43" s="1"/>
  <c r="R87" i="43" s="1"/>
  <c r="S87" i="43" s="1"/>
  <c r="T87" i="43" s="1"/>
  <c r="U87" i="43" s="1"/>
  <c r="O86" i="43"/>
  <c r="P86" i="43" s="1"/>
  <c r="O85" i="43"/>
  <c r="P85" i="43" s="1"/>
  <c r="Q85" i="43" s="1"/>
  <c r="R85" i="43" s="1"/>
  <c r="S85" i="43" s="1"/>
  <c r="T85" i="43" s="1"/>
  <c r="U85" i="43" s="1"/>
  <c r="O84" i="43"/>
  <c r="P84" i="43" s="1"/>
  <c r="Q84" i="43" s="1"/>
  <c r="R84" i="43" s="1"/>
  <c r="S84" i="43" s="1"/>
  <c r="O83" i="43"/>
  <c r="P83" i="43" s="1"/>
  <c r="Q83" i="43" s="1"/>
  <c r="R83" i="43" s="1"/>
  <c r="S83" i="43" s="1"/>
  <c r="T83" i="43" s="1"/>
  <c r="Y83" i="43"/>
  <c r="O82" i="43"/>
  <c r="P82" i="43" s="1"/>
  <c r="Q82" i="43" s="1"/>
  <c r="R82" i="43" s="1"/>
  <c r="S82" i="43" s="1"/>
  <c r="O81" i="43"/>
  <c r="P81" i="43" s="1"/>
  <c r="Q81" i="43" s="1"/>
  <c r="R81" i="43" s="1"/>
  <c r="S81" i="43" s="1"/>
  <c r="T81" i="43" s="1"/>
  <c r="U81" i="43" s="1"/>
  <c r="O80" i="43"/>
  <c r="P80" i="43" s="1"/>
  <c r="Q80" i="43" s="1"/>
  <c r="R80" i="43" s="1"/>
  <c r="S80" i="43" s="1"/>
  <c r="T80" i="43" s="1"/>
  <c r="U80" i="43" s="1"/>
  <c r="O79" i="43"/>
  <c r="P79" i="43" s="1"/>
  <c r="Q79" i="43" s="1"/>
  <c r="R79" i="43" s="1"/>
  <c r="O78" i="43"/>
  <c r="P78" i="43" s="1"/>
  <c r="O77" i="43"/>
  <c r="P77" i="43" s="1"/>
  <c r="Q77" i="43" s="1"/>
  <c r="R77" i="43" s="1"/>
  <c r="S77" i="43" s="1"/>
  <c r="T77" i="43" s="1"/>
  <c r="U77" i="43" s="1"/>
  <c r="O76" i="43"/>
  <c r="P76" i="43" s="1"/>
  <c r="Q76" i="43" s="1"/>
  <c r="R76" i="43" s="1"/>
  <c r="S76" i="43" s="1"/>
  <c r="O75" i="43"/>
  <c r="P75" i="43" s="1"/>
  <c r="Q75" i="43" s="1"/>
  <c r="R75" i="43" s="1"/>
  <c r="S75" i="43" s="1"/>
  <c r="T75" i="43" s="1"/>
  <c r="O74" i="43"/>
  <c r="P74" i="43" s="1"/>
  <c r="Q74" i="43" s="1"/>
  <c r="R74" i="43" s="1"/>
  <c r="S74" i="43" s="1"/>
  <c r="O73" i="43"/>
  <c r="P73" i="43" s="1"/>
  <c r="Q73" i="43" s="1"/>
  <c r="R73" i="43" s="1"/>
  <c r="S73" i="43" s="1"/>
  <c r="T73" i="43" s="1"/>
  <c r="U73" i="43" s="1"/>
  <c r="O72" i="43"/>
  <c r="P72" i="43" s="1"/>
  <c r="Q72" i="43" s="1"/>
  <c r="R72" i="43" s="1"/>
  <c r="S72" i="43" s="1"/>
  <c r="T72" i="43" s="1"/>
  <c r="U72" i="43" s="1"/>
  <c r="AE72" i="43" s="1"/>
  <c r="O71" i="43"/>
  <c r="P71" i="43" s="1"/>
  <c r="Q71" i="43" s="1"/>
  <c r="R71" i="43" s="1"/>
  <c r="S71" i="43" s="1"/>
  <c r="T71" i="43" s="1"/>
  <c r="U71" i="43" s="1"/>
  <c r="O70" i="43"/>
  <c r="P70" i="43" s="1"/>
  <c r="O69" i="43"/>
  <c r="P69" i="43" s="1"/>
  <c r="Q69" i="43" s="1"/>
  <c r="R69" i="43" s="1"/>
  <c r="S69" i="43" s="1"/>
  <c r="T69" i="43" s="1"/>
  <c r="U69" i="43" s="1"/>
  <c r="O68" i="43"/>
  <c r="P68" i="43" s="1"/>
  <c r="Q68" i="43" s="1"/>
  <c r="R68" i="43" s="1"/>
  <c r="S68" i="43" s="1"/>
  <c r="O67" i="43"/>
  <c r="P67" i="43" s="1"/>
  <c r="Q67" i="43" s="1"/>
  <c r="R67" i="43" s="1"/>
  <c r="S67" i="43" s="1"/>
  <c r="T67" i="43" s="1"/>
  <c r="Y67" i="43"/>
  <c r="O66" i="43"/>
  <c r="P66" i="43" s="1"/>
  <c r="Q66" i="43" s="1"/>
  <c r="R66" i="43" s="1"/>
  <c r="S66" i="43" s="1"/>
  <c r="O65" i="43"/>
  <c r="P65" i="43" s="1"/>
  <c r="Q65" i="43" s="1"/>
  <c r="R65" i="43" s="1"/>
  <c r="S65" i="43" s="1"/>
  <c r="T65" i="43" s="1"/>
  <c r="U65" i="43" s="1"/>
  <c r="O64" i="43"/>
  <c r="P64" i="43" s="1"/>
  <c r="Q64" i="43" s="1"/>
  <c r="R64" i="43" s="1"/>
  <c r="S64" i="43" s="1"/>
  <c r="T64" i="43" s="1"/>
  <c r="U64" i="43" s="1"/>
  <c r="O63" i="43"/>
  <c r="P63" i="43" s="1"/>
  <c r="Q63" i="43" s="1"/>
  <c r="R63" i="43" s="1"/>
  <c r="S63" i="43" s="1"/>
  <c r="T63" i="43" s="1"/>
  <c r="U63" i="43" s="1"/>
  <c r="O62" i="43"/>
  <c r="P62" i="43" s="1"/>
  <c r="O61" i="43"/>
  <c r="P61" i="43" s="1"/>
  <c r="Q61" i="43" s="1"/>
  <c r="R61" i="43" s="1"/>
  <c r="S61" i="43" s="1"/>
  <c r="T61" i="43" s="1"/>
  <c r="U61" i="43" s="1"/>
  <c r="O60" i="43"/>
  <c r="P60" i="43" s="1"/>
  <c r="Q60" i="43" s="1"/>
  <c r="R60" i="43" s="1"/>
  <c r="S60" i="43" s="1"/>
  <c r="O59" i="43"/>
  <c r="P59" i="43" s="1"/>
  <c r="Q59" i="43" s="1"/>
  <c r="R59" i="43" s="1"/>
  <c r="S59" i="43" s="1"/>
  <c r="T59" i="43" s="1"/>
  <c r="Y59" i="43"/>
  <c r="O58" i="43"/>
  <c r="P58" i="43" s="1"/>
  <c r="Q58" i="43" s="1"/>
  <c r="R58" i="43" s="1"/>
  <c r="S58" i="43" s="1"/>
  <c r="O57" i="43"/>
  <c r="P57" i="43" s="1"/>
  <c r="Q57" i="43" s="1"/>
  <c r="R57" i="43" s="1"/>
  <c r="S57" i="43" s="1"/>
  <c r="T57" i="43" s="1"/>
  <c r="U57" i="43" s="1"/>
  <c r="O56" i="43"/>
  <c r="P56" i="43" s="1"/>
  <c r="Q56" i="43" s="1"/>
  <c r="R56" i="43" s="1"/>
  <c r="S56" i="43" s="1"/>
  <c r="T56" i="43" s="1"/>
  <c r="U56" i="43" s="1"/>
  <c r="O55" i="43"/>
  <c r="P55" i="43" s="1"/>
  <c r="Q55" i="43" s="1"/>
  <c r="R55" i="43" s="1"/>
  <c r="S55" i="43" s="1"/>
  <c r="T55" i="43" s="1"/>
  <c r="U55" i="43" s="1"/>
  <c r="O54" i="43"/>
  <c r="P54" i="43" s="1"/>
  <c r="O53" i="43"/>
  <c r="P53" i="43" s="1"/>
  <c r="Q53" i="43" s="1"/>
  <c r="R53" i="43" s="1"/>
  <c r="S53" i="43" s="1"/>
  <c r="T53" i="43" s="1"/>
  <c r="U53" i="43" s="1"/>
  <c r="O52" i="43"/>
  <c r="P52" i="43" s="1"/>
  <c r="Q52" i="43" s="1"/>
  <c r="R52" i="43" s="1"/>
  <c r="S52" i="43" s="1"/>
  <c r="O51" i="43"/>
  <c r="P51" i="43" s="1"/>
  <c r="Q51" i="43" s="1"/>
  <c r="R51" i="43" s="1"/>
  <c r="S51" i="43" s="1"/>
  <c r="T51" i="43" s="1"/>
  <c r="O50" i="43"/>
  <c r="P50" i="43" s="1"/>
  <c r="Q50" i="43" s="1"/>
  <c r="R50" i="43" s="1"/>
  <c r="S50" i="43" s="1"/>
  <c r="O49" i="43"/>
  <c r="P49" i="43" s="1"/>
  <c r="Q49" i="43" s="1"/>
  <c r="R49" i="43" s="1"/>
  <c r="S49" i="43" s="1"/>
  <c r="T49" i="43" s="1"/>
  <c r="U49" i="43" s="1"/>
  <c r="O48" i="43"/>
  <c r="P48" i="43" s="1"/>
  <c r="Q48" i="43" s="1"/>
  <c r="R48" i="43" s="1"/>
  <c r="S48" i="43" s="1"/>
  <c r="T48" i="43" s="1"/>
  <c r="U48" i="43" s="1"/>
  <c r="O47" i="43"/>
  <c r="P47" i="43" s="1"/>
  <c r="Q47" i="43" s="1"/>
  <c r="R47" i="43" s="1"/>
  <c r="S47" i="43" s="1"/>
  <c r="T47" i="43" s="1"/>
  <c r="U47" i="43" s="1"/>
  <c r="O46" i="43"/>
  <c r="P46" i="43" s="1"/>
  <c r="O45" i="43"/>
  <c r="P45" i="43" s="1"/>
  <c r="Q45" i="43" s="1"/>
  <c r="R45" i="43" s="1"/>
  <c r="S45" i="43" s="1"/>
  <c r="T45" i="43" s="1"/>
  <c r="U45" i="43" s="1"/>
  <c r="O44" i="43"/>
  <c r="P44" i="43" s="1"/>
  <c r="Q44" i="43" s="1"/>
  <c r="R44" i="43" s="1"/>
  <c r="S44" i="43" s="1"/>
  <c r="O43" i="43"/>
  <c r="P43" i="43" s="1"/>
  <c r="Q43" i="43" s="1"/>
  <c r="R43" i="43" s="1"/>
  <c r="S43" i="43" s="1"/>
  <c r="T43" i="43" s="1"/>
  <c r="Y43" i="43"/>
  <c r="O42" i="43"/>
  <c r="P42" i="43" s="1"/>
  <c r="Q42" i="43" s="1"/>
  <c r="R42" i="43" s="1"/>
  <c r="S42" i="43" s="1"/>
  <c r="O41" i="43"/>
  <c r="P41" i="43" s="1"/>
  <c r="Q41" i="43" s="1"/>
  <c r="R41" i="43" s="1"/>
  <c r="S41" i="43" s="1"/>
  <c r="T41" i="43" s="1"/>
  <c r="U41" i="43" s="1"/>
  <c r="O40" i="43"/>
  <c r="P40" i="43" s="1"/>
  <c r="Q40" i="43" s="1"/>
  <c r="R40" i="43" s="1"/>
  <c r="S40" i="43" s="1"/>
  <c r="T40" i="43" s="1"/>
  <c r="U40" i="43" s="1"/>
  <c r="O39" i="43"/>
  <c r="P39" i="43" s="1"/>
  <c r="Q39" i="43" s="1"/>
  <c r="R39" i="43" s="1"/>
  <c r="S39" i="43" s="1"/>
  <c r="T39" i="43" s="1"/>
  <c r="U39" i="43" s="1"/>
  <c r="O38" i="43"/>
  <c r="P38" i="43" s="1"/>
  <c r="O37" i="43"/>
  <c r="P37" i="43" s="1"/>
  <c r="Q37" i="43" s="1"/>
  <c r="R37" i="43" s="1"/>
  <c r="S37" i="43" s="1"/>
  <c r="T37" i="43" s="1"/>
  <c r="U37" i="43" s="1"/>
  <c r="O36" i="43"/>
  <c r="P36" i="43" s="1"/>
  <c r="Q36" i="43" s="1"/>
  <c r="R36" i="43" s="1"/>
  <c r="S36" i="43" s="1"/>
  <c r="O35" i="43"/>
  <c r="P35" i="43" s="1"/>
  <c r="Q35" i="43" s="1"/>
  <c r="R35" i="43" s="1"/>
  <c r="S35" i="43" s="1"/>
  <c r="T35" i="43" s="1"/>
  <c r="O34" i="43"/>
  <c r="P34" i="43" s="1"/>
  <c r="O33" i="43"/>
  <c r="P33" i="43" s="1"/>
  <c r="Q33" i="43" s="1"/>
  <c r="R33" i="43" s="1"/>
  <c r="S33" i="43" s="1"/>
  <c r="T33" i="43" s="1"/>
  <c r="U33" i="43" s="1"/>
  <c r="O32" i="43"/>
  <c r="P32" i="43" s="1"/>
  <c r="Q32" i="43" s="1"/>
  <c r="R32" i="43" s="1"/>
  <c r="S32" i="43" s="1"/>
  <c r="T32" i="43" s="1"/>
  <c r="U32" i="43" s="1"/>
  <c r="O31" i="43"/>
  <c r="P31" i="43" s="1"/>
  <c r="Q31" i="43" s="1"/>
  <c r="R31" i="43" s="1"/>
  <c r="S31" i="43" s="1"/>
  <c r="T31" i="43" s="1"/>
  <c r="U31" i="43" s="1"/>
  <c r="O30" i="43"/>
  <c r="P30" i="43" s="1"/>
  <c r="O29" i="43"/>
  <c r="P29" i="43" s="1"/>
  <c r="Q29" i="43" s="1"/>
  <c r="R29" i="43" s="1"/>
  <c r="S29" i="43" s="1"/>
  <c r="T29" i="43" s="1"/>
  <c r="U29" i="43" s="1"/>
  <c r="O28" i="43"/>
  <c r="P28" i="43" s="1"/>
  <c r="Q28" i="43" s="1"/>
  <c r="R28" i="43" s="1"/>
  <c r="S28" i="43" s="1"/>
  <c r="O27" i="43"/>
  <c r="P27" i="43" s="1"/>
  <c r="Q27" i="43" s="1"/>
  <c r="R27" i="43" s="1"/>
  <c r="S27" i="43" s="1"/>
  <c r="T27" i="43" s="1"/>
  <c r="Y27" i="43"/>
  <c r="O26" i="43"/>
  <c r="P26" i="43" s="1"/>
  <c r="O25" i="43"/>
  <c r="P25" i="43" s="1"/>
  <c r="Q25" i="43" s="1"/>
  <c r="R25" i="43" s="1"/>
  <c r="S25" i="43" s="1"/>
  <c r="T25" i="43" s="1"/>
  <c r="U25" i="43" s="1"/>
  <c r="O24" i="43"/>
  <c r="P24" i="43" s="1"/>
  <c r="Q24" i="43" s="1"/>
  <c r="R24" i="43" s="1"/>
  <c r="S24" i="43" s="1"/>
  <c r="T24" i="43" s="1"/>
  <c r="U24" i="43" s="1"/>
  <c r="O23" i="43"/>
  <c r="P23" i="43" s="1"/>
  <c r="Q23" i="43" s="1"/>
  <c r="R23" i="43" s="1"/>
  <c r="S23" i="43" s="1"/>
  <c r="T23" i="43" s="1"/>
  <c r="U23" i="43" s="1"/>
  <c r="O22" i="43"/>
  <c r="P22" i="43" s="1"/>
  <c r="O21" i="43"/>
  <c r="P21" i="43" s="1"/>
  <c r="Q21" i="43" s="1"/>
  <c r="R21" i="43" s="1"/>
  <c r="S21" i="43" s="1"/>
  <c r="T21" i="43" s="1"/>
  <c r="U21" i="43" s="1"/>
  <c r="O20" i="43"/>
  <c r="P20" i="43" s="1"/>
  <c r="Q20" i="43" s="1"/>
  <c r="R20" i="43" s="1"/>
  <c r="S20" i="43" s="1"/>
  <c r="O19" i="43"/>
  <c r="P19" i="43" s="1"/>
  <c r="Q19" i="43" s="1"/>
  <c r="R19" i="43" s="1"/>
  <c r="S19" i="43" s="1"/>
  <c r="T19" i="43" s="1"/>
  <c r="O18" i="43"/>
  <c r="P18" i="43" s="1"/>
  <c r="Q18" i="43" s="1"/>
  <c r="R18" i="43" s="1"/>
  <c r="S18" i="43" s="1"/>
  <c r="O17" i="43"/>
  <c r="P17" i="43" s="1"/>
  <c r="Q17" i="43" s="1"/>
  <c r="R17" i="43" s="1"/>
  <c r="S17" i="43" s="1"/>
  <c r="T17" i="43" s="1"/>
  <c r="U17" i="43" s="1"/>
  <c r="O16" i="43"/>
  <c r="P16" i="43" s="1"/>
  <c r="Q16" i="43" s="1"/>
  <c r="O15" i="43"/>
  <c r="P15" i="43" s="1"/>
  <c r="Q15" i="43" s="1"/>
  <c r="R15" i="43" s="1"/>
  <c r="S15" i="43" s="1"/>
  <c r="T15" i="43" s="1"/>
  <c r="U15" i="43" s="1"/>
  <c r="O14" i="43"/>
  <c r="P14" i="43" s="1"/>
  <c r="O13" i="43"/>
  <c r="P13" i="43" s="1"/>
  <c r="Q13" i="43" s="1"/>
  <c r="R13" i="43" s="1"/>
  <c r="S13" i="43" s="1"/>
  <c r="T13" i="43" s="1"/>
  <c r="U13" i="43" s="1"/>
  <c r="O12" i="43"/>
  <c r="P12" i="43" s="1"/>
  <c r="Q12" i="43" s="1"/>
  <c r="R12" i="43" s="1"/>
  <c r="S12" i="43" s="1"/>
  <c r="O11" i="43"/>
  <c r="P11" i="43" s="1"/>
  <c r="Q11" i="43" s="1"/>
  <c r="R11" i="43" s="1"/>
  <c r="S11" i="43" s="1"/>
  <c r="T11" i="43" s="1"/>
  <c r="O10" i="43"/>
  <c r="P10" i="43" s="1"/>
  <c r="Q10" i="43" s="1"/>
  <c r="R10" i="43" s="1"/>
  <c r="S10" i="43" s="1"/>
  <c r="O9" i="43"/>
  <c r="P9" i="43" s="1"/>
  <c r="Q9" i="43" s="1"/>
  <c r="R9" i="43" s="1"/>
  <c r="S9" i="43" s="1"/>
  <c r="T9" i="43" s="1"/>
  <c r="U9" i="43" s="1"/>
  <c r="O8" i="43"/>
  <c r="P8" i="43" s="1"/>
  <c r="Q8" i="43" s="1"/>
  <c r="R8" i="43" s="1"/>
  <c r="S8" i="43" s="1"/>
  <c r="T8" i="43" s="1"/>
  <c r="U8" i="43" s="1"/>
  <c r="O7" i="43"/>
  <c r="P7" i="43" s="1"/>
  <c r="Q7" i="43" s="1"/>
  <c r="R7" i="43" s="1"/>
  <c r="S7" i="43" s="1"/>
  <c r="T7" i="43" s="1"/>
  <c r="U7" i="43" s="1"/>
  <c r="O6" i="43"/>
  <c r="P6" i="43" s="1"/>
  <c r="L99" i="40"/>
  <c r="N99" i="40" s="1"/>
  <c r="O99" i="40"/>
  <c r="R99" i="40" s="1"/>
  <c r="L100" i="40"/>
  <c r="N100" i="40" s="1"/>
  <c r="S100" i="40" s="1"/>
  <c r="O100" i="40"/>
  <c r="Q100" i="40" s="1"/>
  <c r="L101" i="40"/>
  <c r="N101" i="40" s="1"/>
  <c r="O101" i="40"/>
  <c r="R101" i="40" s="1"/>
  <c r="L102" i="40"/>
  <c r="N102" i="40" s="1"/>
  <c r="S102" i="40" s="1"/>
  <c r="O102" i="40"/>
  <c r="Q102" i="40" s="1"/>
  <c r="L103" i="40"/>
  <c r="N103" i="40" s="1"/>
  <c r="O103" i="40"/>
  <c r="R103" i="40" s="1"/>
  <c r="L104" i="40"/>
  <c r="N104" i="40" s="1"/>
  <c r="S104" i="40" s="1"/>
  <c r="O104" i="40"/>
  <c r="Q104" i="40" s="1"/>
  <c r="L105" i="40"/>
  <c r="N105" i="40" s="1"/>
  <c r="O105" i="40"/>
  <c r="R105" i="40" s="1"/>
  <c r="L106" i="40"/>
  <c r="N106" i="40" s="1"/>
  <c r="S106" i="40" s="1"/>
  <c r="O106" i="40"/>
  <c r="Q106" i="40" s="1"/>
  <c r="L107" i="40"/>
  <c r="N107" i="40" s="1"/>
  <c r="O107" i="40"/>
  <c r="R107" i="40" s="1"/>
  <c r="L108" i="40"/>
  <c r="N108" i="40" s="1"/>
  <c r="S108" i="40" s="1"/>
  <c r="O108" i="40"/>
  <c r="Q108" i="40" s="1"/>
  <c r="L109" i="40"/>
  <c r="N109" i="40" s="1"/>
  <c r="O109" i="40"/>
  <c r="Q109" i="40" s="1"/>
  <c r="R109" i="40"/>
  <c r="L110" i="40"/>
  <c r="N110" i="40"/>
  <c r="S110" i="40" s="1"/>
  <c r="O110" i="40"/>
  <c r="Q110" i="40" s="1"/>
  <c r="R110" i="40"/>
  <c r="L111" i="40"/>
  <c r="N111" i="40" s="1"/>
  <c r="O111" i="40"/>
  <c r="Q111" i="40"/>
  <c r="L112" i="40"/>
  <c r="R112" i="40" s="1"/>
  <c r="O112" i="40"/>
  <c r="Q112" i="40" s="1"/>
  <c r="L113" i="40"/>
  <c r="N113" i="40" s="1"/>
  <c r="O113" i="40"/>
  <c r="Q113" i="40" s="1"/>
  <c r="L114" i="40"/>
  <c r="N114" i="40"/>
  <c r="S114" i="40" s="1"/>
  <c r="O114" i="40"/>
  <c r="Q114" i="40" s="1"/>
  <c r="R114" i="40"/>
  <c r="L115" i="40"/>
  <c r="N115" i="40" s="1"/>
  <c r="S115" i="40" s="1"/>
  <c r="O115" i="40"/>
  <c r="Q115" i="40"/>
  <c r="L116" i="40"/>
  <c r="N116" i="40" s="1"/>
  <c r="S116" i="40" s="1"/>
  <c r="O116" i="40"/>
  <c r="Q116" i="40" s="1"/>
  <c r="L117" i="40"/>
  <c r="N117" i="40" s="1"/>
  <c r="O117" i="40"/>
  <c r="Q117" i="40" s="1"/>
  <c r="R117" i="40"/>
  <c r="L118" i="40"/>
  <c r="N118" i="40"/>
  <c r="S118" i="40" s="1"/>
  <c r="O118" i="40"/>
  <c r="Q118" i="40" s="1"/>
  <c r="R118" i="40"/>
  <c r="L119" i="40"/>
  <c r="N119" i="40" s="1"/>
  <c r="O119" i="40"/>
  <c r="Q119" i="40"/>
  <c r="L120" i="40"/>
  <c r="R120" i="40" s="1"/>
  <c r="O120" i="40"/>
  <c r="Q120" i="40" s="1"/>
  <c r="L121" i="40"/>
  <c r="N121" i="40" s="1"/>
  <c r="O121" i="40"/>
  <c r="Q121" i="40" s="1"/>
  <c r="L122" i="40"/>
  <c r="N122" i="40"/>
  <c r="S122" i="40" s="1"/>
  <c r="O122" i="40"/>
  <c r="Q122" i="40" s="1"/>
  <c r="R122" i="40"/>
  <c r="L123" i="40"/>
  <c r="N123" i="40" s="1"/>
  <c r="S123" i="40" s="1"/>
  <c r="O123" i="40"/>
  <c r="Q123" i="40"/>
  <c r="L124" i="40"/>
  <c r="N124" i="40" s="1"/>
  <c r="S124" i="40" s="1"/>
  <c r="O124" i="40"/>
  <c r="Q124" i="40" s="1"/>
  <c r="L125" i="40"/>
  <c r="N125" i="40" s="1"/>
  <c r="O125" i="40"/>
  <c r="Q125" i="40" s="1"/>
  <c r="R125" i="40"/>
  <c r="L126" i="40"/>
  <c r="N126" i="40"/>
  <c r="S126" i="40" s="1"/>
  <c r="O126" i="40"/>
  <c r="Q126" i="40" s="1"/>
  <c r="R126" i="40"/>
  <c r="L127" i="40"/>
  <c r="N127" i="40" s="1"/>
  <c r="O127" i="40"/>
  <c r="Q127" i="40"/>
  <c r="L128" i="40"/>
  <c r="R128" i="40" s="1"/>
  <c r="O128" i="40"/>
  <c r="Q128" i="40" s="1"/>
  <c r="L129" i="40"/>
  <c r="N129" i="40" s="1"/>
  <c r="O129" i="40"/>
  <c r="Q129" i="40" s="1"/>
  <c r="L130" i="40"/>
  <c r="N130" i="40"/>
  <c r="S130" i="40" s="1"/>
  <c r="O130" i="40"/>
  <c r="Q130" i="40" s="1"/>
  <c r="R130" i="40"/>
  <c r="L131" i="40"/>
  <c r="N131" i="40" s="1"/>
  <c r="S131" i="40" s="1"/>
  <c r="O131" i="40"/>
  <c r="Q131" i="40"/>
  <c r="L132" i="40"/>
  <c r="N132" i="40" s="1"/>
  <c r="S132" i="40" s="1"/>
  <c r="O132" i="40"/>
  <c r="Q132" i="40" s="1"/>
  <c r="L133" i="40"/>
  <c r="N133" i="40" s="1"/>
  <c r="O133" i="40"/>
  <c r="Q133" i="40" s="1"/>
  <c r="R133" i="40"/>
  <c r="L134" i="40"/>
  <c r="N134" i="40"/>
  <c r="S134" i="40" s="1"/>
  <c r="O134" i="40"/>
  <c r="Q134" i="40" s="1"/>
  <c r="R134" i="40"/>
  <c r="L135" i="40"/>
  <c r="N135" i="40" s="1"/>
  <c r="O135" i="40"/>
  <c r="Q135" i="40"/>
  <c r="L136" i="40"/>
  <c r="R136" i="40" s="1"/>
  <c r="O136" i="40"/>
  <c r="Q136" i="40" s="1"/>
  <c r="L137" i="40"/>
  <c r="N137" i="40" s="1"/>
  <c r="O137" i="40"/>
  <c r="Q137" i="40" s="1"/>
  <c r="L138" i="40"/>
  <c r="N138" i="40"/>
  <c r="S138" i="40" s="1"/>
  <c r="O138" i="40"/>
  <c r="Q138" i="40" s="1"/>
  <c r="R138" i="40"/>
  <c r="L139" i="40"/>
  <c r="N139" i="40" s="1"/>
  <c r="S139" i="40" s="1"/>
  <c r="O139" i="40"/>
  <c r="Q139" i="40"/>
  <c r="L140" i="40"/>
  <c r="N140" i="40" s="1"/>
  <c r="S140" i="40" s="1"/>
  <c r="O140" i="40"/>
  <c r="Q140" i="40" s="1"/>
  <c r="L141" i="40"/>
  <c r="N141" i="40" s="1"/>
  <c r="O141" i="40"/>
  <c r="Q141" i="40" s="1"/>
  <c r="R141" i="40"/>
  <c r="L142" i="40"/>
  <c r="N142" i="40"/>
  <c r="S142" i="40" s="1"/>
  <c r="O142" i="40"/>
  <c r="Q142" i="40" s="1"/>
  <c r="R142" i="40"/>
  <c r="L143" i="40"/>
  <c r="N143" i="40" s="1"/>
  <c r="O143" i="40"/>
  <c r="Q143" i="40"/>
  <c r="L144" i="40"/>
  <c r="R144" i="40" s="1"/>
  <c r="O144" i="40"/>
  <c r="Q144" i="40" s="1"/>
  <c r="L145" i="40"/>
  <c r="N145" i="40" s="1"/>
  <c r="O145" i="40"/>
  <c r="Q145" i="40" s="1"/>
  <c r="L146" i="40"/>
  <c r="N146" i="40"/>
  <c r="S146" i="40" s="1"/>
  <c r="O146" i="40"/>
  <c r="Q146" i="40" s="1"/>
  <c r="R146" i="40"/>
  <c r="L147" i="40"/>
  <c r="N147" i="40" s="1"/>
  <c r="S147" i="40" s="1"/>
  <c r="O147" i="40"/>
  <c r="Q147" i="40"/>
  <c r="L148" i="40"/>
  <c r="N148" i="40" s="1"/>
  <c r="S148" i="40" s="1"/>
  <c r="O148" i="40"/>
  <c r="Q148" i="40" s="1"/>
  <c r="L149" i="40"/>
  <c r="N149" i="40" s="1"/>
  <c r="O149" i="40"/>
  <c r="Q149" i="40" s="1"/>
  <c r="R149" i="40"/>
  <c r="L150" i="40"/>
  <c r="N150" i="40"/>
  <c r="S150" i="40" s="1"/>
  <c r="O150" i="40"/>
  <c r="Q150" i="40" s="1"/>
  <c r="R150" i="40"/>
  <c r="L151" i="40"/>
  <c r="N151" i="40" s="1"/>
  <c r="O151" i="40"/>
  <c r="Q151" i="40"/>
  <c r="L152" i="40"/>
  <c r="R152" i="40" s="1"/>
  <c r="O152" i="40"/>
  <c r="Q152" i="40" s="1"/>
  <c r="L153" i="40"/>
  <c r="N153" i="40" s="1"/>
  <c r="O153" i="40"/>
  <c r="Q153" i="40" s="1"/>
  <c r="L154" i="40"/>
  <c r="N154" i="40"/>
  <c r="S154" i="40" s="1"/>
  <c r="O154" i="40"/>
  <c r="Q154" i="40" s="1"/>
  <c r="R154" i="40"/>
  <c r="L155" i="40"/>
  <c r="N155" i="40" s="1"/>
  <c r="O155" i="40"/>
  <c r="Q155" i="40"/>
  <c r="S155" i="40"/>
  <c r="L156" i="40"/>
  <c r="N156" i="40"/>
  <c r="O156" i="40"/>
  <c r="R156" i="40" s="1"/>
  <c r="Q156" i="40"/>
  <c r="S156" i="40" s="1"/>
  <c r="L157" i="40"/>
  <c r="N157" i="40"/>
  <c r="O157" i="40"/>
  <c r="Q157" i="40"/>
  <c r="R157" i="40"/>
  <c r="S157" i="40"/>
  <c r="L158" i="40"/>
  <c r="N158" i="40"/>
  <c r="O158" i="40"/>
  <c r="R158" i="40" s="1"/>
  <c r="Q158" i="40"/>
  <c r="S158" i="40" s="1"/>
  <c r="L159" i="40"/>
  <c r="N159" i="40"/>
  <c r="O159" i="40"/>
  <c r="Q159" i="40"/>
  <c r="R159" i="40"/>
  <c r="S159" i="40"/>
  <c r="L160" i="40"/>
  <c r="N160" i="40"/>
  <c r="O160" i="40"/>
  <c r="R160" i="40" s="1"/>
  <c r="Q160" i="40"/>
  <c r="S160" i="40" s="1"/>
  <c r="L161" i="40"/>
  <c r="N161" i="40"/>
  <c r="O161" i="40"/>
  <c r="Q161" i="40"/>
  <c r="R161" i="40"/>
  <c r="S161" i="40"/>
  <c r="L162" i="40"/>
  <c r="N162" i="40"/>
  <c r="O162" i="40"/>
  <c r="R162" i="40" s="1"/>
  <c r="Q162" i="40"/>
  <c r="S162" i="40" s="1"/>
  <c r="L163" i="40"/>
  <c r="N163" i="40"/>
  <c r="O163" i="40"/>
  <c r="Q163" i="40"/>
  <c r="R163" i="40"/>
  <c r="S163" i="40"/>
  <c r="L164" i="40"/>
  <c r="N164" i="40"/>
  <c r="O164" i="40"/>
  <c r="R164" i="40" s="1"/>
  <c r="Q164" i="40"/>
  <c r="S164" i="40" s="1"/>
  <c r="L165" i="40"/>
  <c r="N165" i="40"/>
  <c r="O165" i="40"/>
  <c r="Q165" i="40"/>
  <c r="R165" i="40"/>
  <c r="S165" i="40"/>
  <c r="L166" i="40"/>
  <c r="N166" i="40"/>
  <c r="O166" i="40"/>
  <c r="R166" i="40" s="1"/>
  <c r="Q166" i="40"/>
  <c r="S166" i="40" s="1"/>
  <c r="L167" i="40"/>
  <c r="N167" i="40"/>
  <c r="O167" i="40"/>
  <c r="Q167" i="40"/>
  <c r="R167" i="40"/>
  <c r="S167" i="40"/>
  <c r="C11" i="41"/>
  <c r="C7" i="41"/>
  <c r="O13" i="41"/>
  <c r="N13" i="41"/>
  <c r="J13" i="41"/>
  <c r="E13" i="41"/>
  <c r="I13" i="41"/>
  <c r="M11" i="41"/>
  <c r="M10" i="41"/>
  <c r="M9" i="41"/>
  <c r="M8" i="41"/>
  <c r="L13" i="41"/>
  <c r="K13" i="41"/>
  <c r="H13" i="41"/>
  <c r="G13" i="41"/>
  <c r="O168" i="40"/>
  <c r="Q168" i="40" s="1"/>
  <c r="L168" i="40"/>
  <c r="R168" i="40" s="1"/>
  <c r="O98" i="40"/>
  <c r="Q98" i="40" s="1"/>
  <c r="L98" i="40"/>
  <c r="N98" i="40" s="1"/>
  <c r="S98" i="40" s="1"/>
  <c r="O97" i="40"/>
  <c r="Q97" i="40" s="1"/>
  <c r="L97" i="40"/>
  <c r="N97" i="40" s="1"/>
  <c r="O96" i="40"/>
  <c r="Q96" i="40" s="1"/>
  <c r="L96" i="40"/>
  <c r="N96" i="40" s="1"/>
  <c r="O95" i="40"/>
  <c r="Q95" i="40" s="1"/>
  <c r="L95" i="40"/>
  <c r="N95" i="40" s="1"/>
  <c r="O94" i="40"/>
  <c r="Q94" i="40" s="1"/>
  <c r="L94" i="40"/>
  <c r="N94" i="40" s="1"/>
  <c r="S94" i="40" s="1"/>
  <c r="O93" i="40"/>
  <c r="Q93" i="40" s="1"/>
  <c r="L93" i="40"/>
  <c r="N93" i="40" s="1"/>
  <c r="O92" i="40"/>
  <c r="Q92" i="40" s="1"/>
  <c r="L92" i="40"/>
  <c r="N92" i="40" s="1"/>
  <c r="R91" i="40"/>
  <c r="O91" i="40"/>
  <c r="Q91" i="40" s="1"/>
  <c r="L91" i="40"/>
  <c r="N91" i="40" s="1"/>
  <c r="O90" i="40"/>
  <c r="Q90" i="40" s="1"/>
  <c r="L90" i="40"/>
  <c r="N90" i="40" s="1"/>
  <c r="S90" i="40" s="1"/>
  <c r="O89" i="40"/>
  <c r="Q89" i="40" s="1"/>
  <c r="L89" i="40"/>
  <c r="N89" i="40" s="1"/>
  <c r="O88" i="40"/>
  <c r="Q88" i="40" s="1"/>
  <c r="L88" i="40"/>
  <c r="N88" i="40" s="1"/>
  <c r="O87" i="40"/>
  <c r="Q87" i="40" s="1"/>
  <c r="L87" i="40"/>
  <c r="N87" i="40" s="1"/>
  <c r="O86" i="40"/>
  <c r="Q86" i="40" s="1"/>
  <c r="L86" i="40"/>
  <c r="N86" i="40" s="1"/>
  <c r="S86" i="40" s="1"/>
  <c r="O85" i="40"/>
  <c r="Q85" i="40" s="1"/>
  <c r="L85" i="40"/>
  <c r="N85" i="40" s="1"/>
  <c r="O84" i="40"/>
  <c r="Q84" i="40" s="1"/>
  <c r="L84" i="40"/>
  <c r="O83" i="40"/>
  <c r="Q83" i="40" s="1"/>
  <c r="L83" i="40"/>
  <c r="O82" i="40"/>
  <c r="Q82" i="40" s="1"/>
  <c r="L82" i="40"/>
  <c r="N82" i="40" s="1"/>
  <c r="O81" i="40"/>
  <c r="Q81" i="40" s="1"/>
  <c r="L81" i="40"/>
  <c r="N81" i="40" s="1"/>
  <c r="O80" i="40"/>
  <c r="Q80" i="40" s="1"/>
  <c r="L80" i="40"/>
  <c r="N80" i="40" s="1"/>
  <c r="S80" i="40" s="1"/>
  <c r="O79" i="40"/>
  <c r="Q79" i="40" s="1"/>
  <c r="L79" i="40"/>
  <c r="R79" i="40" s="1"/>
  <c r="O78" i="40"/>
  <c r="Q78" i="40" s="1"/>
  <c r="L78" i="40"/>
  <c r="N78" i="40" s="1"/>
  <c r="O77" i="40"/>
  <c r="Q77" i="40" s="1"/>
  <c r="L77" i="40"/>
  <c r="N77" i="40" s="1"/>
  <c r="O76" i="40"/>
  <c r="Q76" i="40" s="1"/>
  <c r="L76" i="40"/>
  <c r="O75" i="40"/>
  <c r="Q75" i="40" s="1"/>
  <c r="L75" i="40"/>
  <c r="O74" i="40"/>
  <c r="Q74" i="40" s="1"/>
  <c r="L74" i="40"/>
  <c r="N74" i="40" s="1"/>
  <c r="O73" i="40"/>
  <c r="Q73" i="40" s="1"/>
  <c r="L73" i="40"/>
  <c r="N73" i="40" s="1"/>
  <c r="O72" i="40"/>
  <c r="Q72" i="40" s="1"/>
  <c r="L72" i="40"/>
  <c r="N72" i="40" s="1"/>
  <c r="O71" i="40"/>
  <c r="Q71" i="40" s="1"/>
  <c r="L71" i="40"/>
  <c r="O70" i="40"/>
  <c r="Q70" i="40" s="1"/>
  <c r="L70" i="40"/>
  <c r="N70" i="40" s="1"/>
  <c r="O69" i="40"/>
  <c r="Q69" i="40" s="1"/>
  <c r="L69" i="40"/>
  <c r="N69" i="40" s="1"/>
  <c r="F62" i="40"/>
  <c r="E62" i="40"/>
  <c r="I61" i="40"/>
  <c r="H61" i="40"/>
  <c r="G61" i="40"/>
  <c r="F61" i="40"/>
  <c r="E61" i="40"/>
  <c r="F60" i="40"/>
  <c r="E60" i="40"/>
  <c r="I59" i="40"/>
  <c r="H59" i="40"/>
  <c r="G59" i="40"/>
  <c r="F59" i="40"/>
  <c r="E59" i="40"/>
  <c r="F58" i="40"/>
  <c r="E58" i="40"/>
  <c r="F57" i="40"/>
  <c r="E57" i="40"/>
  <c r="I56" i="40"/>
  <c r="H56" i="40"/>
  <c r="G56" i="40"/>
  <c r="F56" i="40"/>
  <c r="E56" i="40"/>
  <c r="I54" i="40"/>
  <c r="H54" i="40"/>
  <c r="G54" i="40"/>
  <c r="F54" i="40"/>
  <c r="E54" i="40"/>
  <c r="F53" i="40"/>
  <c r="E53" i="40"/>
  <c r="I52" i="40"/>
  <c r="H52" i="40"/>
  <c r="G52" i="40"/>
  <c r="F52" i="40"/>
  <c r="E52" i="40"/>
  <c r="F51" i="40"/>
  <c r="E51" i="40"/>
  <c r="I50" i="40"/>
  <c r="H50" i="40"/>
  <c r="G50" i="40"/>
  <c r="F50" i="40"/>
  <c r="E50" i="40"/>
  <c r="F49" i="40"/>
  <c r="E49" i="40"/>
  <c r="F48" i="40"/>
  <c r="E48" i="40"/>
  <c r="I47" i="40"/>
  <c r="H47" i="40"/>
  <c r="G47" i="40"/>
  <c r="F47" i="40"/>
  <c r="E47" i="40"/>
  <c r="I45" i="40"/>
  <c r="H45" i="40"/>
  <c r="G45" i="40"/>
  <c r="F45" i="40"/>
  <c r="E45" i="40"/>
  <c r="F44" i="40"/>
  <c r="E44" i="40"/>
  <c r="I43" i="40"/>
  <c r="H43" i="40"/>
  <c r="G43" i="40"/>
  <c r="F43" i="40"/>
  <c r="E43" i="40"/>
  <c r="F42" i="40"/>
  <c r="E42" i="40"/>
  <c r="I41" i="40"/>
  <c r="H41" i="40"/>
  <c r="G41" i="40"/>
  <c r="F41" i="40"/>
  <c r="E41" i="40"/>
  <c r="F40" i="40"/>
  <c r="E40" i="40"/>
  <c r="F39" i="40"/>
  <c r="E39" i="40"/>
  <c r="I38" i="40"/>
  <c r="H38" i="40"/>
  <c r="G38" i="40"/>
  <c r="F38" i="40"/>
  <c r="E38" i="40"/>
  <c r="I36" i="40"/>
  <c r="H36" i="40"/>
  <c r="G36" i="40"/>
  <c r="F36" i="40"/>
  <c r="E36" i="40"/>
  <c r="F35" i="40"/>
  <c r="E35" i="40"/>
  <c r="I34" i="40"/>
  <c r="H34" i="40"/>
  <c r="G34" i="40"/>
  <c r="F34" i="40"/>
  <c r="E34" i="40"/>
  <c r="F33" i="40"/>
  <c r="E33" i="40"/>
  <c r="I32" i="40"/>
  <c r="H32" i="40"/>
  <c r="G32" i="40"/>
  <c r="F32" i="40"/>
  <c r="E32" i="40"/>
  <c r="F31" i="40"/>
  <c r="E31" i="40"/>
  <c r="F30" i="40"/>
  <c r="E30" i="40"/>
  <c r="I29" i="40"/>
  <c r="H29" i="40"/>
  <c r="G29" i="40"/>
  <c r="F29" i="40"/>
  <c r="E29" i="40"/>
  <c r="I27" i="40"/>
  <c r="H27" i="40"/>
  <c r="G27" i="40"/>
  <c r="F27" i="40"/>
  <c r="E27" i="40"/>
  <c r="F26" i="40"/>
  <c r="E26" i="40"/>
  <c r="I25" i="40"/>
  <c r="H25" i="40"/>
  <c r="G25" i="40"/>
  <c r="F25" i="40"/>
  <c r="E25" i="40"/>
  <c r="F24" i="40"/>
  <c r="E24" i="40"/>
  <c r="I23" i="40"/>
  <c r="H23" i="40"/>
  <c r="G23" i="40"/>
  <c r="F23" i="40"/>
  <c r="E23" i="40"/>
  <c r="F22" i="40"/>
  <c r="E22" i="40"/>
  <c r="F21" i="40"/>
  <c r="E21" i="40"/>
  <c r="I20" i="40"/>
  <c r="H20" i="40"/>
  <c r="G20" i="40"/>
  <c r="F20" i="40"/>
  <c r="E20" i="40"/>
  <c r="I18" i="40"/>
  <c r="H18" i="40"/>
  <c r="G18" i="40"/>
  <c r="F18" i="40"/>
  <c r="E18" i="40"/>
  <c r="F17" i="40"/>
  <c r="E17" i="40"/>
  <c r="I16" i="40"/>
  <c r="H16" i="40"/>
  <c r="G16" i="40"/>
  <c r="F16" i="40"/>
  <c r="E16" i="40"/>
  <c r="F15" i="40"/>
  <c r="E15" i="40"/>
  <c r="I14" i="40"/>
  <c r="H14" i="40"/>
  <c r="G14" i="40"/>
  <c r="F14" i="40"/>
  <c r="E14" i="40"/>
  <c r="F13" i="40"/>
  <c r="E13" i="40"/>
  <c r="F12" i="40"/>
  <c r="E12" i="40"/>
  <c r="I11" i="40"/>
  <c r="H11" i="40"/>
  <c r="G11" i="40"/>
  <c r="F11" i="40"/>
  <c r="E11" i="40"/>
  <c r="E19" i="38"/>
  <c r="C4" i="38" s="1"/>
  <c r="C6" i="38" s="1"/>
  <c r="F9" i="15"/>
  <c r="AM40" i="37"/>
  <c r="AH40" i="37"/>
  <c r="AC40" i="37"/>
  <c r="X40" i="37"/>
  <c r="B40" i="37" s="1"/>
  <c r="S40" i="37"/>
  <c r="N40" i="37"/>
  <c r="K40" i="37"/>
  <c r="F40" i="37"/>
  <c r="AM39" i="37"/>
  <c r="AH39" i="37"/>
  <c r="AC39" i="37"/>
  <c r="X39" i="37"/>
  <c r="S39" i="37"/>
  <c r="N39" i="37"/>
  <c r="K39" i="37"/>
  <c r="F39" i="37"/>
  <c r="AM38" i="37"/>
  <c r="AH38" i="37"/>
  <c r="AC38" i="37"/>
  <c r="X38" i="37"/>
  <c r="S38" i="37"/>
  <c r="N38" i="37"/>
  <c r="K38" i="37"/>
  <c r="F38" i="37"/>
  <c r="AM37" i="37"/>
  <c r="AH37" i="37"/>
  <c r="AC37" i="37"/>
  <c r="X37" i="37"/>
  <c r="S37" i="37"/>
  <c r="N37" i="37"/>
  <c r="K37" i="37"/>
  <c r="F37" i="37"/>
  <c r="AM36" i="37"/>
  <c r="AH36" i="37"/>
  <c r="AC36" i="37"/>
  <c r="X36" i="37"/>
  <c r="B36" i="37" s="1"/>
  <c r="S36" i="37"/>
  <c r="N36" i="37"/>
  <c r="K36" i="37"/>
  <c r="F36" i="37"/>
  <c r="AM35" i="37"/>
  <c r="AH35" i="37"/>
  <c r="AC35" i="37"/>
  <c r="X35" i="37"/>
  <c r="S35" i="37"/>
  <c r="N35" i="37"/>
  <c r="K35" i="37"/>
  <c r="F35" i="37"/>
  <c r="AM34" i="37"/>
  <c r="AH34" i="37"/>
  <c r="AC34" i="37"/>
  <c r="X34" i="37"/>
  <c r="S34" i="37"/>
  <c r="N34" i="37"/>
  <c r="K34" i="37"/>
  <c r="F34" i="37"/>
  <c r="AM33" i="37"/>
  <c r="AH33" i="37"/>
  <c r="AC33" i="37"/>
  <c r="X33" i="37"/>
  <c r="S33" i="37"/>
  <c r="N33" i="37"/>
  <c r="K33" i="37"/>
  <c r="B33" i="37" s="1"/>
  <c r="F33" i="37"/>
  <c r="AM32" i="37"/>
  <c r="AH32" i="37"/>
  <c r="AC32" i="37"/>
  <c r="X32" i="37"/>
  <c r="S32" i="37"/>
  <c r="N32" i="37"/>
  <c r="K32" i="37"/>
  <c r="F32" i="37"/>
  <c r="AM31" i="37"/>
  <c r="AH31" i="37"/>
  <c r="AC31" i="37"/>
  <c r="X31" i="37"/>
  <c r="S31" i="37"/>
  <c r="N31" i="37"/>
  <c r="K31" i="37"/>
  <c r="B31" i="37" s="1"/>
  <c r="F31" i="37"/>
  <c r="AM30" i="37"/>
  <c r="AH30" i="37"/>
  <c r="AC30" i="37"/>
  <c r="X30" i="37"/>
  <c r="S30" i="37"/>
  <c r="N30" i="37"/>
  <c r="K30" i="37"/>
  <c r="B30" i="37" s="1"/>
  <c r="F30" i="37"/>
  <c r="AM29" i="37"/>
  <c r="AH29" i="37"/>
  <c r="AC29" i="37"/>
  <c r="X29" i="37"/>
  <c r="S29" i="37"/>
  <c r="N29" i="37"/>
  <c r="K29" i="37"/>
  <c r="F29" i="37"/>
  <c r="AM28" i="37"/>
  <c r="AH28" i="37"/>
  <c r="AC28" i="37"/>
  <c r="X28" i="37"/>
  <c r="S28" i="37"/>
  <c r="N28" i="37"/>
  <c r="K28" i="37"/>
  <c r="F28" i="37"/>
  <c r="AM27" i="37"/>
  <c r="AH27" i="37"/>
  <c r="AC27" i="37"/>
  <c r="X27" i="37"/>
  <c r="S27" i="37"/>
  <c r="N27" i="37"/>
  <c r="K27" i="37"/>
  <c r="B27" i="37" s="1"/>
  <c r="F27" i="37"/>
  <c r="AM26" i="37"/>
  <c r="AH26" i="37"/>
  <c r="AC26" i="37"/>
  <c r="X26" i="37"/>
  <c r="S26" i="37"/>
  <c r="N26" i="37"/>
  <c r="K26" i="37"/>
  <c r="F26" i="37"/>
  <c r="AM25" i="37"/>
  <c r="AH25" i="37"/>
  <c r="AC25" i="37"/>
  <c r="X25" i="37"/>
  <c r="S25" i="37"/>
  <c r="N25" i="37"/>
  <c r="K25" i="37"/>
  <c r="B25" i="37" s="1"/>
  <c r="F25" i="37"/>
  <c r="AM24" i="37"/>
  <c r="AH24" i="37"/>
  <c r="AC24" i="37"/>
  <c r="X24" i="37"/>
  <c r="S24" i="37"/>
  <c r="N24" i="37"/>
  <c r="K24" i="37"/>
  <c r="F24" i="37"/>
  <c r="AM23" i="37"/>
  <c r="AH23" i="37"/>
  <c r="AC23" i="37"/>
  <c r="X23" i="37"/>
  <c r="S23" i="37"/>
  <c r="N23" i="37"/>
  <c r="K23" i="37"/>
  <c r="F23" i="37"/>
  <c r="AM22" i="37"/>
  <c r="AH22" i="37"/>
  <c r="AC22" i="37"/>
  <c r="X22" i="37"/>
  <c r="S22" i="37"/>
  <c r="N22" i="37"/>
  <c r="K22" i="37"/>
  <c r="F22" i="37"/>
  <c r="AM21" i="37"/>
  <c r="AH21" i="37"/>
  <c r="AC21" i="37"/>
  <c r="X21" i="37"/>
  <c r="S21" i="37"/>
  <c r="N21" i="37"/>
  <c r="K21" i="37"/>
  <c r="F21" i="37"/>
  <c r="H16" i="37"/>
  <c r="C12" i="41" s="1"/>
  <c r="B16" i="37"/>
  <c r="H15" i="37"/>
  <c r="B15" i="37"/>
  <c r="H14" i="37"/>
  <c r="C10" i="41" s="1"/>
  <c r="B14" i="37"/>
  <c r="H13" i="37"/>
  <c r="C9" i="41" s="1"/>
  <c r="B13" i="37"/>
  <c r="H12" i="37"/>
  <c r="C8" i="41" s="1"/>
  <c r="B12" i="37"/>
  <c r="H11" i="37"/>
  <c r="B11" i="37"/>
  <c r="H10" i="37"/>
  <c r="H17" i="37" s="1"/>
  <c r="B10" i="37"/>
  <c r="S72" i="40" l="1"/>
  <c r="R71" i="40"/>
  <c r="Z477" i="43"/>
  <c r="Y6" i="43"/>
  <c r="Q6" i="44"/>
  <c r="AA484" i="43"/>
  <c r="X484" i="43" s="1"/>
  <c r="L52" i="44"/>
  <c r="N34" i="44"/>
  <c r="P51" i="44"/>
  <c r="N10" i="44"/>
  <c r="O52" i="44"/>
  <c r="N18" i="44"/>
  <c r="N26" i="44"/>
  <c r="P53" i="44"/>
  <c r="N12" i="44"/>
  <c r="N28" i="44"/>
  <c r="K44" i="44"/>
  <c r="P45" i="44"/>
  <c r="L44" i="44"/>
  <c r="K52" i="44"/>
  <c r="N20" i="44"/>
  <c r="N36" i="44"/>
  <c r="P43" i="44"/>
  <c r="O44" i="44"/>
  <c r="N8" i="44"/>
  <c r="N16" i="44"/>
  <c r="N24" i="44"/>
  <c r="N32" i="44"/>
  <c r="L40" i="44"/>
  <c r="Q43" i="44"/>
  <c r="L47" i="44"/>
  <c r="L48" i="44"/>
  <c r="Q51" i="44"/>
  <c r="N6" i="44"/>
  <c r="N14" i="44"/>
  <c r="N22" i="44"/>
  <c r="N30" i="44"/>
  <c r="N38" i="44"/>
  <c r="L43" i="44"/>
  <c r="K46" i="44"/>
  <c r="N47" i="44"/>
  <c r="L51" i="44"/>
  <c r="K54" i="44"/>
  <c r="P46" i="44"/>
  <c r="P54" i="44"/>
  <c r="P13" i="44"/>
  <c r="L15" i="44"/>
  <c r="L17" i="44"/>
  <c r="P19" i="44"/>
  <c r="L21" i="44"/>
  <c r="L37" i="44"/>
  <c r="P37" i="44"/>
  <c r="L39" i="44"/>
  <c r="Q42" i="44"/>
  <c r="M42" i="44"/>
  <c r="L9" i="44"/>
  <c r="P9" i="44"/>
  <c r="P15" i="44"/>
  <c r="L19" i="44"/>
  <c r="L23" i="44"/>
  <c r="L25" i="44"/>
  <c r="P25" i="44"/>
  <c r="L27" i="44"/>
  <c r="P27" i="44"/>
  <c r="P29" i="44"/>
  <c r="P35" i="44"/>
  <c r="M41" i="44"/>
  <c r="O49" i="44"/>
  <c r="K49" i="44"/>
  <c r="M49" i="44"/>
  <c r="Q50" i="44"/>
  <c r="M50" i="44"/>
  <c r="N50" i="44"/>
  <c r="K6" i="44"/>
  <c r="O6" i="44"/>
  <c r="M7" i="44"/>
  <c r="Q7" i="44"/>
  <c r="K8" i="44"/>
  <c r="O8" i="44"/>
  <c r="M9" i="44"/>
  <c r="Q9" i="44"/>
  <c r="K10" i="44"/>
  <c r="O10" i="44"/>
  <c r="M11" i="44"/>
  <c r="Q11" i="44"/>
  <c r="K12" i="44"/>
  <c r="O12" i="44"/>
  <c r="M13" i="44"/>
  <c r="Q13" i="44"/>
  <c r="K14" i="44"/>
  <c r="O14" i="44"/>
  <c r="M15" i="44"/>
  <c r="Q15" i="44"/>
  <c r="K16" i="44"/>
  <c r="O16" i="44"/>
  <c r="M17" i="44"/>
  <c r="Q17" i="44"/>
  <c r="K18" i="44"/>
  <c r="O18" i="44"/>
  <c r="M19" i="44"/>
  <c r="Q19" i="44"/>
  <c r="K20" i="44"/>
  <c r="O20" i="44"/>
  <c r="M21" i="44"/>
  <c r="Q21" i="44"/>
  <c r="K22" i="44"/>
  <c r="O22" i="44"/>
  <c r="M23" i="44"/>
  <c r="Q23" i="44"/>
  <c r="K24" i="44"/>
  <c r="O24" i="44"/>
  <c r="M25" i="44"/>
  <c r="Q25" i="44"/>
  <c r="K26" i="44"/>
  <c r="O26" i="44"/>
  <c r="M27" i="44"/>
  <c r="Q27" i="44"/>
  <c r="K28" i="44"/>
  <c r="O28" i="44"/>
  <c r="M29" i="44"/>
  <c r="Q29" i="44"/>
  <c r="K30" i="44"/>
  <c r="O30" i="44"/>
  <c r="M31" i="44"/>
  <c r="Q31" i="44"/>
  <c r="K32" i="44"/>
  <c r="O32" i="44"/>
  <c r="M33" i="44"/>
  <c r="Q33" i="44"/>
  <c r="K34" i="44"/>
  <c r="O34" i="44"/>
  <c r="M35" i="44"/>
  <c r="Q35" i="44"/>
  <c r="K36" i="44"/>
  <c r="O36" i="44"/>
  <c r="M37" i="44"/>
  <c r="Q37" i="44"/>
  <c r="K38" i="44"/>
  <c r="O38" i="44"/>
  <c r="M39" i="44"/>
  <c r="Q40" i="44"/>
  <c r="M40" i="44"/>
  <c r="N40" i="44"/>
  <c r="O42" i="44"/>
  <c r="L45" i="44"/>
  <c r="O47" i="44"/>
  <c r="K47" i="44"/>
  <c r="M47" i="44"/>
  <c r="Q48" i="44"/>
  <c r="M48" i="44"/>
  <c r="N48" i="44"/>
  <c r="N49" i="44"/>
  <c r="O50" i="44"/>
  <c r="L53" i="44"/>
  <c r="P17" i="44"/>
  <c r="P21" i="44"/>
  <c r="P23" i="44"/>
  <c r="L29" i="44"/>
  <c r="P31" i="44"/>
  <c r="L35" i="44"/>
  <c r="Q39" i="44"/>
  <c r="O41" i="44"/>
  <c r="K41" i="44"/>
  <c r="N42" i="44"/>
  <c r="L6" i="44"/>
  <c r="P6" i="44"/>
  <c r="N7" i="44"/>
  <c r="L8" i="44"/>
  <c r="P8" i="44"/>
  <c r="N9" i="44"/>
  <c r="L10" i="44"/>
  <c r="P10" i="44"/>
  <c r="N11" i="44"/>
  <c r="L12" i="44"/>
  <c r="P12" i="44"/>
  <c r="N13" i="44"/>
  <c r="L14" i="44"/>
  <c r="P14" i="44"/>
  <c r="N15" i="44"/>
  <c r="L16" i="44"/>
  <c r="P16" i="44"/>
  <c r="N17" i="44"/>
  <c r="L18" i="44"/>
  <c r="P18" i="44"/>
  <c r="N19" i="44"/>
  <c r="L20" i="44"/>
  <c r="P20" i="44"/>
  <c r="N21" i="44"/>
  <c r="L22" i="44"/>
  <c r="P22" i="44"/>
  <c r="N23" i="44"/>
  <c r="L24" i="44"/>
  <c r="P24" i="44"/>
  <c r="N25" i="44"/>
  <c r="L26" i="44"/>
  <c r="P26" i="44"/>
  <c r="N27" i="44"/>
  <c r="L28" i="44"/>
  <c r="P28" i="44"/>
  <c r="N29" i="44"/>
  <c r="L30" i="44"/>
  <c r="P30" i="44"/>
  <c r="N31" i="44"/>
  <c r="L32" i="44"/>
  <c r="P32" i="44"/>
  <c r="N33" i="44"/>
  <c r="L34" i="44"/>
  <c r="P34" i="44"/>
  <c r="N35" i="44"/>
  <c r="L36" i="44"/>
  <c r="P36" i="44"/>
  <c r="N37" i="44"/>
  <c r="L38" i="44"/>
  <c r="P38" i="44"/>
  <c r="N39" i="44"/>
  <c r="P41" i="44"/>
  <c r="K42" i="44"/>
  <c r="P42" i="44"/>
  <c r="O45" i="44"/>
  <c r="K45" i="44"/>
  <c r="M45" i="44"/>
  <c r="Q46" i="44"/>
  <c r="M46" i="44"/>
  <c r="N46" i="44"/>
  <c r="P49" i="44"/>
  <c r="K50" i="44"/>
  <c r="P50" i="44"/>
  <c r="O53" i="44"/>
  <c r="K53" i="44"/>
  <c r="M53" i="44"/>
  <c r="Q54" i="44"/>
  <c r="M54" i="44"/>
  <c r="N54" i="44"/>
  <c r="L7" i="44"/>
  <c r="P7" i="44"/>
  <c r="L11" i="44"/>
  <c r="P11" i="44"/>
  <c r="L13" i="44"/>
  <c r="L31" i="44"/>
  <c r="L33" i="44"/>
  <c r="P33" i="44"/>
  <c r="M6" i="44"/>
  <c r="K7" i="44"/>
  <c r="M8" i="44"/>
  <c r="K9" i="44"/>
  <c r="M10" i="44"/>
  <c r="K11" i="44"/>
  <c r="M12" i="44"/>
  <c r="K13" i="44"/>
  <c r="M14" i="44"/>
  <c r="K15" i="44"/>
  <c r="M16" i="44"/>
  <c r="K17" i="44"/>
  <c r="M18" i="44"/>
  <c r="K19" i="44"/>
  <c r="M20" i="44"/>
  <c r="K21" i="44"/>
  <c r="M22" i="44"/>
  <c r="K23" i="44"/>
  <c r="M24" i="44"/>
  <c r="K25" i="44"/>
  <c r="M26" i="44"/>
  <c r="K27" i="44"/>
  <c r="M28" i="44"/>
  <c r="K29" i="44"/>
  <c r="M30" i="44"/>
  <c r="K31" i="44"/>
  <c r="M32" i="44"/>
  <c r="K33" i="44"/>
  <c r="M34" i="44"/>
  <c r="K35" i="44"/>
  <c r="M36" i="44"/>
  <c r="K37" i="44"/>
  <c r="M38" i="44"/>
  <c r="K39" i="44"/>
  <c r="P39" i="44"/>
  <c r="K40" i="44"/>
  <c r="P40" i="44"/>
  <c r="L41" i="44"/>
  <c r="Q41" i="44"/>
  <c r="L42" i="44"/>
  <c r="O43" i="44"/>
  <c r="K43" i="44"/>
  <c r="M43" i="44"/>
  <c r="Q44" i="44"/>
  <c r="M44" i="44"/>
  <c r="N44" i="44"/>
  <c r="N45" i="44"/>
  <c r="O46" i="44"/>
  <c r="P47" i="44"/>
  <c r="K48" i="44"/>
  <c r="P48" i="44"/>
  <c r="L49" i="44"/>
  <c r="Q49" i="44"/>
  <c r="L50" i="44"/>
  <c r="O51" i="44"/>
  <c r="K51" i="44"/>
  <c r="M51" i="44"/>
  <c r="Q52" i="44"/>
  <c r="M52" i="44"/>
  <c r="N52" i="44"/>
  <c r="N53" i="44"/>
  <c r="O54" i="44"/>
  <c r="AB39" i="43"/>
  <c r="AA315" i="43"/>
  <c r="X315" i="43" s="1"/>
  <c r="AB104" i="43"/>
  <c r="Z135" i="43"/>
  <c r="AA263" i="43"/>
  <c r="X263" i="43" s="1"/>
  <c r="Q147" i="43"/>
  <c r="R147" i="43" s="1"/>
  <c r="S147" i="43" s="1"/>
  <c r="T147" i="43" s="1"/>
  <c r="U147" i="43" s="1"/>
  <c r="AE147" i="43" s="1"/>
  <c r="Z147" i="43"/>
  <c r="Z217" i="43"/>
  <c r="AA452" i="43"/>
  <c r="X452" i="43" s="1"/>
  <c r="AA32" i="43"/>
  <c r="X32" i="43" s="1"/>
  <c r="AC167" i="43"/>
  <c r="AD221" i="43"/>
  <c r="AB247" i="43"/>
  <c r="Z469" i="43"/>
  <c r="Y38" i="43"/>
  <c r="Y54" i="43"/>
  <c r="Y70" i="43"/>
  <c r="Y250" i="43"/>
  <c r="Y46" i="43"/>
  <c r="Y86" i="43"/>
  <c r="Y102" i="43"/>
  <c r="Z114" i="43"/>
  <c r="Y150" i="43"/>
  <c r="Y262" i="43"/>
  <c r="Y22" i="43"/>
  <c r="Y30" i="43"/>
  <c r="Z34" i="43"/>
  <c r="Z241" i="43"/>
  <c r="Y373" i="43"/>
  <c r="Y473" i="43"/>
  <c r="Y497" i="43"/>
  <c r="AE136" i="43"/>
  <c r="AB168" i="43"/>
  <c r="Z257" i="43"/>
  <c r="Y277" i="43"/>
  <c r="Y325" i="43"/>
  <c r="Y333" i="43"/>
  <c r="Y341" i="43"/>
  <c r="Y356" i="43"/>
  <c r="Y372" i="43"/>
  <c r="Y381" i="43"/>
  <c r="Y404" i="43"/>
  <c r="Y405" i="43"/>
  <c r="Y465" i="43"/>
  <c r="Y505" i="43"/>
  <c r="Y276" i="43"/>
  <c r="Y301" i="43"/>
  <c r="Y324" i="43"/>
  <c r="Y332" i="43"/>
  <c r="Y340" i="43"/>
  <c r="Y380" i="43"/>
  <c r="Y388" i="43"/>
  <c r="Y389" i="43"/>
  <c r="Y412" i="43"/>
  <c r="Y413" i="43"/>
  <c r="Y421" i="43"/>
  <c r="Y428" i="43"/>
  <c r="AA476" i="43"/>
  <c r="X476" i="43" s="1"/>
  <c r="Q233" i="43"/>
  <c r="R233" i="43" s="1"/>
  <c r="S233" i="43" s="1"/>
  <c r="T233" i="43" s="1"/>
  <c r="Z233" i="43"/>
  <c r="AB231" i="43"/>
  <c r="AB259" i="43"/>
  <c r="AC258" i="43"/>
  <c r="Y258" i="43"/>
  <c r="Z229" i="43"/>
  <c r="AA307" i="43"/>
  <c r="X307" i="43" s="1"/>
  <c r="AC478" i="43"/>
  <c r="AB193" i="43"/>
  <c r="AB195" i="43"/>
  <c r="Z265" i="43"/>
  <c r="AA444" i="43"/>
  <c r="X444" i="43" s="1"/>
  <c r="AA492" i="43"/>
  <c r="X492" i="43" s="1"/>
  <c r="AC494" i="43"/>
  <c r="AA500" i="43"/>
  <c r="X500" i="43" s="1"/>
  <c r="Z501" i="43"/>
  <c r="Z162" i="43"/>
  <c r="AD189" i="43"/>
  <c r="AC446" i="43"/>
  <c r="AA460" i="43"/>
  <c r="X460" i="43" s="1"/>
  <c r="AC462" i="43"/>
  <c r="AA468" i="43"/>
  <c r="X468" i="43" s="1"/>
  <c r="Z19" i="43"/>
  <c r="Y19" i="43"/>
  <c r="Z131" i="43"/>
  <c r="Y131" i="43"/>
  <c r="Z11" i="43"/>
  <c r="Y11" i="43"/>
  <c r="Z139" i="43"/>
  <c r="Y139" i="43"/>
  <c r="Z155" i="43"/>
  <c r="Z163" i="43"/>
  <c r="Y163" i="43"/>
  <c r="AB179" i="43"/>
  <c r="AB209" i="43"/>
  <c r="Z209" i="43"/>
  <c r="AB211" i="43"/>
  <c r="Z253" i="43"/>
  <c r="AE256" i="43"/>
  <c r="T262" i="43"/>
  <c r="U262" i="43" s="1"/>
  <c r="AE262" i="43" s="1"/>
  <c r="AC262" i="43"/>
  <c r="AA316" i="43"/>
  <c r="X316" i="43" s="1"/>
  <c r="Y316" i="43"/>
  <c r="Z35" i="43"/>
  <c r="Y35" i="43"/>
  <c r="Z171" i="43"/>
  <c r="Y171" i="43"/>
  <c r="AB177" i="43"/>
  <c r="Z177" i="43"/>
  <c r="Z193" i="43"/>
  <c r="Z225" i="43"/>
  <c r="AB243" i="43"/>
  <c r="AD267" i="43"/>
  <c r="Z51" i="43"/>
  <c r="Y51" i="43"/>
  <c r="Z75" i="43"/>
  <c r="Y75" i="43"/>
  <c r="Z185" i="43"/>
  <c r="Z201" i="43"/>
  <c r="AB227" i="43"/>
  <c r="Z237" i="43"/>
  <c r="Z245" i="43"/>
  <c r="Y246" i="43"/>
  <c r="AC246" i="43"/>
  <c r="Z249" i="43"/>
  <c r="Z261" i="43"/>
  <c r="Z457" i="43"/>
  <c r="Q457" i="43"/>
  <c r="R457" i="43" s="1"/>
  <c r="S457" i="43" s="1"/>
  <c r="AC457" i="43" s="1"/>
  <c r="Z26" i="43"/>
  <c r="Z90" i="43"/>
  <c r="Z122" i="43"/>
  <c r="AA176" i="43"/>
  <c r="X176" i="43" s="1"/>
  <c r="AE236" i="43"/>
  <c r="AC242" i="43"/>
  <c r="Y242" i="43"/>
  <c r="AA248" i="43"/>
  <c r="X248" i="43" s="1"/>
  <c r="AA331" i="43"/>
  <c r="X331" i="43" s="1"/>
  <c r="AA355" i="43"/>
  <c r="X355" i="43" s="1"/>
  <c r="AC226" i="43"/>
  <c r="Y226" i="43"/>
  <c r="AC230" i="43"/>
  <c r="AA232" i="43"/>
  <c r="X232" i="43" s="1"/>
  <c r="AA236" i="43"/>
  <c r="X236" i="43" s="1"/>
  <c r="AE252" i="43"/>
  <c r="AA252" i="43"/>
  <c r="X252" i="43" s="1"/>
  <c r="Y485" i="43"/>
  <c r="Z485" i="43"/>
  <c r="Y147" i="43"/>
  <c r="AE260" i="43"/>
  <c r="AA339" i="43"/>
  <c r="X339" i="43" s="1"/>
  <c r="Z453" i="43"/>
  <c r="AB461" i="43"/>
  <c r="AD461" i="43"/>
  <c r="Z461" i="43"/>
  <c r="Y461" i="43"/>
  <c r="AD477" i="43"/>
  <c r="AB493" i="43"/>
  <c r="AD493" i="43"/>
  <c r="Z493" i="43"/>
  <c r="Y493" i="43"/>
  <c r="AE447" i="43"/>
  <c r="AB447" i="43"/>
  <c r="Z473" i="43"/>
  <c r="Q473" i="43"/>
  <c r="R473" i="43" s="1"/>
  <c r="S473" i="43" s="1"/>
  <c r="AC473" i="43" s="1"/>
  <c r="Z505" i="43"/>
  <c r="Q505" i="43"/>
  <c r="R505" i="43" s="1"/>
  <c r="S505" i="43" s="1"/>
  <c r="T505" i="43" s="1"/>
  <c r="AE266" i="43"/>
  <c r="Y266" i="43"/>
  <c r="AB445" i="43"/>
  <c r="Y445" i="43"/>
  <c r="AD445" i="43"/>
  <c r="Z445" i="43"/>
  <c r="AE463" i="43"/>
  <c r="AB463" i="43"/>
  <c r="AE495" i="43"/>
  <c r="AB495" i="43"/>
  <c r="Z465" i="43"/>
  <c r="Y469" i="43"/>
  <c r="Z497" i="43"/>
  <c r="Y501" i="43"/>
  <c r="AB477" i="43"/>
  <c r="AE479" i="43"/>
  <c r="Z489" i="43"/>
  <c r="Z449" i="43"/>
  <c r="Y477" i="43"/>
  <c r="AB479" i="43"/>
  <c r="Z481" i="43"/>
  <c r="Q6" i="43"/>
  <c r="R6" i="43" s="1"/>
  <c r="S6" i="43" s="1"/>
  <c r="Z6" i="43"/>
  <c r="U11" i="43"/>
  <c r="AD11" i="43"/>
  <c r="AC17" i="43"/>
  <c r="Y17" i="43"/>
  <c r="AA17" i="43"/>
  <c r="X17" i="43" s="1"/>
  <c r="AE17" i="43"/>
  <c r="AD17" i="43"/>
  <c r="AB17" i="43"/>
  <c r="Z17" i="43"/>
  <c r="W17" i="43" s="1"/>
  <c r="U43" i="43"/>
  <c r="AD43" i="43"/>
  <c r="AC45" i="43"/>
  <c r="Y45" i="43"/>
  <c r="Z45" i="43"/>
  <c r="AD45" i="43"/>
  <c r="AA45" i="43"/>
  <c r="X45" i="43" s="1"/>
  <c r="AE45" i="43"/>
  <c r="AB45" i="43"/>
  <c r="AC49" i="43"/>
  <c r="Y49" i="43"/>
  <c r="AB49" i="43"/>
  <c r="AA49" i="43"/>
  <c r="X49" i="43" s="1"/>
  <c r="AE49" i="43"/>
  <c r="AD49" i="43"/>
  <c r="Z49" i="43"/>
  <c r="T52" i="43"/>
  <c r="U52" i="43" s="1"/>
  <c r="AC52" i="43"/>
  <c r="T58" i="43"/>
  <c r="U58" i="43" s="1"/>
  <c r="AE58" i="43" s="1"/>
  <c r="AC58" i="43"/>
  <c r="Q70" i="43"/>
  <c r="R70" i="43" s="1"/>
  <c r="S70" i="43" s="1"/>
  <c r="Z70" i="43"/>
  <c r="AC148" i="43"/>
  <c r="T148" i="43"/>
  <c r="U148" i="43" s="1"/>
  <c r="AE148" i="43" s="1"/>
  <c r="Q14" i="43"/>
  <c r="R14" i="43" s="1"/>
  <c r="S14" i="43" s="1"/>
  <c r="Z14" i="43"/>
  <c r="Z15" i="43"/>
  <c r="U19" i="43"/>
  <c r="AE19" i="43" s="1"/>
  <c r="AD19" i="43"/>
  <c r="AC21" i="43"/>
  <c r="Y21" i="43"/>
  <c r="Z21" i="43"/>
  <c r="AB21" i="43"/>
  <c r="AD21" i="43"/>
  <c r="AA21" i="43"/>
  <c r="X21" i="43" s="1"/>
  <c r="AE21" i="43"/>
  <c r="AC25" i="43"/>
  <c r="Y25" i="43"/>
  <c r="AB25" i="43"/>
  <c r="AE25" i="43"/>
  <c r="AA25" i="43"/>
  <c r="X25" i="43" s="1"/>
  <c r="Z25" i="43"/>
  <c r="AD25" i="43"/>
  <c r="T28" i="43"/>
  <c r="U28" i="43" s="1"/>
  <c r="AC28" i="43"/>
  <c r="Q46" i="43"/>
  <c r="R46" i="43" s="1"/>
  <c r="S46" i="43" s="1"/>
  <c r="Z46" i="43"/>
  <c r="AC47" i="43"/>
  <c r="U51" i="43"/>
  <c r="AD51" i="43"/>
  <c r="AC53" i="43"/>
  <c r="Y53" i="43"/>
  <c r="AE53" i="43"/>
  <c r="AD53" i="43"/>
  <c r="AB53" i="43"/>
  <c r="AA53" i="43"/>
  <c r="X53" i="43" s="1"/>
  <c r="Z53" i="43"/>
  <c r="AC57" i="43"/>
  <c r="Y57" i="43"/>
  <c r="AE57" i="43"/>
  <c r="AA57" i="43"/>
  <c r="X57" i="43" s="1"/>
  <c r="Z57" i="43"/>
  <c r="AD57" i="43"/>
  <c r="AB57" i="43"/>
  <c r="T60" i="43"/>
  <c r="U60" i="43" s="1"/>
  <c r="AC60" i="43"/>
  <c r="T66" i="43"/>
  <c r="U66" i="43" s="1"/>
  <c r="AE66" i="43" s="1"/>
  <c r="AC66" i="43"/>
  <c r="Z78" i="43"/>
  <c r="Q78" i="43"/>
  <c r="R78" i="43" s="1"/>
  <c r="S78" i="43" s="1"/>
  <c r="AB80" i="43"/>
  <c r="AD83" i="43"/>
  <c r="U83" i="43"/>
  <c r="AC85" i="43"/>
  <c r="Y85" i="43"/>
  <c r="AD85" i="43"/>
  <c r="AB85" i="43"/>
  <c r="AA85" i="43"/>
  <c r="X85" i="43" s="1"/>
  <c r="AE85" i="43"/>
  <c r="Z85" i="43"/>
  <c r="AC89" i="43"/>
  <c r="Y89" i="43"/>
  <c r="AB89" i="43"/>
  <c r="AE89" i="43"/>
  <c r="AA89" i="43"/>
  <c r="X89" i="43" s="1"/>
  <c r="AD89" i="43"/>
  <c r="Z89" i="43"/>
  <c r="T92" i="43"/>
  <c r="U92" i="43" s="1"/>
  <c r="AE92" i="43" s="1"/>
  <c r="AC92" i="43"/>
  <c r="T98" i="43"/>
  <c r="U98" i="43" s="1"/>
  <c r="AE98" i="43" s="1"/>
  <c r="AC98" i="43"/>
  <c r="Q110" i="43"/>
  <c r="R110" i="43" s="1"/>
  <c r="S110" i="43" s="1"/>
  <c r="Z110" i="43"/>
  <c r="AD115" i="43"/>
  <c r="U115" i="43"/>
  <c r="AE115" i="43" s="1"/>
  <c r="AC117" i="43"/>
  <c r="Y117" i="43"/>
  <c r="AD117" i="43"/>
  <c r="AA117" i="43"/>
  <c r="X117" i="43" s="1"/>
  <c r="AE117" i="43"/>
  <c r="Z117" i="43"/>
  <c r="AB117" i="43"/>
  <c r="AC121" i="43"/>
  <c r="Y121" i="43"/>
  <c r="AB121" i="43"/>
  <c r="AA121" i="43"/>
  <c r="X121" i="43" s="1"/>
  <c r="AE121" i="43"/>
  <c r="Z121" i="43"/>
  <c r="AD121" i="43"/>
  <c r="T124" i="43"/>
  <c r="U124" i="43" s="1"/>
  <c r="AE124" i="43" s="1"/>
  <c r="AC124" i="43"/>
  <c r="T130" i="43"/>
  <c r="U130" i="43" s="1"/>
  <c r="AE130" i="43" s="1"/>
  <c r="AC130" i="43"/>
  <c r="Z142" i="43"/>
  <c r="Q142" i="43"/>
  <c r="R142" i="43" s="1"/>
  <c r="S142" i="43" s="1"/>
  <c r="AE144" i="43"/>
  <c r="AC149" i="43"/>
  <c r="Y149" i="43"/>
  <c r="AE149" i="43"/>
  <c r="Z149" i="43"/>
  <c r="AB149" i="43"/>
  <c r="AD149" i="43"/>
  <c r="AA149" i="43"/>
  <c r="X149" i="43" s="1"/>
  <c r="AC153" i="43"/>
  <c r="Y153" i="43"/>
  <c r="AB153" i="43"/>
  <c r="AA153" i="43"/>
  <c r="X153" i="43" s="1"/>
  <c r="AD153" i="43"/>
  <c r="AE153" i="43"/>
  <c r="Z153" i="43"/>
  <c r="AC156" i="43"/>
  <c r="T156" i="43"/>
  <c r="U156" i="43" s="1"/>
  <c r="AE156" i="43" s="1"/>
  <c r="Z174" i="43"/>
  <c r="Q174" i="43"/>
  <c r="R174" i="43" s="1"/>
  <c r="S174" i="43" s="1"/>
  <c r="U177" i="43"/>
  <c r="AD177" i="43"/>
  <c r="R188" i="43"/>
  <c r="S188" i="43" s="1"/>
  <c r="AA188" i="43"/>
  <c r="X188" i="43" s="1"/>
  <c r="AE190" i="43"/>
  <c r="U195" i="43"/>
  <c r="AE195" i="43" s="1"/>
  <c r="AD195" i="43"/>
  <c r="R196" i="43"/>
  <c r="S196" i="43" s="1"/>
  <c r="T196" i="43" s="1"/>
  <c r="U196" i="43" s="1"/>
  <c r="AE196" i="43" s="1"/>
  <c r="AA196" i="43"/>
  <c r="X196" i="43" s="1"/>
  <c r="T200" i="43"/>
  <c r="U200" i="43" s="1"/>
  <c r="AE200" i="43" s="1"/>
  <c r="AC200" i="43"/>
  <c r="S207" i="43"/>
  <c r="T207" i="43" s="1"/>
  <c r="U207" i="43" s="1"/>
  <c r="AB207" i="43"/>
  <c r="T214" i="43"/>
  <c r="U214" i="43" s="1"/>
  <c r="AE214" i="43" s="1"/>
  <c r="AC214" i="43"/>
  <c r="U217" i="43"/>
  <c r="AE217" i="43" s="1"/>
  <c r="AD217" i="43"/>
  <c r="T234" i="43"/>
  <c r="U234" i="43" s="1"/>
  <c r="AE234" i="43" s="1"/>
  <c r="AC234" i="43"/>
  <c r="U249" i="43"/>
  <c r="AD249" i="43"/>
  <c r="S251" i="43"/>
  <c r="T251" i="43" s="1"/>
  <c r="U251" i="43" s="1"/>
  <c r="AE251" i="43" s="1"/>
  <c r="AB251" i="43"/>
  <c r="U257" i="43"/>
  <c r="AD257" i="43"/>
  <c r="T10" i="43"/>
  <c r="U10" i="43" s="1"/>
  <c r="AC10" i="43"/>
  <c r="R16" i="43"/>
  <c r="S16" i="43" s="1"/>
  <c r="T16" i="43" s="1"/>
  <c r="U16" i="43" s="1"/>
  <c r="AE16" i="43" s="1"/>
  <c r="AA16" i="43"/>
  <c r="X16" i="43" s="1"/>
  <c r="Q22" i="43"/>
  <c r="R22" i="43" s="1"/>
  <c r="S22" i="43" s="1"/>
  <c r="Z22" i="43"/>
  <c r="AC23" i="43"/>
  <c r="U27" i="43"/>
  <c r="AD27" i="43"/>
  <c r="AC29" i="43"/>
  <c r="Y29" i="43"/>
  <c r="AD29" i="43"/>
  <c r="AB29" i="43"/>
  <c r="AA29" i="43"/>
  <c r="X29" i="43" s="1"/>
  <c r="AE29" i="43"/>
  <c r="Z29" i="43"/>
  <c r="AC33" i="43"/>
  <c r="Y33" i="43"/>
  <c r="AB33" i="43"/>
  <c r="Z33" i="43"/>
  <c r="W33" i="43" s="1"/>
  <c r="AA33" i="43"/>
  <c r="X33" i="43" s="1"/>
  <c r="AD33" i="43"/>
  <c r="AE33" i="43"/>
  <c r="T36" i="43"/>
  <c r="U36" i="43" s="1"/>
  <c r="AC36" i="43"/>
  <c r="T42" i="43"/>
  <c r="U42" i="43" s="1"/>
  <c r="AE42" i="43" s="1"/>
  <c r="AC42" i="43"/>
  <c r="Z54" i="43"/>
  <c r="Q54" i="43"/>
  <c r="R54" i="43" s="1"/>
  <c r="S54" i="43" s="1"/>
  <c r="Z55" i="43"/>
  <c r="AE56" i="43"/>
  <c r="AD59" i="43"/>
  <c r="U59" i="43"/>
  <c r="AE59" i="43" s="1"/>
  <c r="AC61" i="43"/>
  <c r="Y61" i="43"/>
  <c r="AE61" i="43"/>
  <c r="AD61" i="43"/>
  <c r="AB61" i="43"/>
  <c r="AA61" i="43"/>
  <c r="X61" i="43" s="1"/>
  <c r="Z61" i="43"/>
  <c r="AC65" i="43"/>
  <c r="Y65" i="43"/>
  <c r="AB65" i="43"/>
  <c r="Z65" i="43"/>
  <c r="W65" i="43" s="1"/>
  <c r="AA65" i="43"/>
  <c r="X65" i="43" s="1"/>
  <c r="AE65" i="43"/>
  <c r="AD65" i="43"/>
  <c r="T68" i="43"/>
  <c r="U68" i="43" s="1"/>
  <c r="AE68" i="43" s="1"/>
  <c r="AC68" i="43"/>
  <c r="T74" i="43"/>
  <c r="U74" i="43" s="1"/>
  <c r="AE74" i="43" s="1"/>
  <c r="AC74" i="43"/>
  <c r="S79" i="43"/>
  <c r="T79" i="43" s="1"/>
  <c r="U79" i="43" s="1"/>
  <c r="AB79" i="43"/>
  <c r="Q86" i="43"/>
  <c r="R86" i="43" s="1"/>
  <c r="S86" i="43" s="1"/>
  <c r="Z86" i="43"/>
  <c r="AC87" i="43"/>
  <c r="U91" i="43"/>
  <c r="AE91" i="43" s="1"/>
  <c r="AD91" i="43"/>
  <c r="AC93" i="43"/>
  <c r="Y93" i="43"/>
  <c r="AD93" i="43"/>
  <c r="AA93" i="43"/>
  <c r="X93" i="43" s="1"/>
  <c r="AE93" i="43"/>
  <c r="Z93" i="43"/>
  <c r="AB93" i="43"/>
  <c r="AC97" i="43"/>
  <c r="Y97" i="43"/>
  <c r="AB97" i="43"/>
  <c r="AA97" i="43"/>
  <c r="X97" i="43" s="1"/>
  <c r="AD97" i="43"/>
  <c r="AE97" i="43"/>
  <c r="Z97" i="43"/>
  <c r="W97" i="43" s="1"/>
  <c r="T100" i="43"/>
  <c r="U100" i="43" s="1"/>
  <c r="AE100" i="43" s="1"/>
  <c r="AC100" i="43"/>
  <c r="T106" i="43"/>
  <c r="U106" i="43" s="1"/>
  <c r="AE106" i="43" s="1"/>
  <c r="AC106" i="43"/>
  <c r="Q118" i="43"/>
  <c r="R118" i="43" s="1"/>
  <c r="S118" i="43" s="1"/>
  <c r="Z118" i="43"/>
  <c r="AE120" i="43"/>
  <c r="U123" i="43"/>
  <c r="AE123" i="43" s="1"/>
  <c r="AD123" i="43"/>
  <c r="AC125" i="43"/>
  <c r="Y125" i="43"/>
  <c r="AB125" i="43"/>
  <c r="AD125" i="43"/>
  <c r="AA125" i="43"/>
  <c r="X125" i="43" s="1"/>
  <c r="AE125" i="43"/>
  <c r="Z125" i="43"/>
  <c r="AC129" i="43"/>
  <c r="Y129" i="43"/>
  <c r="AB129" i="43"/>
  <c r="AA129" i="43"/>
  <c r="X129" i="43" s="1"/>
  <c r="AE129" i="43"/>
  <c r="Z129" i="43"/>
  <c r="AD129" i="43"/>
  <c r="AC132" i="43"/>
  <c r="T132" i="43"/>
  <c r="U132" i="43" s="1"/>
  <c r="AE132" i="43" s="1"/>
  <c r="T138" i="43"/>
  <c r="U138" i="43" s="1"/>
  <c r="AE138" i="43" s="1"/>
  <c r="AC138" i="43"/>
  <c r="Z150" i="43"/>
  <c r="Q150" i="43"/>
  <c r="R150" i="43" s="1"/>
  <c r="S150" i="43" s="1"/>
  <c r="AD155" i="43"/>
  <c r="U155" i="43"/>
  <c r="AC157" i="43"/>
  <c r="Y157" i="43"/>
  <c r="AE157" i="43"/>
  <c r="Z157" i="43"/>
  <c r="AB157" i="43"/>
  <c r="AD157" i="43"/>
  <c r="AA157" i="43"/>
  <c r="X157" i="43" s="1"/>
  <c r="AC161" i="43"/>
  <c r="Y161" i="43"/>
  <c r="AB161" i="43"/>
  <c r="Z161" i="43"/>
  <c r="AA161" i="43"/>
  <c r="X161" i="43" s="1"/>
  <c r="AD161" i="43"/>
  <c r="AE161" i="43"/>
  <c r="AC164" i="43"/>
  <c r="T164" i="43"/>
  <c r="U164" i="43" s="1"/>
  <c r="AE164" i="43" s="1"/>
  <c r="T170" i="43"/>
  <c r="U170" i="43" s="1"/>
  <c r="AE170" i="43" s="1"/>
  <c r="AC170" i="43"/>
  <c r="R178" i="43"/>
  <c r="S178" i="43" s="1"/>
  <c r="T178" i="43" s="1"/>
  <c r="U178" i="43" s="1"/>
  <c r="AE178" i="43" s="1"/>
  <c r="AA178" i="43"/>
  <c r="X178" i="43" s="1"/>
  <c r="S181" i="43"/>
  <c r="T181" i="43" s="1"/>
  <c r="U181" i="43" s="1"/>
  <c r="AB181" i="43"/>
  <c r="S183" i="43"/>
  <c r="T183" i="43" s="1"/>
  <c r="AB183" i="43"/>
  <c r="R186" i="43"/>
  <c r="S186" i="43" s="1"/>
  <c r="AA186" i="43"/>
  <c r="X186" i="43" s="1"/>
  <c r="U193" i="43"/>
  <c r="AE193" i="43" s="1"/>
  <c r="AD193" i="43"/>
  <c r="R204" i="43"/>
  <c r="S204" i="43" s="1"/>
  <c r="AA204" i="43"/>
  <c r="X204" i="43" s="1"/>
  <c r="U211" i="43"/>
  <c r="AD211" i="43"/>
  <c r="R212" i="43"/>
  <c r="S212" i="43" s="1"/>
  <c r="T212" i="43" s="1"/>
  <c r="U212" i="43" s="1"/>
  <c r="AE212" i="43" s="1"/>
  <c r="AA212" i="43"/>
  <c r="X212" i="43" s="1"/>
  <c r="T216" i="43"/>
  <c r="U216" i="43" s="1"/>
  <c r="AE216" i="43" s="1"/>
  <c r="AC216" i="43"/>
  <c r="S223" i="43"/>
  <c r="T223" i="43" s="1"/>
  <c r="U223" i="43" s="1"/>
  <c r="AE223" i="43" s="1"/>
  <c r="AB223" i="43"/>
  <c r="U233" i="43"/>
  <c r="AD233" i="43"/>
  <c r="S235" i="43"/>
  <c r="T235" i="43" s="1"/>
  <c r="U235" i="43" s="1"/>
  <c r="AB235" i="43"/>
  <c r="U241" i="43"/>
  <c r="AD241" i="43"/>
  <c r="Y9" i="43"/>
  <c r="AA9" i="43"/>
  <c r="X9" i="43" s="1"/>
  <c r="Z9" i="43"/>
  <c r="AB9" i="43"/>
  <c r="AC9" i="43" s="1"/>
  <c r="AD9" i="43" s="1"/>
  <c r="AE9" i="43" s="1"/>
  <c r="AC12" i="43"/>
  <c r="T12" i="43"/>
  <c r="U12" i="43" s="1"/>
  <c r="AE12" i="43" s="1"/>
  <c r="T18" i="43"/>
  <c r="U18" i="43" s="1"/>
  <c r="AE18" i="43" s="1"/>
  <c r="AC18" i="43"/>
  <c r="Z30" i="43"/>
  <c r="Q30" i="43"/>
  <c r="R30" i="43" s="1"/>
  <c r="S30" i="43" s="1"/>
  <c r="U35" i="43"/>
  <c r="AD35" i="43"/>
  <c r="AC37" i="43"/>
  <c r="Y37" i="43"/>
  <c r="AD37" i="43"/>
  <c r="AB37" i="43"/>
  <c r="AA37" i="43"/>
  <c r="X37" i="43" s="1"/>
  <c r="AE37" i="43"/>
  <c r="Z37" i="43"/>
  <c r="AC41" i="43"/>
  <c r="Y41" i="43"/>
  <c r="AA41" i="43"/>
  <c r="X41" i="43" s="1"/>
  <c r="AE41" i="43"/>
  <c r="Z41" i="43"/>
  <c r="AD41" i="43"/>
  <c r="AB41" i="43"/>
  <c r="T44" i="43"/>
  <c r="U44" i="43" s="1"/>
  <c r="AC44" i="43"/>
  <c r="T50" i="43"/>
  <c r="U50" i="43" s="1"/>
  <c r="AE50" i="43" s="1"/>
  <c r="AC50" i="43"/>
  <c r="Q62" i="43"/>
  <c r="R62" i="43" s="1"/>
  <c r="S62" i="43" s="1"/>
  <c r="Z62" i="43"/>
  <c r="AC63" i="43"/>
  <c r="U67" i="43"/>
  <c r="AE67" i="43" s="1"/>
  <c r="AD67" i="43"/>
  <c r="AC69" i="43"/>
  <c r="Y69" i="43"/>
  <c r="AB69" i="43"/>
  <c r="AD69" i="43"/>
  <c r="AA69" i="43"/>
  <c r="X69" i="43" s="1"/>
  <c r="AE69" i="43"/>
  <c r="Z69" i="43"/>
  <c r="AC73" i="43"/>
  <c r="Y73" i="43"/>
  <c r="AB73" i="43"/>
  <c r="Z73" i="43"/>
  <c r="AA73" i="43"/>
  <c r="X73" i="43" s="1"/>
  <c r="AD73" i="43"/>
  <c r="AE73" i="43"/>
  <c r="T76" i="43"/>
  <c r="U76" i="43" s="1"/>
  <c r="AE76" i="43" s="1"/>
  <c r="AC76" i="43"/>
  <c r="T82" i="43"/>
  <c r="U82" i="43" s="1"/>
  <c r="AE82" i="43" s="1"/>
  <c r="AC82" i="43"/>
  <c r="Z94" i="43"/>
  <c r="Q94" i="43"/>
  <c r="R94" i="43" s="1"/>
  <c r="S94" i="43" s="1"/>
  <c r="S99" i="43"/>
  <c r="T99" i="43" s="1"/>
  <c r="AB99" i="43"/>
  <c r="AC101" i="43"/>
  <c r="Y101" i="43"/>
  <c r="Z101" i="43"/>
  <c r="AD101" i="43"/>
  <c r="AB101" i="43"/>
  <c r="AA101" i="43"/>
  <c r="X101" i="43" s="1"/>
  <c r="AE101" i="43"/>
  <c r="AC105" i="43"/>
  <c r="Y105" i="43"/>
  <c r="AB105" i="43"/>
  <c r="AA105" i="43"/>
  <c r="X105" i="43" s="1"/>
  <c r="AE105" i="43"/>
  <c r="AD105" i="43"/>
  <c r="Z105" i="43"/>
  <c r="T108" i="43"/>
  <c r="U108" i="43" s="1"/>
  <c r="AE108" i="43" s="1"/>
  <c r="AC108" i="43"/>
  <c r="Q126" i="43"/>
  <c r="R126" i="43" s="1"/>
  <c r="S126" i="43" s="1"/>
  <c r="Z126" i="43"/>
  <c r="Z127" i="43"/>
  <c r="AA128" i="43"/>
  <c r="X128" i="43" s="1"/>
  <c r="U131" i="43"/>
  <c r="AE131" i="43" s="1"/>
  <c r="AD131" i="43"/>
  <c r="AC133" i="43"/>
  <c r="Y133" i="43"/>
  <c r="AE133" i="43"/>
  <c r="Z133" i="43"/>
  <c r="AD133" i="43"/>
  <c r="AB133" i="43"/>
  <c r="AA133" i="43"/>
  <c r="X133" i="43" s="1"/>
  <c r="AC137" i="43"/>
  <c r="Y137" i="43"/>
  <c r="AB137" i="43"/>
  <c r="AE137" i="43"/>
  <c r="AA137" i="43"/>
  <c r="X137" i="43" s="1"/>
  <c r="AD137" i="43"/>
  <c r="Z137" i="43"/>
  <c r="AC140" i="43"/>
  <c r="T140" i="43"/>
  <c r="U140" i="43" s="1"/>
  <c r="AE140" i="43" s="1"/>
  <c r="T146" i="43"/>
  <c r="U146" i="43" s="1"/>
  <c r="AE146" i="43" s="1"/>
  <c r="AC146" i="43"/>
  <c r="Z158" i="43"/>
  <c r="Q158" i="43"/>
  <c r="R158" i="43" s="1"/>
  <c r="S158" i="43" s="1"/>
  <c r="AE160" i="43"/>
  <c r="AD163" i="43"/>
  <c r="U163" i="43"/>
  <c r="AE163" i="43" s="1"/>
  <c r="AC165" i="43"/>
  <c r="Y165" i="43"/>
  <c r="AE165" i="43"/>
  <c r="Z165" i="43"/>
  <c r="AD165" i="43"/>
  <c r="AB165" i="43"/>
  <c r="AA165" i="43"/>
  <c r="X165" i="43" s="1"/>
  <c r="AC169" i="43"/>
  <c r="Y169" i="43"/>
  <c r="AB169" i="43"/>
  <c r="AE169" i="43"/>
  <c r="AA169" i="43"/>
  <c r="X169" i="43" s="1"/>
  <c r="Z169" i="43"/>
  <c r="AD169" i="43"/>
  <c r="T172" i="43"/>
  <c r="U172" i="43" s="1"/>
  <c r="AE172" i="43" s="1"/>
  <c r="AC172" i="43"/>
  <c r="T182" i="43"/>
  <c r="U182" i="43" s="1"/>
  <c r="AE182" i="43" s="1"/>
  <c r="AC182" i="43"/>
  <c r="U185" i="43"/>
  <c r="AE185" i="43" s="1"/>
  <c r="AD185" i="43"/>
  <c r="R194" i="43"/>
  <c r="S194" i="43" s="1"/>
  <c r="T194" i="43" s="1"/>
  <c r="U194" i="43" s="1"/>
  <c r="AE194" i="43" s="1"/>
  <c r="AA194" i="43"/>
  <c r="X194" i="43" s="1"/>
  <c r="S197" i="43"/>
  <c r="T197" i="43" s="1"/>
  <c r="U197" i="43" s="1"/>
  <c r="AB197" i="43"/>
  <c r="S199" i="43"/>
  <c r="T199" i="43" s="1"/>
  <c r="AB199" i="43"/>
  <c r="R202" i="43"/>
  <c r="S202" i="43" s="1"/>
  <c r="AA202" i="43"/>
  <c r="X202" i="43" s="1"/>
  <c r="U209" i="43"/>
  <c r="AE209" i="43" s="1"/>
  <c r="AD209" i="43"/>
  <c r="R220" i="43"/>
  <c r="S220" i="43" s="1"/>
  <c r="AA220" i="43"/>
  <c r="X220" i="43" s="1"/>
  <c r="AE222" i="43"/>
  <c r="U225" i="43"/>
  <c r="AD225" i="43"/>
  <c r="AC13" i="43"/>
  <c r="Y13" i="43"/>
  <c r="AE13" i="43"/>
  <c r="AD13" i="43"/>
  <c r="AB13" i="43"/>
  <c r="AA13" i="43"/>
  <c r="X13" i="43" s="1"/>
  <c r="Z13" i="43"/>
  <c r="T20" i="43"/>
  <c r="U20" i="43" s="1"/>
  <c r="AE20" i="43" s="1"/>
  <c r="AC20" i="43"/>
  <c r="Z38" i="43"/>
  <c r="Q38" i="43"/>
  <c r="R38" i="43" s="1"/>
  <c r="S38" i="43" s="1"/>
  <c r="U75" i="43"/>
  <c r="AE75" i="43" s="1"/>
  <c r="AD75" i="43"/>
  <c r="AC77" i="43"/>
  <c r="Y77" i="43"/>
  <c r="AD77" i="43"/>
  <c r="AB77" i="43"/>
  <c r="AA77" i="43"/>
  <c r="X77" i="43" s="1"/>
  <c r="AE77" i="43"/>
  <c r="Z77" i="43"/>
  <c r="AC81" i="43"/>
  <c r="Y81" i="43"/>
  <c r="Z81" i="43"/>
  <c r="AA81" i="43"/>
  <c r="X81" i="43" s="1"/>
  <c r="AD81" i="43"/>
  <c r="AB81" i="43"/>
  <c r="AE81" i="43"/>
  <c r="T84" i="43"/>
  <c r="U84" i="43" s="1"/>
  <c r="AC84" i="43"/>
  <c r="S95" i="43"/>
  <c r="T95" i="43" s="1"/>
  <c r="U95" i="43" s="1"/>
  <c r="AE95" i="43" s="1"/>
  <c r="AB95" i="43"/>
  <c r="Z102" i="43"/>
  <c r="Q102" i="43"/>
  <c r="R102" i="43" s="1"/>
  <c r="S102" i="43" s="1"/>
  <c r="U107" i="43"/>
  <c r="AE107" i="43" s="1"/>
  <c r="AD107" i="43"/>
  <c r="AC109" i="43"/>
  <c r="Y109" i="43"/>
  <c r="AD109" i="43"/>
  <c r="AA109" i="43"/>
  <c r="X109" i="43" s="1"/>
  <c r="AE109" i="43"/>
  <c r="Z109" i="43"/>
  <c r="AB109" i="43"/>
  <c r="AC113" i="43"/>
  <c r="Y113" i="43"/>
  <c r="Z113" i="43"/>
  <c r="AA113" i="43"/>
  <c r="X113" i="43" s="1"/>
  <c r="AE113" i="43"/>
  <c r="AD113" i="43"/>
  <c r="AB113" i="43"/>
  <c r="T116" i="43"/>
  <c r="U116" i="43" s="1"/>
  <c r="AE116" i="43" s="1"/>
  <c r="AC116" i="43"/>
  <c r="Z134" i="43"/>
  <c r="Q134" i="43"/>
  <c r="R134" i="43" s="1"/>
  <c r="S134" i="43" s="1"/>
  <c r="U139" i="43"/>
  <c r="AD139" i="43"/>
  <c r="AC141" i="43"/>
  <c r="Y141" i="43"/>
  <c r="AE141" i="43"/>
  <c r="Z141" i="43"/>
  <c r="AD141" i="43"/>
  <c r="AB141" i="43"/>
  <c r="AA141" i="43"/>
  <c r="X141" i="43" s="1"/>
  <c r="AC145" i="43"/>
  <c r="Y145" i="43"/>
  <c r="AB145" i="43"/>
  <c r="Z145" i="43"/>
  <c r="AA145" i="43"/>
  <c r="X145" i="43" s="1"/>
  <c r="AD145" i="43"/>
  <c r="AE145" i="43"/>
  <c r="T154" i="43"/>
  <c r="U154" i="43" s="1"/>
  <c r="AE154" i="43" s="1"/>
  <c r="AC154" i="43"/>
  <c r="Z166" i="43"/>
  <c r="Q166" i="43"/>
  <c r="R166" i="43" s="1"/>
  <c r="S166" i="43" s="1"/>
  <c r="U171" i="43"/>
  <c r="AE171" i="43" s="1"/>
  <c r="AD171" i="43"/>
  <c r="AC173" i="43"/>
  <c r="Y173" i="43"/>
  <c r="AE173" i="43"/>
  <c r="Z173" i="43"/>
  <c r="AB173" i="43"/>
  <c r="AD173" i="43"/>
  <c r="AA173" i="43"/>
  <c r="X173" i="43" s="1"/>
  <c r="U179" i="43"/>
  <c r="AD179" i="43"/>
  <c r="R180" i="43"/>
  <c r="S180" i="43" s="1"/>
  <c r="T180" i="43" s="1"/>
  <c r="U180" i="43" s="1"/>
  <c r="AE180" i="43" s="1"/>
  <c r="AA180" i="43"/>
  <c r="X180" i="43" s="1"/>
  <c r="T184" i="43"/>
  <c r="U184" i="43" s="1"/>
  <c r="AE184" i="43" s="1"/>
  <c r="AC184" i="43"/>
  <c r="S191" i="43"/>
  <c r="T191" i="43" s="1"/>
  <c r="U191" i="43" s="1"/>
  <c r="AE191" i="43" s="1"/>
  <c r="AB191" i="43"/>
  <c r="T198" i="43"/>
  <c r="U198" i="43" s="1"/>
  <c r="AE198" i="43" s="1"/>
  <c r="AC198" i="43"/>
  <c r="U201" i="43"/>
  <c r="AE201" i="43" s="1"/>
  <c r="AD201" i="43"/>
  <c r="R210" i="43"/>
  <c r="S210" i="43" s="1"/>
  <c r="T210" i="43" s="1"/>
  <c r="U210" i="43" s="1"/>
  <c r="AE210" i="43" s="1"/>
  <c r="AA210" i="43"/>
  <c r="X210" i="43" s="1"/>
  <c r="S213" i="43"/>
  <c r="T213" i="43" s="1"/>
  <c r="U213" i="43" s="1"/>
  <c r="AB213" i="43"/>
  <c r="S215" i="43"/>
  <c r="T215" i="43" s="1"/>
  <c r="AB215" i="43"/>
  <c r="R218" i="43"/>
  <c r="S218" i="43" s="1"/>
  <c r="AA218" i="43"/>
  <c r="X218" i="43" s="1"/>
  <c r="T250" i="43"/>
  <c r="U250" i="43" s="1"/>
  <c r="AE250" i="43" s="1"/>
  <c r="AC250" i="43"/>
  <c r="Z10" i="43"/>
  <c r="Z16" i="43"/>
  <c r="Z18" i="43"/>
  <c r="AD24" i="43"/>
  <c r="Z24" i="43"/>
  <c r="AE31" i="43"/>
  <c r="AA31" i="43"/>
  <c r="X31" i="43" s="1"/>
  <c r="AD40" i="43"/>
  <c r="Z40" i="43"/>
  <c r="AD48" i="43"/>
  <c r="Z48" i="43"/>
  <c r="AA48" i="43"/>
  <c r="X48" i="43" s="1"/>
  <c r="Z50" i="43"/>
  <c r="AB55" i="43"/>
  <c r="Z58" i="43"/>
  <c r="AD64" i="43"/>
  <c r="Z64" i="43"/>
  <c r="AE71" i="43"/>
  <c r="AA71" i="43"/>
  <c r="X71" i="43" s="1"/>
  <c r="AB71" i="43"/>
  <c r="AE79" i="43"/>
  <c r="AA79" i="43"/>
  <c r="X79" i="43" s="1"/>
  <c r="AD88" i="43"/>
  <c r="Z88" i="43"/>
  <c r="AA88" i="43"/>
  <c r="X88" i="43" s="1"/>
  <c r="AA95" i="43"/>
  <c r="X95" i="43" s="1"/>
  <c r="AD96" i="43"/>
  <c r="Z96" i="43"/>
  <c r="AA96" i="43"/>
  <c r="X96" i="43" s="1"/>
  <c r="Z98" i="43"/>
  <c r="AE103" i="43"/>
  <c r="AA103" i="43"/>
  <c r="X103" i="43" s="1"/>
  <c r="AB103" i="43"/>
  <c r="AA104" i="43"/>
  <c r="X104" i="43" s="1"/>
  <c r="Z106" i="43"/>
  <c r="AE111" i="43"/>
  <c r="AA111" i="43"/>
  <c r="X111" i="43" s="1"/>
  <c r="AB111" i="43"/>
  <c r="AD112" i="43"/>
  <c r="Z112" i="43"/>
  <c r="AA112" i="43"/>
  <c r="X112" i="43" s="1"/>
  <c r="AE119" i="43"/>
  <c r="AA119" i="43"/>
  <c r="X119" i="43" s="1"/>
  <c r="AB127" i="43"/>
  <c r="AB135" i="43"/>
  <c r="AE143" i="43"/>
  <c r="AA143" i="43"/>
  <c r="X143" i="43" s="1"/>
  <c r="AB143" i="43"/>
  <c r="AE151" i="43"/>
  <c r="AA151" i="43"/>
  <c r="X151" i="43" s="1"/>
  <c r="AD152" i="43"/>
  <c r="Z152" i="43"/>
  <c r="AA152" i="43"/>
  <c r="X152" i="43" s="1"/>
  <c r="Z154" i="43"/>
  <c r="AE159" i="43"/>
  <c r="AA159" i="43"/>
  <c r="X159" i="43" s="1"/>
  <c r="AA160" i="43"/>
  <c r="X160" i="43" s="1"/>
  <c r="AB167" i="43"/>
  <c r="AE175" i="43"/>
  <c r="AA175" i="43"/>
  <c r="X175" i="43" s="1"/>
  <c r="AC175" i="43"/>
  <c r="Y175" i="43"/>
  <c r="AE187" i="43"/>
  <c r="AA187" i="43"/>
  <c r="X187" i="43" s="1"/>
  <c r="AC187" i="43"/>
  <c r="Y187" i="43"/>
  <c r="Y190" i="43"/>
  <c r="AD192" i="43"/>
  <c r="Z192" i="43"/>
  <c r="AB192" i="43"/>
  <c r="Y192" i="43"/>
  <c r="AE203" i="43"/>
  <c r="AA203" i="43"/>
  <c r="X203" i="43" s="1"/>
  <c r="AC203" i="43"/>
  <c r="Y203" i="43"/>
  <c r="Z203" i="43"/>
  <c r="AC205" i="43"/>
  <c r="Y205" i="43"/>
  <c r="AE205" i="43"/>
  <c r="AA205" i="43"/>
  <c r="X205" i="43" s="1"/>
  <c r="AB206" i="43"/>
  <c r="AD206" i="43"/>
  <c r="Z206" i="43"/>
  <c r="Y206" i="43"/>
  <c r="AD208" i="43"/>
  <c r="Z208" i="43"/>
  <c r="AB208" i="43"/>
  <c r="Y208" i="43"/>
  <c r="AE219" i="43"/>
  <c r="AA219" i="43"/>
  <c r="X219" i="43" s="1"/>
  <c r="AC219" i="43"/>
  <c r="Y219" i="43"/>
  <c r="AC225" i="43"/>
  <c r="AD228" i="43"/>
  <c r="Z228" i="43"/>
  <c r="Y228" i="43"/>
  <c r="AC228" i="43"/>
  <c r="AB228" i="43"/>
  <c r="AB238" i="43"/>
  <c r="AE238" i="43"/>
  <c r="AA238" i="43"/>
  <c r="X238" i="43" s="1"/>
  <c r="AD238" i="43"/>
  <c r="Z238" i="43"/>
  <c r="AE239" i="43"/>
  <c r="AA239" i="43"/>
  <c r="X239" i="43" s="1"/>
  <c r="AD239" i="43"/>
  <c r="Z239" i="43"/>
  <c r="AC239" i="43"/>
  <c r="Y239" i="43"/>
  <c r="AC241" i="43"/>
  <c r="AD244" i="43"/>
  <c r="Z244" i="43"/>
  <c r="AC244" i="43"/>
  <c r="Y244" i="43"/>
  <c r="AB244" i="43"/>
  <c r="AB254" i="43"/>
  <c r="AE254" i="43"/>
  <c r="AA254" i="43"/>
  <c r="X254" i="43" s="1"/>
  <c r="AD254" i="43"/>
  <c r="Z254" i="43"/>
  <c r="AE255" i="43"/>
  <c r="AA255" i="43"/>
  <c r="X255" i="43" s="1"/>
  <c r="AD255" i="43"/>
  <c r="Z255" i="43"/>
  <c r="AC255" i="43"/>
  <c r="Y255" i="43"/>
  <c r="AC257" i="43"/>
  <c r="AB264" i="43"/>
  <c r="AE264" i="43"/>
  <c r="Z264" i="43"/>
  <c r="AD264" i="43"/>
  <c r="Y264" i="43"/>
  <c r="AC264" i="43"/>
  <c r="Y7" i="43"/>
  <c r="AB11" i="43"/>
  <c r="Y15" i="43"/>
  <c r="AD15" i="43"/>
  <c r="AB19" i="43"/>
  <c r="Z20" i="43"/>
  <c r="Y23" i="43"/>
  <c r="AD23" i="43"/>
  <c r="AC24" i="43"/>
  <c r="AE27" i="43"/>
  <c r="AA27" i="43"/>
  <c r="X27" i="43" s="1"/>
  <c r="AB27" i="43"/>
  <c r="AD28" i="43"/>
  <c r="Z28" i="43"/>
  <c r="AA28" i="43"/>
  <c r="X28" i="43" s="1"/>
  <c r="Y31" i="43"/>
  <c r="AD31" i="43"/>
  <c r="AC32" i="43"/>
  <c r="AD36" i="43"/>
  <c r="Z36" i="43"/>
  <c r="AA36" i="43"/>
  <c r="X36" i="43" s="1"/>
  <c r="W36" i="43" s="1"/>
  <c r="Y39" i="43"/>
  <c r="AD39" i="43"/>
  <c r="AC40" i="43"/>
  <c r="AE43" i="43"/>
  <c r="AA43" i="43"/>
  <c r="X43" i="43" s="1"/>
  <c r="Z44" i="43"/>
  <c r="AA44" i="43"/>
  <c r="X44" i="43" s="1"/>
  <c r="Y47" i="43"/>
  <c r="AD47" i="43"/>
  <c r="AC48" i="43"/>
  <c r="AB51" i="43"/>
  <c r="AD52" i="43"/>
  <c r="Z52" i="43"/>
  <c r="AA52" i="43"/>
  <c r="X52" i="43" s="1"/>
  <c r="AD55" i="43"/>
  <c r="AC56" i="43"/>
  <c r="AA59" i="43"/>
  <c r="X59" i="43" s="1"/>
  <c r="AB59" i="43"/>
  <c r="AD60" i="43"/>
  <c r="Z60" i="43"/>
  <c r="AA60" i="43"/>
  <c r="X60" i="43" s="1"/>
  <c r="Y63" i="43"/>
  <c r="AA67" i="43"/>
  <c r="X67" i="43" s="1"/>
  <c r="AB67" i="43"/>
  <c r="AA68" i="43"/>
  <c r="X68" i="43" s="1"/>
  <c r="AB75" i="43"/>
  <c r="Y79" i="43"/>
  <c r="AD79" i="43"/>
  <c r="AC80" i="43"/>
  <c r="AE83" i="43"/>
  <c r="AA83" i="43"/>
  <c r="X83" i="43" s="1"/>
  <c r="AB83" i="43"/>
  <c r="Z84" i="43"/>
  <c r="AA84" i="43"/>
  <c r="X84" i="43" s="1"/>
  <c r="Y87" i="43"/>
  <c r="AD87" i="43"/>
  <c r="AC88" i="43"/>
  <c r="AA91" i="43"/>
  <c r="X91" i="43" s="1"/>
  <c r="AB91" i="43"/>
  <c r="Y95" i="43"/>
  <c r="AC96" i="43"/>
  <c r="AA99" i="43"/>
  <c r="X99" i="43" s="1"/>
  <c r="Z100" i="43"/>
  <c r="AA100" i="43"/>
  <c r="X100" i="43" s="1"/>
  <c r="W100" i="43" s="1"/>
  <c r="Y103" i="43"/>
  <c r="AD103" i="43"/>
  <c r="AA107" i="43"/>
  <c r="X107" i="43" s="1"/>
  <c r="AB107" i="43"/>
  <c r="Y111" i="43"/>
  <c r="AD111" i="43"/>
  <c r="AC112" i="43"/>
  <c r="AA115" i="43"/>
  <c r="X115" i="43" s="1"/>
  <c r="AB115" i="43"/>
  <c r="AD119" i="43"/>
  <c r="AC120" i="43"/>
  <c r="AA123" i="43"/>
  <c r="X123" i="43" s="1"/>
  <c r="AB123" i="43"/>
  <c r="Z124" i="43"/>
  <c r="AA124" i="43"/>
  <c r="X124" i="43" s="1"/>
  <c r="Y127" i="43"/>
  <c r="Z7" i="43"/>
  <c r="Y8" i="43"/>
  <c r="Y10" i="43"/>
  <c r="AC11" i="43"/>
  <c r="AB12" i="43"/>
  <c r="AB14" i="43"/>
  <c r="AA14" i="43"/>
  <c r="X14" i="43" s="1"/>
  <c r="Y16" i="43"/>
  <c r="Y18" i="43"/>
  <c r="AC19" i="43"/>
  <c r="AB20" i="43"/>
  <c r="Z23" i="43"/>
  <c r="Y24" i="43"/>
  <c r="AE24" i="43"/>
  <c r="Y26" i="43"/>
  <c r="AC27" i="43"/>
  <c r="AB28" i="43"/>
  <c r="Z31" i="43"/>
  <c r="W31" i="43" s="1"/>
  <c r="Y32" i="43"/>
  <c r="AE32" i="43"/>
  <c r="Y34" i="43"/>
  <c r="AC35" i="43"/>
  <c r="AB36" i="43"/>
  <c r="AA38" i="43"/>
  <c r="X38" i="43" s="1"/>
  <c r="Z39" i="43"/>
  <c r="Y40" i="43"/>
  <c r="AE40" i="43"/>
  <c r="Y42" i="43"/>
  <c r="AC43" i="43"/>
  <c r="AB44" i="43"/>
  <c r="Z47" i="43"/>
  <c r="Y48" i="43"/>
  <c r="AE48" i="43"/>
  <c r="Y50" i="43"/>
  <c r="AC51" i="43"/>
  <c r="AB52" i="43"/>
  <c r="Y56" i="43"/>
  <c r="Y58" i="43"/>
  <c r="AC59" i="43"/>
  <c r="AB60" i="43"/>
  <c r="AA62" i="43"/>
  <c r="X62" i="43" s="1"/>
  <c r="Z63" i="43"/>
  <c r="Y64" i="43"/>
  <c r="AE64" i="43"/>
  <c r="Y66" i="43"/>
  <c r="AC67" i="43"/>
  <c r="AB68" i="43"/>
  <c r="AB70" i="43"/>
  <c r="AA70" i="43"/>
  <c r="X70" i="43" s="1"/>
  <c r="Z71" i="43"/>
  <c r="W71" i="43" s="1"/>
  <c r="Y72" i="43"/>
  <c r="Y74" i="43"/>
  <c r="AC75" i="43"/>
  <c r="AB76" i="43"/>
  <c r="Z79" i="43"/>
  <c r="Y80" i="43"/>
  <c r="AE80" i="43"/>
  <c r="Y82" i="43"/>
  <c r="AC83" i="43"/>
  <c r="AB84" i="43"/>
  <c r="Z87" i="43"/>
  <c r="Y88" i="43"/>
  <c r="AE88" i="43"/>
  <c r="Y90" i="43"/>
  <c r="AC91" i="43"/>
  <c r="AB92" i="43"/>
  <c r="AB94" i="43"/>
  <c r="Z95" i="43"/>
  <c r="W95" i="43" s="1"/>
  <c r="Y96" i="43"/>
  <c r="AE96" i="43"/>
  <c r="Y98" i="43"/>
  <c r="AB100" i="43"/>
  <c r="AB102" i="43"/>
  <c r="Z103" i="43"/>
  <c r="W103" i="43" s="1"/>
  <c r="Y104" i="43"/>
  <c r="AE104" i="43"/>
  <c r="Y106" i="43"/>
  <c r="AC107" i="43"/>
  <c r="AB108" i="43"/>
  <c r="Z111" i="43"/>
  <c r="W111" i="43" s="1"/>
  <c r="Y112" i="43"/>
  <c r="AE112" i="43"/>
  <c r="Y114" i="43"/>
  <c r="AC115" i="43"/>
  <c r="AB116" i="43"/>
  <c r="Z119" i="43"/>
  <c r="W119" i="43" s="1"/>
  <c r="Y120" i="43"/>
  <c r="Y122" i="43"/>
  <c r="AC123" i="43"/>
  <c r="AB124" i="43"/>
  <c r="Y128" i="43"/>
  <c r="AE128" i="43"/>
  <c r="Y130" i="43"/>
  <c r="AC131" i="43"/>
  <c r="AB132" i="43"/>
  <c r="Y136" i="43"/>
  <c r="Y138" i="43"/>
  <c r="AC139" i="43"/>
  <c r="AB140" i="43"/>
  <c r="Z143" i="43"/>
  <c r="W143" i="43" s="1"/>
  <c r="Y144" i="43"/>
  <c r="Y146" i="43"/>
  <c r="AB148" i="43"/>
  <c r="Z151" i="43"/>
  <c r="W151" i="43" s="1"/>
  <c r="Y152" i="43"/>
  <c r="AE152" i="43"/>
  <c r="Y154" i="43"/>
  <c r="AC155" i="43"/>
  <c r="AB156" i="43"/>
  <c r="AA158" i="43"/>
  <c r="X158" i="43" s="1"/>
  <c r="Z159" i="43"/>
  <c r="W159" i="43" s="1"/>
  <c r="Y160" i="43"/>
  <c r="Y162" i="43"/>
  <c r="AC163" i="43"/>
  <c r="AB164" i="43"/>
  <c r="Z167" i="43"/>
  <c r="Y168" i="43"/>
  <c r="AE168" i="43"/>
  <c r="Y170" i="43"/>
  <c r="AC171" i="43"/>
  <c r="AB172" i="43"/>
  <c r="AA174" i="43"/>
  <c r="X174" i="43" s="1"/>
  <c r="AD175" i="43"/>
  <c r="AE176" i="43"/>
  <c r="Z181" i="43"/>
  <c r="AA182" i="43"/>
  <c r="X182" i="43" s="1"/>
  <c r="AA183" i="43"/>
  <c r="X183" i="43" s="1"/>
  <c r="Y183" i="43"/>
  <c r="Z183" i="43"/>
  <c r="AA184" i="43"/>
  <c r="X184" i="43" s="1"/>
  <c r="AC185" i="43"/>
  <c r="Y185" i="43"/>
  <c r="AA185" i="43"/>
  <c r="X185" i="43" s="1"/>
  <c r="AB186" i="43"/>
  <c r="Z186" i="43"/>
  <c r="W186" i="43" s="1"/>
  <c r="Y186" i="43"/>
  <c r="Z188" i="43"/>
  <c r="Y188" i="43"/>
  <c r="AE192" i="43"/>
  <c r="Z197" i="43"/>
  <c r="AA198" i="43"/>
  <c r="X198" i="43" s="1"/>
  <c r="AA199" i="43"/>
  <c r="X199" i="43" s="1"/>
  <c r="AC199" i="43"/>
  <c r="Y199" i="43"/>
  <c r="Z199" i="43"/>
  <c r="AA200" i="43"/>
  <c r="X200" i="43" s="1"/>
  <c r="AC201" i="43"/>
  <c r="Y201" i="43"/>
  <c r="AA201" i="43"/>
  <c r="X201" i="43" s="1"/>
  <c r="Z202" i="43"/>
  <c r="W202" i="43" s="1"/>
  <c r="Y202" i="43"/>
  <c r="Z204" i="43"/>
  <c r="Y204" i="43"/>
  <c r="AD205" i="43"/>
  <c r="AE206" i="43"/>
  <c r="AE208" i="43"/>
  <c r="Z213" i="43"/>
  <c r="AA214" i="43"/>
  <c r="X214" i="43" s="1"/>
  <c r="AA215" i="43"/>
  <c r="X215" i="43" s="1"/>
  <c r="Y215" i="43"/>
  <c r="Z215" i="43"/>
  <c r="AA216" i="43"/>
  <c r="X216" i="43" s="1"/>
  <c r="AC217" i="43"/>
  <c r="Y217" i="43"/>
  <c r="AA217" i="43"/>
  <c r="X217" i="43" s="1"/>
  <c r="Z218" i="43"/>
  <c r="W218" i="43" s="1"/>
  <c r="Y218" i="43"/>
  <c r="Z220" i="43"/>
  <c r="Y220" i="43"/>
  <c r="AE228" i="43"/>
  <c r="AB234" i="43"/>
  <c r="AA234" i="43"/>
  <c r="X234" i="43" s="1"/>
  <c r="Z234" i="43"/>
  <c r="AE235" i="43"/>
  <c r="AA235" i="43"/>
  <c r="X235" i="43" s="1"/>
  <c r="Z235" i="43"/>
  <c r="Y235" i="43"/>
  <c r="AC237" i="43"/>
  <c r="AD237" i="43"/>
  <c r="AD240" i="43"/>
  <c r="Z240" i="43"/>
  <c r="AC240" i="43"/>
  <c r="Y240" i="43"/>
  <c r="AB240" i="43"/>
  <c r="AE244" i="43"/>
  <c r="AB250" i="43"/>
  <c r="AA250" i="43"/>
  <c r="X250" i="43" s="1"/>
  <c r="Z250" i="43"/>
  <c r="AA251" i="43"/>
  <c r="X251" i="43" s="1"/>
  <c r="Z251" i="43"/>
  <c r="Y251" i="43"/>
  <c r="AC253" i="43"/>
  <c r="AD253" i="43"/>
  <c r="AD256" i="43"/>
  <c r="Z256" i="43"/>
  <c r="AC256" i="43"/>
  <c r="Y256" i="43"/>
  <c r="AB256" i="43"/>
  <c r="U276" i="43"/>
  <c r="AE276" i="43" s="1"/>
  <c r="AD276" i="43"/>
  <c r="Q277" i="43"/>
  <c r="R277" i="43" s="1"/>
  <c r="S277" i="43" s="1"/>
  <c r="Z277" i="43"/>
  <c r="AD282" i="43"/>
  <c r="Z282" i="43"/>
  <c r="AC282" i="43"/>
  <c r="AB282" i="43"/>
  <c r="AA282" i="43"/>
  <c r="X282" i="43" s="1"/>
  <c r="AE282" i="43"/>
  <c r="Y282" i="43"/>
  <c r="U292" i="43"/>
  <c r="AE292" i="43" s="1"/>
  <c r="AD292" i="43"/>
  <c r="Q293" i="43"/>
  <c r="R293" i="43" s="1"/>
  <c r="S293" i="43" s="1"/>
  <c r="Z293" i="43"/>
  <c r="AD298" i="43"/>
  <c r="Z298" i="43"/>
  <c r="AC298" i="43"/>
  <c r="AB298" i="43"/>
  <c r="AA298" i="43"/>
  <c r="X298" i="43" s="1"/>
  <c r="AE298" i="43"/>
  <c r="Y298" i="43"/>
  <c r="U316" i="43"/>
  <c r="AE316" i="43" s="1"/>
  <c r="AD316" i="43"/>
  <c r="Q317" i="43"/>
  <c r="R317" i="43" s="1"/>
  <c r="S317" i="43" s="1"/>
  <c r="Z317" i="43"/>
  <c r="AD322" i="43"/>
  <c r="Z322" i="43"/>
  <c r="AC322" i="43"/>
  <c r="AB322" i="43"/>
  <c r="AA322" i="43"/>
  <c r="X322" i="43" s="1"/>
  <c r="AE322" i="43"/>
  <c r="Y322" i="43"/>
  <c r="U340" i="43"/>
  <c r="AE340" i="43" s="1"/>
  <c r="AD340" i="43"/>
  <c r="Q341" i="43"/>
  <c r="R341" i="43" s="1"/>
  <c r="S341" i="43" s="1"/>
  <c r="Z341" i="43"/>
  <c r="AD346" i="43"/>
  <c r="Z346" i="43"/>
  <c r="AC346" i="43"/>
  <c r="AB346" i="43"/>
  <c r="AA346" i="43"/>
  <c r="X346" i="43" s="1"/>
  <c r="AE346" i="43"/>
  <c r="Y346" i="43"/>
  <c r="U356" i="43"/>
  <c r="AE356" i="43" s="1"/>
  <c r="AD356" i="43"/>
  <c r="Q357" i="43"/>
  <c r="R357" i="43" s="1"/>
  <c r="S357" i="43" s="1"/>
  <c r="Z357" i="43"/>
  <c r="AD362" i="43"/>
  <c r="Z362" i="43"/>
  <c r="AC362" i="43"/>
  <c r="AB362" i="43"/>
  <c r="AA362" i="43"/>
  <c r="X362" i="43" s="1"/>
  <c r="AE362" i="43"/>
  <c r="Y362" i="43"/>
  <c r="U372" i="43"/>
  <c r="AE372" i="43" s="1"/>
  <c r="AD372" i="43"/>
  <c r="Q373" i="43"/>
  <c r="R373" i="43" s="1"/>
  <c r="S373" i="43" s="1"/>
  <c r="Z373" i="43"/>
  <c r="AD378" i="43"/>
  <c r="Z378" i="43"/>
  <c r="AC378" i="43"/>
  <c r="AB378" i="43"/>
  <c r="AA378" i="43"/>
  <c r="X378" i="43" s="1"/>
  <c r="AE378" i="43"/>
  <c r="Y378" i="43"/>
  <c r="U388" i="43"/>
  <c r="AE388" i="43" s="1"/>
  <c r="AD388" i="43"/>
  <c r="Q389" i="43"/>
  <c r="R389" i="43" s="1"/>
  <c r="S389" i="43" s="1"/>
  <c r="Z389" i="43"/>
  <c r="AD394" i="43"/>
  <c r="Z394" i="43"/>
  <c r="AC394" i="43"/>
  <c r="AB394" i="43"/>
  <c r="AA394" i="43"/>
  <c r="X394" i="43" s="1"/>
  <c r="AE394" i="43"/>
  <c r="Y394" i="43"/>
  <c r="U404" i="43"/>
  <c r="AE404" i="43" s="1"/>
  <c r="AD404" i="43"/>
  <c r="Q405" i="43"/>
  <c r="R405" i="43" s="1"/>
  <c r="S405" i="43" s="1"/>
  <c r="Z405" i="43"/>
  <c r="AD410" i="43"/>
  <c r="Z410" i="43"/>
  <c r="AC410" i="43"/>
  <c r="AB410" i="43"/>
  <c r="AA410" i="43"/>
  <c r="X410" i="43" s="1"/>
  <c r="AE410" i="43"/>
  <c r="Y410" i="43"/>
  <c r="U420" i="43"/>
  <c r="AE420" i="43" s="1"/>
  <c r="AD420" i="43"/>
  <c r="Q421" i="43"/>
  <c r="R421" i="43" s="1"/>
  <c r="S421" i="43" s="1"/>
  <c r="Z421" i="43"/>
  <c r="AD426" i="43"/>
  <c r="Z426" i="43"/>
  <c r="AC426" i="43"/>
  <c r="AB426" i="43"/>
  <c r="AA426" i="43"/>
  <c r="X426" i="43" s="1"/>
  <c r="AE426" i="43"/>
  <c r="Y426" i="43"/>
  <c r="U436" i="43"/>
  <c r="AE436" i="43" s="1"/>
  <c r="AD436" i="43"/>
  <c r="Q437" i="43"/>
  <c r="R437" i="43" s="1"/>
  <c r="S437" i="43" s="1"/>
  <c r="Z437" i="43"/>
  <c r="S442" i="43"/>
  <c r="T442" i="43" s="1"/>
  <c r="U442" i="43" s="1"/>
  <c r="AB442" i="43"/>
  <c r="U448" i="43"/>
  <c r="AE448" i="43" s="1"/>
  <c r="AD448" i="43"/>
  <c r="S450" i="43"/>
  <c r="AB450" i="43"/>
  <c r="AD467" i="43"/>
  <c r="Z467" i="43"/>
  <c r="AC467" i="43"/>
  <c r="Y467" i="43"/>
  <c r="AE467" i="43"/>
  <c r="AB467" i="43"/>
  <c r="AA467" i="43"/>
  <c r="X467" i="43" s="1"/>
  <c r="S474" i="43"/>
  <c r="T474" i="43" s="1"/>
  <c r="U474" i="43" s="1"/>
  <c r="AB474" i="43"/>
  <c r="U480" i="43"/>
  <c r="AE480" i="43" s="1"/>
  <c r="AD480" i="43"/>
  <c r="S482" i="43"/>
  <c r="AB482" i="43"/>
  <c r="T489" i="43"/>
  <c r="AC489" i="43"/>
  <c r="AD499" i="43"/>
  <c r="Z499" i="43"/>
  <c r="AC499" i="43"/>
  <c r="Y499" i="43"/>
  <c r="AE499" i="43"/>
  <c r="AB499" i="43"/>
  <c r="AA499" i="43"/>
  <c r="X499" i="43" s="1"/>
  <c r="Z8" i="43"/>
  <c r="AE15" i="43"/>
  <c r="AA15" i="43"/>
  <c r="X15" i="43" s="1"/>
  <c r="AA40" i="43"/>
  <c r="X40" i="43" s="1"/>
  <c r="W40" i="43" s="1"/>
  <c r="AB47" i="43"/>
  <c r="AE55" i="43"/>
  <c r="AA55" i="43"/>
  <c r="X55" i="43" s="1"/>
  <c r="AD56" i="43"/>
  <c r="Z56" i="43"/>
  <c r="AA56" i="43"/>
  <c r="X56" i="43" s="1"/>
  <c r="Z66" i="43"/>
  <c r="AD72" i="43"/>
  <c r="Z72" i="43"/>
  <c r="Z74" i="43"/>
  <c r="AE127" i="43"/>
  <c r="AA127" i="43"/>
  <c r="X127" i="43" s="1"/>
  <c r="Z130" i="43"/>
  <c r="AE135" i="43"/>
  <c r="AA135" i="43"/>
  <c r="X135" i="43" s="1"/>
  <c r="AD136" i="43"/>
  <c r="Z136" i="43"/>
  <c r="AA136" i="43"/>
  <c r="X136" i="43" s="1"/>
  <c r="AD160" i="43"/>
  <c r="Z160" i="43"/>
  <c r="Y176" i="43"/>
  <c r="Z187" i="43"/>
  <c r="W187" i="43" s="1"/>
  <c r="AB190" i="43"/>
  <c r="AD190" i="43"/>
  <c r="Z190" i="43"/>
  <c r="Z219" i="43"/>
  <c r="W219" i="43" s="1"/>
  <c r="AC221" i="43"/>
  <c r="Y221" i="43"/>
  <c r="AE221" i="43"/>
  <c r="AA221" i="43"/>
  <c r="X221" i="43" s="1"/>
  <c r="AB222" i="43"/>
  <c r="AD222" i="43"/>
  <c r="Z222" i="43"/>
  <c r="Y222" i="43"/>
  <c r="AD224" i="43"/>
  <c r="Z224" i="43"/>
  <c r="AC224" i="43"/>
  <c r="AB224" i="43"/>
  <c r="AD260" i="43"/>
  <c r="Z260" i="43"/>
  <c r="Y260" i="43"/>
  <c r="AC260" i="43"/>
  <c r="AB260" i="43"/>
  <c r="AD270" i="43"/>
  <c r="Z270" i="43"/>
  <c r="AA270" i="43"/>
  <c r="X270" i="43" s="1"/>
  <c r="AE270" i="43"/>
  <c r="Y270" i="43"/>
  <c r="AC270" i="43"/>
  <c r="AB270" i="43"/>
  <c r="T273" i="43"/>
  <c r="U273" i="43" s="1"/>
  <c r="AE273" i="43" s="1"/>
  <c r="AC273" i="43"/>
  <c r="U283" i="43"/>
  <c r="AE283" i="43" s="1"/>
  <c r="AD283" i="43"/>
  <c r="AD286" i="43"/>
  <c r="Z286" i="43"/>
  <c r="AA286" i="43"/>
  <c r="X286" i="43" s="1"/>
  <c r="Y286" i="43"/>
  <c r="AE286" i="43"/>
  <c r="AC286" i="43"/>
  <c r="AB286" i="43"/>
  <c r="T289" i="43"/>
  <c r="U289" i="43" s="1"/>
  <c r="AE289" i="43" s="1"/>
  <c r="AC289" i="43"/>
  <c r="U299" i="43"/>
  <c r="AE299" i="43" s="1"/>
  <c r="AD299" i="43"/>
  <c r="AD302" i="43"/>
  <c r="Z302" i="43"/>
  <c r="AA302" i="43"/>
  <c r="X302" i="43" s="1"/>
  <c r="AE302" i="43"/>
  <c r="Y302" i="43"/>
  <c r="AC302" i="43"/>
  <c r="AB302" i="43"/>
  <c r="AD310" i="43"/>
  <c r="Z310" i="43"/>
  <c r="AA310" i="43"/>
  <c r="X310" i="43" s="1"/>
  <c r="AE310" i="43"/>
  <c r="Y310" i="43"/>
  <c r="AC310" i="43"/>
  <c r="AB310" i="43"/>
  <c r="T313" i="43"/>
  <c r="U313" i="43" s="1"/>
  <c r="AE313" i="43" s="1"/>
  <c r="AC313" i="43"/>
  <c r="U323" i="43"/>
  <c r="AE323" i="43" s="1"/>
  <c r="AD323" i="43"/>
  <c r="AD326" i="43"/>
  <c r="Z326" i="43"/>
  <c r="AA326" i="43"/>
  <c r="X326" i="43" s="1"/>
  <c r="AE326" i="43"/>
  <c r="Y326" i="43"/>
  <c r="AC326" i="43"/>
  <c r="AB326" i="43"/>
  <c r="T329" i="43"/>
  <c r="U329" i="43" s="1"/>
  <c r="AE329" i="43" s="1"/>
  <c r="AC329" i="43"/>
  <c r="AD334" i="43"/>
  <c r="Z334" i="43"/>
  <c r="AA334" i="43"/>
  <c r="X334" i="43" s="1"/>
  <c r="AE334" i="43"/>
  <c r="Y334" i="43"/>
  <c r="AC334" i="43"/>
  <c r="AB334" i="43"/>
  <c r="T337" i="43"/>
  <c r="U337" i="43" s="1"/>
  <c r="AE337" i="43" s="1"/>
  <c r="AC337" i="43"/>
  <c r="U347" i="43"/>
  <c r="AE347" i="43" s="1"/>
  <c r="AD347" i="43"/>
  <c r="AD350" i="43"/>
  <c r="Z350" i="43"/>
  <c r="W350" i="43" s="1"/>
  <c r="AA350" i="43"/>
  <c r="X350" i="43" s="1"/>
  <c r="Y350" i="43"/>
  <c r="AE350" i="43"/>
  <c r="AC350" i="43"/>
  <c r="AB350" i="43"/>
  <c r="T353" i="43"/>
  <c r="U353" i="43" s="1"/>
  <c r="AE353" i="43" s="1"/>
  <c r="AC353" i="43"/>
  <c r="U363" i="43"/>
  <c r="AE363" i="43" s="1"/>
  <c r="AD363" i="43"/>
  <c r="AD366" i="43"/>
  <c r="Z366" i="43"/>
  <c r="AA366" i="43"/>
  <c r="X366" i="43" s="1"/>
  <c r="AE366" i="43"/>
  <c r="Y366" i="43"/>
  <c r="AC366" i="43"/>
  <c r="AB366" i="43"/>
  <c r="T369" i="43"/>
  <c r="U369" i="43" s="1"/>
  <c r="AC369" i="43"/>
  <c r="U379" i="43"/>
  <c r="AE379" i="43" s="1"/>
  <c r="AD379" i="43"/>
  <c r="AD382" i="43"/>
  <c r="Z382" i="43"/>
  <c r="AA382" i="43"/>
  <c r="X382" i="43" s="1"/>
  <c r="AE382" i="43"/>
  <c r="Y382" i="43"/>
  <c r="AC382" i="43"/>
  <c r="AB382" i="43"/>
  <c r="T385" i="43"/>
  <c r="U385" i="43" s="1"/>
  <c r="AE385" i="43" s="1"/>
  <c r="AC385" i="43"/>
  <c r="U395" i="43"/>
  <c r="AE395" i="43" s="1"/>
  <c r="AD395" i="43"/>
  <c r="AD398" i="43"/>
  <c r="Z398" i="43"/>
  <c r="AA398" i="43"/>
  <c r="X398" i="43" s="1"/>
  <c r="AE398" i="43"/>
  <c r="Y398" i="43"/>
  <c r="AC398" i="43"/>
  <c r="AB398" i="43"/>
  <c r="T401" i="43"/>
  <c r="U401" i="43" s="1"/>
  <c r="AE401" i="43" s="1"/>
  <c r="AC401" i="43"/>
  <c r="U411" i="43"/>
  <c r="AE411" i="43" s="1"/>
  <c r="AD411" i="43"/>
  <c r="AD414" i="43"/>
  <c r="Z414" i="43"/>
  <c r="W414" i="43" s="1"/>
  <c r="AA414" i="43"/>
  <c r="X414" i="43" s="1"/>
  <c r="AE414" i="43"/>
  <c r="Y414" i="43"/>
  <c r="AC414" i="43"/>
  <c r="AB414" i="43"/>
  <c r="T417" i="43"/>
  <c r="U417" i="43" s="1"/>
  <c r="AE417" i="43" s="1"/>
  <c r="AC417" i="43"/>
  <c r="U427" i="43"/>
  <c r="AE427" i="43" s="1"/>
  <c r="AD427" i="43"/>
  <c r="AD430" i="43"/>
  <c r="Z430" i="43"/>
  <c r="AA430" i="43"/>
  <c r="X430" i="43" s="1"/>
  <c r="AE430" i="43"/>
  <c r="Y430" i="43"/>
  <c r="AC430" i="43"/>
  <c r="AB430" i="43"/>
  <c r="T433" i="43"/>
  <c r="U433" i="43" s="1"/>
  <c r="AC433" i="43"/>
  <c r="AD443" i="43"/>
  <c r="Z443" i="43"/>
  <c r="AC443" i="43"/>
  <c r="Y443" i="43"/>
  <c r="AB443" i="43"/>
  <c r="AA443" i="43"/>
  <c r="X443" i="43" s="1"/>
  <c r="AE443" i="43"/>
  <c r="U452" i="43"/>
  <c r="AE452" i="43" s="1"/>
  <c r="AD452" i="43"/>
  <c r="T453" i="43"/>
  <c r="AC453" i="43"/>
  <c r="AD475" i="43"/>
  <c r="Z475" i="43"/>
  <c r="AC475" i="43"/>
  <c r="Y475" i="43"/>
  <c r="AB475" i="43"/>
  <c r="AA475" i="43"/>
  <c r="X475" i="43" s="1"/>
  <c r="AE475" i="43"/>
  <c r="U484" i="43"/>
  <c r="AE484" i="43" s="1"/>
  <c r="AD484" i="43"/>
  <c r="T485" i="43"/>
  <c r="AC485" i="43"/>
  <c r="AA8" i="43"/>
  <c r="X8" i="43" s="1"/>
  <c r="W8" i="43" s="1"/>
  <c r="AD32" i="43"/>
  <c r="Z32" i="43"/>
  <c r="AE39" i="43"/>
  <c r="AA39" i="43"/>
  <c r="X39" i="43" s="1"/>
  <c r="Z42" i="43"/>
  <c r="AA80" i="43"/>
  <c r="X80" i="43" s="1"/>
  <c r="W80" i="43" s="1"/>
  <c r="Z82" i="43"/>
  <c r="AD120" i="43"/>
  <c r="Z120" i="43"/>
  <c r="AA120" i="43"/>
  <c r="X120" i="43" s="1"/>
  <c r="W120" i="43" s="1"/>
  <c r="AD128" i="43"/>
  <c r="Z128" i="43"/>
  <c r="Z138" i="43"/>
  <c r="AD144" i="43"/>
  <c r="Z144" i="43"/>
  <c r="AA144" i="43"/>
  <c r="X144" i="43" s="1"/>
  <c r="Z146" i="43"/>
  <c r="AB159" i="43"/>
  <c r="AA168" i="43"/>
  <c r="X168" i="43" s="1"/>
  <c r="Z170" i="43"/>
  <c r="AC189" i="43"/>
  <c r="Y189" i="43"/>
  <c r="AE189" i="43"/>
  <c r="AA189" i="43"/>
  <c r="X189" i="43" s="1"/>
  <c r="T305" i="43"/>
  <c r="U305" i="43" s="1"/>
  <c r="AC305" i="43"/>
  <c r="AB10" i="43"/>
  <c r="AA10" i="43"/>
  <c r="X10" i="43" s="1"/>
  <c r="Y12" i="43"/>
  <c r="AC15" i="43"/>
  <c r="AB16" i="43"/>
  <c r="AB18" i="43"/>
  <c r="AA18" i="43"/>
  <c r="X18" i="43" s="1"/>
  <c r="Y20" i="43"/>
  <c r="AB24" i="43"/>
  <c r="Q26" i="43"/>
  <c r="R26" i="43" s="1"/>
  <c r="S26" i="43" s="1"/>
  <c r="Z27" i="43"/>
  <c r="W27" i="43" s="1"/>
  <c r="Y28" i="43"/>
  <c r="AE28" i="43"/>
  <c r="AC31" i="43"/>
  <c r="AB32" i="43"/>
  <c r="Q34" i="43"/>
  <c r="R34" i="43" s="1"/>
  <c r="S34" i="43" s="1"/>
  <c r="Y36" i="43"/>
  <c r="AE36" i="43"/>
  <c r="AC39" i="43"/>
  <c r="AB40" i="43"/>
  <c r="AB42" i="43"/>
  <c r="AA42" i="43"/>
  <c r="X42" i="43" s="1"/>
  <c r="Z43" i="43"/>
  <c r="W43" i="43" s="1"/>
  <c r="Y44" i="43"/>
  <c r="AE44" i="43"/>
  <c r="AB48" i="43"/>
  <c r="AB50" i="43"/>
  <c r="AA50" i="43"/>
  <c r="X50" i="43" s="1"/>
  <c r="Y52" i="43"/>
  <c r="AE52" i="43"/>
  <c r="AC55" i="43"/>
  <c r="AB56" i="43"/>
  <c r="AB58" i="43"/>
  <c r="AA58" i="43"/>
  <c r="X58" i="43" s="1"/>
  <c r="Z59" i="43"/>
  <c r="W59" i="43" s="1"/>
  <c r="Y60" i="43"/>
  <c r="AE60" i="43"/>
  <c r="AB64" i="43"/>
  <c r="AB66" i="43"/>
  <c r="AA66" i="43"/>
  <c r="X66" i="43" s="1"/>
  <c r="Z67" i="43"/>
  <c r="W67" i="43" s="1"/>
  <c r="Y68" i="43"/>
  <c r="AC71" i="43"/>
  <c r="AB72" i="43"/>
  <c r="AB74" i="43"/>
  <c r="AA74" i="43"/>
  <c r="X74" i="43" s="1"/>
  <c r="Y76" i="43"/>
  <c r="AC79" i="43"/>
  <c r="AB82" i="43"/>
  <c r="AA82" i="43"/>
  <c r="X82" i="43" s="1"/>
  <c r="Z83" i="43"/>
  <c r="W83" i="43" s="1"/>
  <c r="Y84" i="43"/>
  <c r="AE84" i="43"/>
  <c r="AB88" i="43"/>
  <c r="Q90" i="43"/>
  <c r="R90" i="43" s="1"/>
  <c r="S90" i="43" s="1"/>
  <c r="Z91" i="43"/>
  <c r="W91" i="43" s="1"/>
  <c r="Y92" i="43"/>
  <c r="AB96" i="43"/>
  <c r="AB98" i="43"/>
  <c r="AA98" i="43"/>
  <c r="X98" i="43" s="1"/>
  <c r="Z99" i="43"/>
  <c r="W99" i="43" s="1"/>
  <c r="Y100" i="43"/>
  <c r="AC103" i="43"/>
  <c r="AB106" i="43"/>
  <c r="AA106" i="43"/>
  <c r="X106" i="43" s="1"/>
  <c r="Z107" i="43"/>
  <c r="W107" i="43" s="1"/>
  <c r="Y108" i="43"/>
  <c r="AC111" i="43"/>
  <c r="AB112" i="43"/>
  <c r="Q114" i="43"/>
  <c r="R114" i="43" s="1"/>
  <c r="S114" i="43" s="1"/>
  <c r="Z115" i="43"/>
  <c r="W115" i="43" s="1"/>
  <c r="Y116" i="43"/>
  <c r="AC119" i="43"/>
  <c r="AB120" i="43"/>
  <c r="Q122" i="43"/>
  <c r="R122" i="43" s="1"/>
  <c r="S122" i="43" s="1"/>
  <c r="Z123" i="43"/>
  <c r="W123" i="43" s="1"/>
  <c r="Y124" i="43"/>
  <c r="AC127" i="43"/>
  <c r="AB128" i="43"/>
  <c r="AB130" i="43"/>
  <c r="AA130" i="43"/>
  <c r="X130" i="43" s="1"/>
  <c r="Y132" i="43"/>
  <c r="AC135" i="43"/>
  <c r="AB136" i="43"/>
  <c r="AB138" i="43"/>
  <c r="AA138" i="43"/>
  <c r="X138" i="43" s="1"/>
  <c r="Y140" i="43"/>
  <c r="AC143" i="43"/>
  <c r="AB144" i="43"/>
  <c r="AB146" i="43"/>
  <c r="AA146" i="43"/>
  <c r="X146" i="43" s="1"/>
  <c r="Y148" i="43"/>
  <c r="AC151" i="43"/>
  <c r="AB152" i="43"/>
  <c r="AB154" i="43"/>
  <c r="AA154" i="43"/>
  <c r="X154" i="43" s="1"/>
  <c r="Y156" i="43"/>
  <c r="AC159" i="43"/>
  <c r="AB160" i="43"/>
  <c r="Q162" i="43"/>
  <c r="R162" i="43" s="1"/>
  <c r="S162" i="43" s="1"/>
  <c r="Y164" i="43"/>
  <c r="AB170" i="43"/>
  <c r="AA170" i="43"/>
  <c r="X170" i="43" s="1"/>
  <c r="Y172" i="43"/>
  <c r="Z175" i="43"/>
  <c r="W175" i="43" s="1"/>
  <c r="AC177" i="43"/>
  <c r="Y177" i="43"/>
  <c r="AE177" i="43"/>
  <c r="AA177" i="43"/>
  <c r="X177" i="43" s="1"/>
  <c r="AD178" i="43"/>
  <c r="Z178" i="43"/>
  <c r="W178" i="43" s="1"/>
  <c r="Y178" i="43"/>
  <c r="Z180" i="43"/>
  <c r="Y180" i="43"/>
  <c r="AB185" i="43"/>
  <c r="AB187" i="43"/>
  <c r="Z189" i="43"/>
  <c r="W189" i="43" s="1"/>
  <c r="AA190" i="43"/>
  <c r="X190" i="43" s="1"/>
  <c r="AA191" i="43"/>
  <c r="X191" i="43" s="1"/>
  <c r="AC191" i="43"/>
  <c r="Y191" i="43"/>
  <c r="Z191" i="43"/>
  <c r="AA192" i="43"/>
  <c r="X192" i="43" s="1"/>
  <c r="W192" i="43" s="1"/>
  <c r="AC193" i="43"/>
  <c r="Y193" i="43"/>
  <c r="AA193" i="43"/>
  <c r="X193" i="43" s="1"/>
  <c r="AD194" i="43"/>
  <c r="Z194" i="43"/>
  <c r="W194" i="43" s="1"/>
  <c r="Y194" i="43"/>
  <c r="AD196" i="43"/>
  <c r="Z196" i="43"/>
  <c r="Y196" i="43"/>
  <c r="AB201" i="43"/>
  <c r="AB203" i="43"/>
  <c r="Z205" i="43"/>
  <c r="W205" i="43" s="1"/>
  <c r="AA206" i="43"/>
  <c r="X206" i="43" s="1"/>
  <c r="AE207" i="43"/>
  <c r="AA207" i="43"/>
  <c r="X207" i="43" s="1"/>
  <c r="Y207" i="43"/>
  <c r="Z207" i="43"/>
  <c r="AA208" i="43"/>
  <c r="X208" i="43" s="1"/>
  <c r="W208" i="43" s="1"/>
  <c r="AC209" i="43"/>
  <c r="Y209" i="43"/>
  <c r="AA209" i="43"/>
  <c r="X209" i="43" s="1"/>
  <c r="Z210" i="43"/>
  <c r="W210" i="43" s="1"/>
  <c r="Y210" i="43"/>
  <c r="Z212" i="43"/>
  <c r="Y212" i="43"/>
  <c r="AB217" i="43"/>
  <c r="AB219" i="43"/>
  <c r="Z221" i="43"/>
  <c r="W221" i="43" s="1"/>
  <c r="AA222" i="43"/>
  <c r="X222" i="43" s="1"/>
  <c r="AA223" i="43"/>
  <c r="X223" i="43" s="1"/>
  <c r="Y223" i="43"/>
  <c r="Z223" i="43"/>
  <c r="AA224" i="43"/>
  <c r="X224" i="43" s="1"/>
  <c r="W224" i="43" s="1"/>
  <c r="AB226" i="43"/>
  <c r="AE226" i="43"/>
  <c r="AA226" i="43"/>
  <c r="X226" i="43" s="1"/>
  <c r="AD226" i="43"/>
  <c r="Z226" i="43"/>
  <c r="AE227" i="43"/>
  <c r="AA227" i="43"/>
  <c r="X227" i="43" s="1"/>
  <c r="AD227" i="43"/>
  <c r="Z227" i="43"/>
  <c r="AC227" i="43"/>
  <c r="Y227" i="43"/>
  <c r="AC229" i="43"/>
  <c r="AD229" i="43"/>
  <c r="AD232" i="43"/>
  <c r="Z232" i="43"/>
  <c r="AC232" i="43"/>
  <c r="Y232" i="43"/>
  <c r="AB232" i="43"/>
  <c r="Y238" i="43"/>
  <c r="AA240" i="43"/>
  <c r="X240" i="43" s="1"/>
  <c r="W240" i="43" s="1"/>
  <c r="AB242" i="43"/>
  <c r="AA242" i="43"/>
  <c r="X242" i="43" s="1"/>
  <c r="AE242" i="43"/>
  <c r="AD242" i="43"/>
  <c r="Z242" i="43"/>
  <c r="W242" i="43" s="1"/>
  <c r="AE243" i="43"/>
  <c r="AA243" i="43"/>
  <c r="X243" i="43" s="1"/>
  <c r="AD243" i="43"/>
  <c r="Z243" i="43"/>
  <c r="AC243" i="43"/>
  <c r="Y243" i="43"/>
  <c r="AC245" i="43"/>
  <c r="AD245" i="43"/>
  <c r="AD248" i="43"/>
  <c r="Z248" i="43"/>
  <c r="AC248" i="43"/>
  <c r="Y248" i="43"/>
  <c r="AB248" i="43"/>
  <c r="Y254" i="43"/>
  <c r="AA256" i="43"/>
  <c r="X256" i="43" s="1"/>
  <c r="W256" i="43" s="1"/>
  <c r="AB258" i="43"/>
  <c r="AE258" i="43"/>
  <c r="AA258" i="43"/>
  <c r="X258" i="43" s="1"/>
  <c r="AD258" i="43"/>
  <c r="Z258" i="43"/>
  <c r="AE259" i="43"/>
  <c r="AA259" i="43"/>
  <c r="X259" i="43" s="1"/>
  <c r="AD259" i="43"/>
  <c r="Z259" i="43"/>
  <c r="AC259" i="43"/>
  <c r="Y259" i="43"/>
  <c r="AC261" i="43"/>
  <c r="AD261" i="43"/>
  <c r="AA264" i="43"/>
  <c r="X264" i="43" s="1"/>
  <c r="W264" i="43" s="1"/>
  <c r="AD266" i="43"/>
  <c r="Z266" i="43"/>
  <c r="AC266" i="43"/>
  <c r="AB266" i="43"/>
  <c r="AA266" i="43"/>
  <c r="X266" i="43" s="1"/>
  <c r="AE267" i="43"/>
  <c r="U268" i="43"/>
  <c r="AE268" i="43" s="1"/>
  <c r="AD268" i="43"/>
  <c r="Q269" i="43"/>
  <c r="R269" i="43" s="1"/>
  <c r="S269" i="43" s="1"/>
  <c r="Z269" i="43"/>
  <c r="AD274" i="43"/>
  <c r="Z274" i="43"/>
  <c r="AC274" i="43"/>
  <c r="AB274" i="43"/>
  <c r="AA274" i="43"/>
  <c r="X274" i="43" s="1"/>
  <c r="AE274" i="43"/>
  <c r="Y274" i="43"/>
  <c r="U284" i="43"/>
  <c r="AE284" i="43" s="1"/>
  <c r="AD284" i="43"/>
  <c r="Q285" i="43"/>
  <c r="R285" i="43" s="1"/>
  <c r="S285" i="43" s="1"/>
  <c r="Z285" i="43"/>
  <c r="AD290" i="43"/>
  <c r="Z290" i="43"/>
  <c r="AC290" i="43"/>
  <c r="AB290" i="43"/>
  <c r="AA290" i="43"/>
  <c r="X290" i="43" s="1"/>
  <c r="AE290" i="43"/>
  <c r="Y290" i="43"/>
  <c r="U300" i="43"/>
  <c r="AE300" i="43" s="1"/>
  <c r="AD300" i="43"/>
  <c r="Q301" i="43"/>
  <c r="R301" i="43" s="1"/>
  <c r="S301" i="43" s="1"/>
  <c r="Z301" i="43"/>
  <c r="AD306" i="43"/>
  <c r="Z306" i="43"/>
  <c r="AC306" i="43"/>
  <c r="AB306" i="43"/>
  <c r="AA306" i="43"/>
  <c r="X306" i="43" s="1"/>
  <c r="AE306" i="43"/>
  <c r="Y306" i="43"/>
  <c r="U308" i="43"/>
  <c r="AE308" i="43" s="1"/>
  <c r="AD308" i="43"/>
  <c r="Q309" i="43"/>
  <c r="R309" i="43" s="1"/>
  <c r="S309" i="43" s="1"/>
  <c r="Z309" i="43"/>
  <c r="AD314" i="43"/>
  <c r="Z314" i="43"/>
  <c r="AC314" i="43"/>
  <c r="AB314" i="43"/>
  <c r="AA314" i="43"/>
  <c r="X314" i="43" s="1"/>
  <c r="AE314" i="43"/>
  <c r="Y314" i="43"/>
  <c r="U324" i="43"/>
  <c r="AE324" i="43" s="1"/>
  <c r="AD324" i="43"/>
  <c r="Q325" i="43"/>
  <c r="R325" i="43" s="1"/>
  <c r="S325" i="43" s="1"/>
  <c r="Z325" i="43"/>
  <c r="AD330" i="43"/>
  <c r="Z330" i="43"/>
  <c r="AC330" i="43"/>
  <c r="AB330" i="43"/>
  <c r="AA330" i="43"/>
  <c r="X330" i="43" s="1"/>
  <c r="AE330" i="43"/>
  <c r="Y330" i="43"/>
  <c r="U332" i="43"/>
  <c r="AE332" i="43" s="1"/>
  <c r="AD332" i="43"/>
  <c r="Q333" i="43"/>
  <c r="R333" i="43" s="1"/>
  <c r="S333" i="43" s="1"/>
  <c r="Z333" i="43"/>
  <c r="AD338" i="43"/>
  <c r="Z338" i="43"/>
  <c r="AC338" i="43"/>
  <c r="AB338" i="43"/>
  <c r="AA338" i="43"/>
  <c r="X338" i="43" s="1"/>
  <c r="AE338" i="43"/>
  <c r="Y338" i="43"/>
  <c r="U348" i="43"/>
  <c r="AE348" i="43" s="1"/>
  <c r="AD348" i="43"/>
  <c r="Q349" i="43"/>
  <c r="R349" i="43" s="1"/>
  <c r="S349" i="43" s="1"/>
  <c r="Z349" i="43"/>
  <c r="AD354" i="43"/>
  <c r="Z354" i="43"/>
  <c r="AC354" i="43"/>
  <c r="AB354" i="43"/>
  <c r="AA354" i="43"/>
  <c r="X354" i="43" s="1"/>
  <c r="AE354" i="43"/>
  <c r="Y354" i="43"/>
  <c r="U364" i="43"/>
  <c r="AE364" i="43" s="1"/>
  <c r="AD364" i="43"/>
  <c r="Q365" i="43"/>
  <c r="R365" i="43" s="1"/>
  <c r="S365" i="43" s="1"/>
  <c r="Z365" i="43"/>
  <c r="AD370" i="43"/>
  <c r="Z370" i="43"/>
  <c r="AC370" i="43"/>
  <c r="AB370" i="43"/>
  <c r="AA370" i="43"/>
  <c r="X370" i="43" s="1"/>
  <c r="AE370" i="43"/>
  <c r="Y370" i="43"/>
  <c r="U380" i="43"/>
  <c r="AE380" i="43" s="1"/>
  <c r="AD380" i="43"/>
  <c r="Q381" i="43"/>
  <c r="R381" i="43" s="1"/>
  <c r="S381" i="43" s="1"/>
  <c r="Z381" i="43"/>
  <c r="AD386" i="43"/>
  <c r="Z386" i="43"/>
  <c r="AC386" i="43"/>
  <c r="AB386" i="43"/>
  <c r="AA386" i="43"/>
  <c r="X386" i="43" s="1"/>
  <c r="AE386" i="43"/>
  <c r="Y386" i="43"/>
  <c r="U396" i="43"/>
  <c r="AE396" i="43" s="1"/>
  <c r="AD396" i="43"/>
  <c r="Q397" i="43"/>
  <c r="R397" i="43" s="1"/>
  <c r="S397" i="43" s="1"/>
  <c r="Z397" i="43"/>
  <c r="AD402" i="43"/>
  <c r="Z402" i="43"/>
  <c r="AC402" i="43"/>
  <c r="AB402" i="43"/>
  <c r="AA402" i="43"/>
  <c r="X402" i="43" s="1"/>
  <c r="AE402" i="43"/>
  <c r="Y402" i="43"/>
  <c r="U412" i="43"/>
  <c r="AE412" i="43" s="1"/>
  <c r="AD412" i="43"/>
  <c r="Q413" i="43"/>
  <c r="R413" i="43" s="1"/>
  <c r="S413" i="43" s="1"/>
  <c r="Z413" i="43"/>
  <c r="AD418" i="43"/>
  <c r="Z418" i="43"/>
  <c r="AC418" i="43"/>
  <c r="AB418" i="43"/>
  <c r="AA418" i="43"/>
  <c r="X418" i="43" s="1"/>
  <c r="AE418" i="43"/>
  <c r="Y418" i="43"/>
  <c r="U428" i="43"/>
  <c r="AE428" i="43" s="1"/>
  <c r="AD428" i="43"/>
  <c r="Q429" i="43"/>
  <c r="R429" i="43" s="1"/>
  <c r="S429" i="43" s="1"/>
  <c r="Z429" i="43"/>
  <c r="AD434" i="43"/>
  <c r="Z434" i="43"/>
  <c r="AC434" i="43"/>
  <c r="AB434" i="43"/>
  <c r="AA434" i="43"/>
  <c r="X434" i="43" s="1"/>
  <c r="AE434" i="43"/>
  <c r="Y434" i="43"/>
  <c r="AD451" i="43"/>
  <c r="Z451" i="43"/>
  <c r="AC451" i="43"/>
  <c r="Y451" i="43"/>
  <c r="AE451" i="43"/>
  <c r="AB451" i="43"/>
  <c r="AA451" i="43"/>
  <c r="X451" i="43" s="1"/>
  <c r="S458" i="43"/>
  <c r="T458" i="43" s="1"/>
  <c r="U458" i="43" s="1"/>
  <c r="AE458" i="43" s="1"/>
  <c r="AB458" i="43"/>
  <c r="U464" i="43"/>
  <c r="AE464" i="43" s="1"/>
  <c r="AD464" i="43"/>
  <c r="S466" i="43"/>
  <c r="AB466" i="43"/>
  <c r="T473" i="43"/>
  <c r="AD483" i="43"/>
  <c r="Z483" i="43"/>
  <c r="W483" i="43" s="1"/>
  <c r="AC483" i="43"/>
  <c r="Y483" i="43"/>
  <c r="AE483" i="43"/>
  <c r="AB483" i="43"/>
  <c r="AA483" i="43"/>
  <c r="X483" i="43" s="1"/>
  <c r="S490" i="43"/>
  <c r="T490" i="43" s="1"/>
  <c r="U490" i="43" s="1"/>
  <c r="AE490" i="43" s="1"/>
  <c r="AB490" i="43"/>
  <c r="U496" i="43"/>
  <c r="AE496" i="43" s="1"/>
  <c r="AD496" i="43"/>
  <c r="S498" i="43"/>
  <c r="AB498" i="43"/>
  <c r="AC505" i="43"/>
  <c r="AB15" i="43"/>
  <c r="AE23" i="43"/>
  <c r="AA23" i="43"/>
  <c r="X23" i="43" s="1"/>
  <c r="AB23" i="43"/>
  <c r="AA24" i="43"/>
  <c r="X24" i="43" s="1"/>
  <c r="W24" i="43" s="1"/>
  <c r="AB31" i="43"/>
  <c r="AE47" i="43"/>
  <c r="AA47" i="43"/>
  <c r="X47" i="43" s="1"/>
  <c r="AE63" i="43"/>
  <c r="AA63" i="43"/>
  <c r="X63" i="43" s="1"/>
  <c r="AB63" i="43"/>
  <c r="AA64" i="43"/>
  <c r="X64" i="43" s="1"/>
  <c r="W64" i="43" s="1"/>
  <c r="AA72" i="43"/>
  <c r="X72" i="43" s="1"/>
  <c r="W72" i="43" s="1"/>
  <c r="AD80" i="43"/>
  <c r="Z80" i="43"/>
  <c r="AE87" i="43"/>
  <c r="AA87" i="43"/>
  <c r="X87" i="43" s="1"/>
  <c r="AB87" i="43"/>
  <c r="AD104" i="43"/>
  <c r="Z104" i="43"/>
  <c r="AB119" i="43"/>
  <c r="AB151" i="43"/>
  <c r="AE167" i="43"/>
  <c r="AA167" i="43"/>
  <c r="X167" i="43" s="1"/>
  <c r="AD168" i="43"/>
  <c r="Z168" i="43"/>
  <c r="AD176" i="43"/>
  <c r="Z176" i="43"/>
  <c r="AB176" i="43"/>
  <c r="AA11" i="43"/>
  <c r="X11" i="43" s="1"/>
  <c r="Z12" i="43"/>
  <c r="AA12" i="43"/>
  <c r="X12" i="43" s="1"/>
  <c r="W12" i="43" s="1"/>
  <c r="AA19" i="43"/>
  <c r="X19" i="43" s="1"/>
  <c r="AA20" i="43"/>
  <c r="X20" i="43" s="1"/>
  <c r="W20" i="43" s="1"/>
  <c r="AE35" i="43"/>
  <c r="AA35" i="43"/>
  <c r="X35" i="43" s="1"/>
  <c r="AB35" i="43"/>
  <c r="AB43" i="43"/>
  <c r="AE51" i="43"/>
  <c r="AA51" i="43"/>
  <c r="X51" i="43" s="1"/>
  <c r="Y55" i="43"/>
  <c r="AD63" i="43"/>
  <c r="AC64" i="43"/>
  <c r="AD68" i="43"/>
  <c r="Z68" i="43"/>
  <c r="Y71" i="43"/>
  <c r="AD71" i="43"/>
  <c r="AC72" i="43"/>
  <c r="AA75" i="43"/>
  <c r="X75" i="43" s="1"/>
  <c r="Z76" i="43"/>
  <c r="AA76" i="43"/>
  <c r="X76" i="43" s="1"/>
  <c r="W76" i="43" s="1"/>
  <c r="Z92" i="43"/>
  <c r="AA92" i="43"/>
  <c r="X92" i="43" s="1"/>
  <c r="AC104" i="43"/>
  <c r="AD108" i="43"/>
  <c r="Z108" i="43"/>
  <c r="AA108" i="43"/>
  <c r="X108" i="43" s="1"/>
  <c r="Z116" i="43"/>
  <c r="AA116" i="43"/>
  <c r="X116" i="43" s="1"/>
  <c r="W116" i="43" s="1"/>
  <c r="Y119" i="43"/>
  <c r="AD127" i="43"/>
  <c r="AC128" i="43"/>
  <c r="AA131" i="43"/>
  <c r="X131" i="43" s="1"/>
  <c r="AB131" i="43"/>
  <c r="AD132" i="43"/>
  <c r="Z132" i="43"/>
  <c r="AA132" i="43"/>
  <c r="X132" i="43" s="1"/>
  <c r="W132" i="43" s="1"/>
  <c r="Y135" i="43"/>
  <c r="AD135" i="43"/>
  <c r="AC136" i="43"/>
  <c r="AE139" i="43"/>
  <c r="AA139" i="43"/>
  <c r="X139" i="43" s="1"/>
  <c r="AB139" i="43"/>
  <c r="AD140" i="43"/>
  <c r="Z140" i="43"/>
  <c r="AA140" i="43"/>
  <c r="X140" i="43" s="1"/>
  <c r="W140" i="43" s="1"/>
  <c r="Y143" i="43"/>
  <c r="AD143" i="43"/>
  <c r="AC144" i="43"/>
  <c r="AA147" i="43"/>
  <c r="X147" i="43" s="1"/>
  <c r="Z148" i="43"/>
  <c r="AA148" i="43"/>
  <c r="X148" i="43" s="1"/>
  <c r="Y151" i="43"/>
  <c r="AD151" i="43"/>
  <c r="AC152" i="43"/>
  <c r="AE155" i="43"/>
  <c r="AA155" i="43"/>
  <c r="X155" i="43" s="1"/>
  <c r="AB155" i="43"/>
  <c r="Z156" i="43"/>
  <c r="AA156" i="43"/>
  <c r="X156" i="43" s="1"/>
  <c r="Y159" i="43"/>
  <c r="AD159" i="43"/>
  <c r="AC160" i="43"/>
  <c r="AA163" i="43"/>
  <c r="X163" i="43" s="1"/>
  <c r="AB163" i="43"/>
  <c r="Z164" i="43"/>
  <c r="AA164" i="43"/>
  <c r="X164" i="43" s="1"/>
  <c r="Y167" i="43"/>
  <c r="AD167" i="43"/>
  <c r="AC168" i="43"/>
  <c r="AA171" i="43"/>
  <c r="X171" i="43" s="1"/>
  <c r="AB171" i="43"/>
  <c r="Z172" i="43"/>
  <c r="AA172" i="43"/>
  <c r="X172" i="43" s="1"/>
  <c r="W172" i="43" s="1"/>
  <c r="AB175" i="43"/>
  <c r="AC176" i="43"/>
  <c r="AE179" i="43"/>
  <c r="AA179" i="43"/>
  <c r="X179" i="43" s="1"/>
  <c r="AC179" i="43"/>
  <c r="Y179" i="43"/>
  <c r="Z179" i="43"/>
  <c r="AC181" i="43"/>
  <c r="Y181" i="43"/>
  <c r="AE181" i="43"/>
  <c r="AA181" i="43"/>
  <c r="X181" i="43" s="1"/>
  <c r="AB182" i="43"/>
  <c r="Z182" i="43"/>
  <c r="W182" i="43" s="1"/>
  <c r="Y182" i="43"/>
  <c r="AD184" i="43"/>
  <c r="Z184" i="43"/>
  <c r="AB184" i="43"/>
  <c r="Y184" i="43"/>
  <c r="AD187" i="43"/>
  <c r="AB189" i="43"/>
  <c r="AC190" i="43"/>
  <c r="AC192" i="43"/>
  <c r="AA195" i="43"/>
  <c r="X195" i="43" s="1"/>
  <c r="AC195" i="43"/>
  <c r="Y195" i="43"/>
  <c r="Z195" i="43"/>
  <c r="Y197" i="43"/>
  <c r="AE197" i="43"/>
  <c r="AA197" i="43"/>
  <c r="X197" i="43" s="1"/>
  <c r="AB198" i="43"/>
  <c r="AD198" i="43"/>
  <c r="Z198" i="43"/>
  <c r="W198" i="43" s="1"/>
  <c r="Y198" i="43"/>
  <c r="AD200" i="43"/>
  <c r="Z200" i="43"/>
  <c r="AB200" i="43"/>
  <c r="Y200" i="43"/>
  <c r="AD203" i="43"/>
  <c r="AB205" i="43"/>
  <c r="AC206" i="43"/>
  <c r="AC208" i="43"/>
  <c r="AE211" i="43"/>
  <c r="AA211" i="43"/>
  <c r="X211" i="43" s="1"/>
  <c r="AC211" i="43"/>
  <c r="Y211" i="43"/>
  <c r="Z211" i="43"/>
  <c r="AC213" i="43"/>
  <c r="Y213" i="43"/>
  <c r="AE213" i="43"/>
  <c r="AA213" i="43"/>
  <c r="X213" i="43" s="1"/>
  <c r="AB214" i="43"/>
  <c r="Z214" i="43"/>
  <c r="W214" i="43" s="1"/>
  <c r="Y214" i="43"/>
  <c r="AD216" i="43"/>
  <c r="Z216" i="43"/>
  <c r="AB216" i="43"/>
  <c r="Y216" i="43"/>
  <c r="AD219" i="43"/>
  <c r="AB221" i="43"/>
  <c r="AC222" i="43"/>
  <c r="AE224" i="43"/>
  <c r="AA228" i="43"/>
  <c r="X228" i="43" s="1"/>
  <c r="W228" i="43" s="1"/>
  <c r="AB230" i="43"/>
  <c r="AE230" i="43"/>
  <c r="AA230" i="43"/>
  <c r="X230" i="43" s="1"/>
  <c r="AD230" i="43"/>
  <c r="Z230" i="43"/>
  <c r="AE231" i="43"/>
  <c r="AA231" i="43"/>
  <c r="X231" i="43" s="1"/>
  <c r="AD231" i="43"/>
  <c r="Z231" i="43"/>
  <c r="AC231" i="43"/>
  <c r="Y231" i="43"/>
  <c r="AC233" i="43"/>
  <c r="AD236" i="43"/>
  <c r="Z236" i="43"/>
  <c r="AC236" i="43"/>
  <c r="Y236" i="43"/>
  <c r="AB236" i="43"/>
  <c r="AC238" i="43"/>
  <c r="AB239" i="43"/>
  <c r="AA244" i="43"/>
  <c r="X244" i="43" s="1"/>
  <c r="W244" i="43" s="1"/>
  <c r="AB246" i="43"/>
  <c r="AE246" i="43"/>
  <c r="AA246" i="43"/>
  <c r="X246" i="43" s="1"/>
  <c r="AD246" i="43"/>
  <c r="Z246" i="43"/>
  <c r="AE247" i="43"/>
  <c r="AA247" i="43"/>
  <c r="X247" i="43" s="1"/>
  <c r="AD247" i="43"/>
  <c r="Z247" i="43"/>
  <c r="AC247" i="43"/>
  <c r="Y247" i="43"/>
  <c r="AC249" i="43"/>
  <c r="AD252" i="43"/>
  <c r="Z252" i="43"/>
  <c r="AC252" i="43"/>
  <c r="Y252" i="43"/>
  <c r="AB252" i="43"/>
  <c r="AC254" i="43"/>
  <c r="AB255" i="43"/>
  <c r="AA260" i="43"/>
  <c r="X260" i="43" s="1"/>
  <c r="AB262" i="43"/>
  <c r="AA262" i="43"/>
  <c r="X262" i="43" s="1"/>
  <c r="AD262" i="43"/>
  <c r="Z262" i="43"/>
  <c r="AC263" i="43"/>
  <c r="Y263" i="43"/>
  <c r="AE263" i="43"/>
  <c r="Z263" i="43"/>
  <c r="W263" i="43" s="1"/>
  <c r="AD263" i="43"/>
  <c r="AB263" i="43"/>
  <c r="T265" i="43"/>
  <c r="U265" i="43" s="1"/>
  <c r="AE265" i="43" s="1"/>
  <c r="AC265" i="43"/>
  <c r="U275" i="43"/>
  <c r="AE275" i="43" s="1"/>
  <c r="AD275" i="43"/>
  <c r="AD278" i="43"/>
  <c r="Z278" i="43"/>
  <c r="AA278" i="43"/>
  <c r="X278" i="43" s="1"/>
  <c r="AE278" i="43"/>
  <c r="Y278" i="43"/>
  <c r="AC278" i="43"/>
  <c r="AB278" i="43"/>
  <c r="T281" i="43"/>
  <c r="U281" i="43" s="1"/>
  <c r="AE281" i="43" s="1"/>
  <c r="AC281" i="43"/>
  <c r="U291" i="43"/>
  <c r="AE291" i="43" s="1"/>
  <c r="AD291" i="43"/>
  <c r="AD294" i="43"/>
  <c r="Z294" i="43"/>
  <c r="AA294" i="43"/>
  <c r="X294" i="43" s="1"/>
  <c r="Y294" i="43"/>
  <c r="AE294" i="43"/>
  <c r="AC294" i="43"/>
  <c r="AB294" i="43"/>
  <c r="T297" i="43"/>
  <c r="U297" i="43" s="1"/>
  <c r="AE297" i="43" s="1"/>
  <c r="AC297" i="43"/>
  <c r="U307" i="43"/>
  <c r="AE307" i="43" s="1"/>
  <c r="AD307" i="43"/>
  <c r="U315" i="43"/>
  <c r="AE315" i="43" s="1"/>
  <c r="AD315" i="43"/>
  <c r="AD318" i="43"/>
  <c r="Z318" i="43"/>
  <c r="AA318" i="43"/>
  <c r="X318" i="43" s="1"/>
  <c r="AE318" i="43"/>
  <c r="Y318" i="43"/>
  <c r="AC318" i="43"/>
  <c r="AB318" i="43"/>
  <c r="T321" i="43"/>
  <c r="U321" i="43" s="1"/>
  <c r="AE321" i="43" s="1"/>
  <c r="AC321" i="43"/>
  <c r="U331" i="43"/>
  <c r="AE331" i="43" s="1"/>
  <c r="AD331" i="43"/>
  <c r="U339" i="43"/>
  <c r="AE339" i="43" s="1"/>
  <c r="AD339" i="43"/>
  <c r="AD342" i="43"/>
  <c r="Z342" i="43"/>
  <c r="AA342" i="43"/>
  <c r="X342" i="43" s="1"/>
  <c r="AE342" i="43"/>
  <c r="Y342" i="43"/>
  <c r="AC342" i="43"/>
  <c r="AB342" i="43"/>
  <c r="T345" i="43"/>
  <c r="U345" i="43" s="1"/>
  <c r="AE345" i="43" s="1"/>
  <c r="AC345" i="43"/>
  <c r="U355" i="43"/>
  <c r="AE355" i="43" s="1"/>
  <c r="AD355" i="43"/>
  <c r="AD358" i="43"/>
  <c r="Z358" i="43"/>
  <c r="AA358" i="43"/>
  <c r="X358" i="43" s="1"/>
  <c r="AE358" i="43"/>
  <c r="Y358" i="43"/>
  <c r="AC358" i="43"/>
  <c r="AB358" i="43"/>
  <c r="T361" i="43"/>
  <c r="U361" i="43" s="1"/>
  <c r="AE361" i="43" s="1"/>
  <c r="AC361" i="43"/>
  <c r="U371" i="43"/>
  <c r="AE371" i="43" s="1"/>
  <c r="AD371" i="43"/>
  <c r="AD374" i="43"/>
  <c r="Z374" i="43"/>
  <c r="AA374" i="43"/>
  <c r="X374" i="43" s="1"/>
  <c r="AE374" i="43"/>
  <c r="Y374" i="43"/>
  <c r="AC374" i="43"/>
  <c r="AB374" i="43"/>
  <c r="T377" i="43"/>
  <c r="U377" i="43" s="1"/>
  <c r="AE377" i="43" s="1"/>
  <c r="AC377" i="43"/>
  <c r="U387" i="43"/>
  <c r="AE387" i="43" s="1"/>
  <c r="AD387" i="43"/>
  <c r="AD390" i="43"/>
  <c r="Z390" i="43"/>
  <c r="W390" i="43" s="1"/>
  <c r="AA390" i="43"/>
  <c r="X390" i="43" s="1"/>
  <c r="AE390" i="43"/>
  <c r="Y390" i="43"/>
  <c r="AC390" i="43"/>
  <c r="AB390" i="43"/>
  <c r="T393" i="43"/>
  <c r="U393" i="43" s="1"/>
  <c r="AE393" i="43" s="1"/>
  <c r="AC393" i="43"/>
  <c r="U403" i="43"/>
  <c r="AE403" i="43" s="1"/>
  <c r="AD403" i="43"/>
  <c r="AD406" i="43"/>
  <c r="Z406" i="43"/>
  <c r="AA406" i="43"/>
  <c r="X406" i="43" s="1"/>
  <c r="AE406" i="43"/>
  <c r="Y406" i="43"/>
  <c r="AC406" i="43"/>
  <c r="AB406" i="43"/>
  <c r="T409" i="43"/>
  <c r="U409" i="43" s="1"/>
  <c r="AE409" i="43" s="1"/>
  <c r="AC409" i="43"/>
  <c r="U419" i="43"/>
  <c r="AE419" i="43" s="1"/>
  <c r="AD419" i="43"/>
  <c r="AD422" i="43"/>
  <c r="Z422" i="43"/>
  <c r="AA422" i="43"/>
  <c r="X422" i="43" s="1"/>
  <c r="AE422" i="43"/>
  <c r="Y422" i="43"/>
  <c r="AC422" i="43"/>
  <c r="AB422" i="43"/>
  <c r="T425" i="43"/>
  <c r="U425" i="43" s="1"/>
  <c r="AE425" i="43" s="1"/>
  <c r="AC425" i="43"/>
  <c r="U435" i="43"/>
  <c r="AE435" i="43" s="1"/>
  <c r="AD435" i="43"/>
  <c r="AD438" i="43"/>
  <c r="Z438" i="43"/>
  <c r="AA438" i="43"/>
  <c r="X438" i="43" s="1"/>
  <c r="AE438" i="43"/>
  <c r="Y438" i="43"/>
  <c r="AC438" i="43"/>
  <c r="AB438" i="43"/>
  <c r="T441" i="43"/>
  <c r="U441" i="43" s="1"/>
  <c r="AE441" i="43" s="1"/>
  <c r="AC441" i="43"/>
  <c r="AD459" i="43"/>
  <c r="Z459" i="43"/>
  <c r="AC459" i="43"/>
  <c r="Y459" i="43"/>
  <c r="AB459" i="43"/>
  <c r="AA459" i="43"/>
  <c r="X459" i="43" s="1"/>
  <c r="AE459" i="43"/>
  <c r="U468" i="43"/>
  <c r="AE468" i="43" s="1"/>
  <c r="AD468" i="43"/>
  <c r="T469" i="43"/>
  <c r="AC469" i="43"/>
  <c r="AD491" i="43"/>
  <c r="Z491" i="43"/>
  <c r="AC491" i="43"/>
  <c r="Y491" i="43"/>
  <c r="AB491" i="43"/>
  <c r="AA491" i="43"/>
  <c r="X491" i="43" s="1"/>
  <c r="AE491" i="43"/>
  <c r="U500" i="43"/>
  <c r="AE500" i="43" s="1"/>
  <c r="AD500" i="43"/>
  <c r="T501" i="43"/>
  <c r="AC501" i="43"/>
  <c r="AC271" i="43"/>
  <c r="Y271" i="43"/>
  <c r="AA271" i="43"/>
  <c r="X271" i="43" s="1"/>
  <c r="AB272" i="43"/>
  <c r="AA272" i="43"/>
  <c r="X272" i="43" s="1"/>
  <c r="Z273" i="43"/>
  <c r="AC279" i="43"/>
  <c r="Y279" i="43"/>
  <c r="AA279" i="43"/>
  <c r="X279" i="43" s="1"/>
  <c r="AB280" i="43"/>
  <c r="AA280" i="43"/>
  <c r="X280" i="43" s="1"/>
  <c r="Z281" i="43"/>
  <c r="AC287" i="43"/>
  <c r="Y287" i="43"/>
  <c r="AA287" i="43"/>
  <c r="X287" i="43" s="1"/>
  <c r="AB288" i="43"/>
  <c r="AA288" i="43"/>
  <c r="X288" i="43" s="1"/>
  <c r="Z289" i="43"/>
  <c r="AC295" i="43"/>
  <c r="Y295" i="43"/>
  <c r="AA295" i="43"/>
  <c r="X295" i="43" s="1"/>
  <c r="AB296" i="43"/>
  <c r="AA296" i="43"/>
  <c r="X296" i="43" s="1"/>
  <c r="Z297" i="43"/>
  <c r="AC303" i="43"/>
  <c r="Y303" i="43"/>
  <c r="AA303" i="43"/>
  <c r="X303" i="43" s="1"/>
  <c r="AB304" i="43"/>
  <c r="AA304" i="43"/>
  <c r="X304" i="43" s="1"/>
  <c r="W304" i="43" s="1"/>
  <c r="Z305" i="43"/>
  <c r="AC311" i="43"/>
  <c r="Y311" i="43"/>
  <c r="AA311" i="43"/>
  <c r="X311" i="43" s="1"/>
  <c r="AB312" i="43"/>
  <c r="AA312" i="43"/>
  <c r="X312" i="43" s="1"/>
  <c r="Z313" i="43"/>
  <c r="AC319" i="43"/>
  <c r="Y319" i="43"/>
  <c r="AA319" i="43"/>
  <c r="X319" i="43" s="1"/>
  <c r="AB320" i="43"/>
  <c r="AA320" i="43"/>
  <c r="X320" i="43" s="1"/>
  <c r="Z321" i="43"/>
  <c r="AC327" i="43"/>
  <c r="Y327" i="43"/>
  <c r="AA327" i="43"/>
  <c r="X327" i="43" s="1"/>
  <c r="AB328" i="43"/>
  <c r="AA328" i="43"/>
  <c r="X328" i="43" s="1"/>
  <c r="Z329" i="43"/>
  <c r="AC335" i="43"/>
  <c r="Y335" i="43"/>
  <c r="AA335" i="43"/>
  <c r="X335" i="43" s="1"/>
  <c r="AB336" i="43"/>
  <c r="AA336" i="43"/>
  <c r="X336" i="43" s="1"/>
  <c r="Z337" i="43"/>
  <c r="AC343" i="43"/>
  <c r="Y343" i="43"/>
  <c r="AA343" i="43"/>
  <c r="X343" i="43" s="1"/>
  <c r="AB344" i="43"/>
  <c r="AA344" i="43"/>
  <c r="X344" i="43" s="1"/>
  <c r="Z345" i="43"/>
  <c r="AC351" i="43"/>
  <c r="Y351" i="43"/>
  <c r="AA351" i="43"/>
  <c r="X351" i="43" s="1"/>
  <c r="AB352" i="43"/>
  <c r="AA352" i="43"/>
  <c r="X352" i="43" s="1"/>
  <c r="W352" i="43" s="1"/>
  <c r="Z353" i="43"/>
  <c r="AC359" i="43"/>
  <c r="Y359" i="43"/>
  <c r="AA359" i="43"/>
  <c r="X359" i="43" s="1"/>
  <c r="AB360" i="43"/>
  <c r="AA360" i="43"/>
  <c r="X360" i="43" s="1"/>
  <c r="Z361" i="43"/>
  <c r="AC367" i="43"/>
  <c r="Y367" i="43"/>
  <c r="AA367" i="43"/>
  <c r="X367" i="43" s="1"/>
  <c r="AB368" i="43"/>
  <c r="AA368" i="43"/>
  <c r="X368" i="43" s="1"/>
  <c r="Z369" i="43"/>
  <c r="AC375" i="43"/>
  <c r="Y375" i="43"/>
  <c r="AA375" i="43"/>
  <c r="X375" i="43" s="1"/>
  <c r="AB376" i="43"/>
  <c r="AA376" i="43"/>
  <c r="X376" i="43" s="1"/>
  <c r="Z377" i="43"/>
  <c r="AC383" i="43"/>
  <c r="Y383" i="43"/>
  <c r="AA383" i="43"/>
  <c r="X383" i="43" s="1"/>
  <c r="AB384" i="43"/>
  <c r="AA384" i="43"/>
  <c r="X384" i="43" s="1"/>
  <c r="Z385" i="43"/>
  <c r="AC391" i="43"/>
  <c r="Y391" i="43"/>
  <c r="AA391" i="43"/>
  <c r="X391" i="43" s="1"/>
  <c r="AB392" i="43"/>
  <c r="AA392" i="43"/>
  <c r="X392" i="43" s="1"/>
  <c r="Z393" i="43"/>
  <c r="AC399" i="43"/>
  <c r="Y399" i="43"/>
  <c r="AA399" i="43"/>
  <c r="X399" i="43" s="1"/>
  <c r="AB400" i="43"/>
  <c r="AA400" i="43"/>
  <c r="X400" i="43" s="1"/>
  <c r="Z401" i="43"/>
  <c r="AC407" i="43"/>
  <c r="Y407" i="43"/>
  <c r="AA407" i="43"/>
  <c r="X407" i="43" s="1"/>
  <c r="AB408" i="43"/>
  <c r="AA408" i="43"/>
  <c r="X408" i="43" s="1"/>
  <c r="Z409" i="43"/>
  <c r="AC415" i="43"/>
  <c r="Y415" i="43"/>
  <c r="AA415" i="43"/>
  <c r="X415" i="43" s="1"/>
  <c r="AB416" i="43"/>
  <c r="AA416" i="43"/>
  <c r="X416" i="43" s="1"/>
  <c r="Z417" i="43"/>
  <c r="AC423" i="43"/>
  <c r="Y423" i="43"/>
  <c r="AA423" i="43"/>
  <c r="X423" i="43" s="1"/>
  <c r="AB424" i="43"/>
  <c r="AA424" i="43"/>
  <c r="X424" i="43" s="1"/>
  <c r="Z425" i="43"/>
  <c r="AC431" i="43"/>
  <c r="Y431" i="43"/>
  <c r="AA431" i="43"/>
  <c r="X431" i="43" s="1"/>
  <c r="AB432" i="43"/>
  <c r="AA432" i="43"/>
  <c r="X432" i="43" s="1"/>
  <c r="Z433" i="43"/>
  <c r="AC439" i="43"/>
  <c r="Y439" i="43"/>
  <c r="AA439" i="43"/>
  <c r="X439" i="43" s="1"/>
  <c r="AB440" i="43"/>
  <c r="AA440" i="43"/>
  <c r="X440" i="43" s="1"/>
  <c r="Z441" i="43"/>
  <c r="AB453" i="43"/>
  <c r="AE454" i="43"/>
  <c r="AA454" i="43"/>
  <c r="X454" i="43" s="1"/>
  <c r="AD454" i="43"/>
  <c r="Z454" i="43"/>
  <c r="Y454" i="43"/>
  <c r="AD455" i="43"/>
  <c r="Z455" i="43"/>
  <c r="AC455" i="43"/>
  <c r="Y455" i="43"/>
  <c r="AC456" i="43"/>
  <c r="Y456" i="43"/>
  <c r="AB456" i="43"/>
  <c r="Z456" i="43"/>
  <c r="AB469" i="43"/>
  <c r="AE470" i="43"/>
  <c r="AA470" i="43"/>
  <c r="X470" i="43" s="1"/>
  <c r="AD470" i="43"/>
  <c r="Z470" i="43"/>
  <c r="Y470" i="43"/>
  <c r="AD471" i="43"/>
  <c r="Z471" i="43"/>
  <c r="AC471" i="43"/>
  <c r="Y471" i="43"/>
  <c r="AC472" i="43"/>
  <c r="Y472" i="43"/>
  <c r="AB472" i="43"/>
  <c r="Z472" i="43"/>
  <c r="AB485" i="43"/>
  <c r="AE486" i="43"/>
  <c r="AA486" i="43"/>
  <c r="X486" i="43" s="1"/>
  <c r="AD486" i="43"/>
  <c r="Z486" i="43"/>
  <c r="Y486" i="43"/>
  <c r="AD487" i="43"/>
  <c r="Z487" i="43"/>
  <c r="AC487" i="43"/>
  <c r="Y487" i="43"/>
  <c r="AC488" i="43"/>
  <c r="Y488" i="43"/>
  <c r="AB488" i="43"/>
  <c r="Z488" i="43"/>
  <c r="AB501" i="43"/>
  <c r="AE502" i="43"/>
  <c r="AA502" i="43"/>
  <c r="X502" i="43" s="1"/>
  <c r="AD502" i="43"/>
  <c r="Z502" i="43"/>
  <c r="Y502" i="43"/>
  <c r="AD503" i="43"/>
  <c r="Z503" i="43"/>
  <c r="AC503" i="43"/>
  <c r="Y503" i="43"/>
  <c r="AC504" i="43"/>
  <c r="Y504" i="43"/>
  <c r="AB504" i="43"/>
  <c r="Z504" i="43"/>
  <c r="AA225" i="43"/>
  <c r="X225" i="43" s="1"/>
  <c r="AE225" i="43"/>
  <c r="AA229" i="43"/>
  <c r="X229" i="43" s="1"/>
  <c r="AE229" i="43"/>
  <c r="AA233" i="43"/>
  <c r="X233" i="43" s="1"/>
  <c r="AE233" i="43"/>
  <c r="AA237" i="43"/>
  <c r="X237" i="43" s="1"/>
  <c r="AE237" i="43"/>
  <c r="AA241" i="43"/>
  <c r="X241" i="43" s="1"/>
  <c r="AE241" i="43"/>
  <c r="AA245" i="43"/>
  <c r="X245" i="43" s="1"/>
  <c r="AE245" i="43"/>
  <c r="AA249" i="43"/>
  <c r="X249" i="43" s="1"/>
  <c r="AE249" i="43"/>
  <c r="AA253" i="43"/>
  <c r="X253" i="43" s="1"/>
  <c r="AE253" i="43"/>
  <c r="AA257" i="43"/>
  <c r="X257" i="43" s="1"/>
  <c r="AE257" i="43"/>
  <c r="AA261" i="43"/>
  <c r="X261" i="43" s="1"/>
  <c r="AE261" i="43"/>
  <c r="AA265" i="43"/>
  <c r="X265" i="43" s="1"/>
  <c r="AB265" i="43"/>
  <c r="Z267" i="43"/>
  <c r="Z268" i="43"/>
  <c r="AB271" i="43"/>
  <c r="AC272" i="43"/>
  <c r="AA273" i="43"/>
  <c r="X273" i="43" s="1"/>
  <c r="AB273" i="43"/>
  <c r="Z275" i="43"/>
  <c r="Z276" i="43"/>
  <c r="AB279" i="43"/>
  <c r="AC280" i="43"/>
  <c r="AA281" i="43"/>
  <c r="X281" i="43" s="1"/>
  <c r="AB281" i="43"/>
  <c r="Z283" i="43"/>
  <c r="Z284" i="43"/>
  <c r="AB287" i="43"/>
  <c r="AC288" i="43"/>
  <c r="AA289" i="43"/>
  <c r="X289" i="43" s="1"/>
  <c r="AB289" i="43"/>
  <c r="Z291" i="43"/>
  <c r="Z292" i="43"/>
  <c r="AB295" i="43"/>
  <c r="AC296" i="43"/>
  <c r="AA297" i="43"/>
  <c r="X297" i="43" s="1"/>
  <c r="AB297" i="43"/>
  <c r="Z299" i="43"/>
  <c r="Z300" i="43"/>
  <c r="AB303" i="43"/>
  <c r="AC304" i="43"/>
  <c r="AE305" i="43"/>
  <c r="AA305" i="43"/>
  <c r="X305" i="43" s="1"/>
  <c r="AB305" i="43"/>
  <c r="Z307" i="43"/>
  <c r="W307" i="43" s="1"/>
  <c r="Z308" i="43"/>
  <c r="AB311" i="43"/>
  <c r="AC312" i="43"/>
  <c r="AA313" i="43"/>
  <c r="X313" i="43" s="1"/>
  <c r="AB313" i="43"/>
  <c r="Z315" i="43"/>
  <c r="W315" i="43" s="1"/>
  <c r="Z316" i="43"/>
  <c r="AB319" i="43"/>
  <c r="AC320" i="43"/>
  <c r="AA321" i="43"/>
  <c r="X321" i="43" s="1"/>
  <c r="AB321" i="43"/>
  <c r="Z323" i="43"/>
  <c r="Z324" i="43"/>
  <c r="AB327" i="43"/>
  <c r="AC328" i="43"/>
  <c r="AA329" i="43"/>
  <c r="X329" i="43" s="1"/>
  <c r="AB329" i="43"/>
  <c r="Z331" i="43"/>
  <c r="W331" i="43" s="1"/>
  <c r="Z332" i="43"/>
  <c r="AB335" i="43"/>
  <c r="AC336" i="43"/>
  <c r="AA337" i="43"/>
  <c r="X337" i="43" s="1"/>
  <c r="AB337" i="43"/>
  <c r="Z339" i="43"/>
  <c r="W339" i="43" s="1"/>
  <c r="Z340" i="43"/>
  <c r="AB343" i="43"/>
  <c r="AC344" i="43"/>
  <c r="AA345" i="43"/>
  <c r="X345" i="43" s="1"/>
  <c r="AB345" i="43"/>
  <c r="Z347" i="43"/>
  <c r="Z348" i="43"/>
  <c r="AB351" i="43"/>
  <c r="AC352" i="43"/>
  <c r="AA353" i="43"/>
  <c r="X353" i="43" s="1"/>
  <c r="AB353" i="43"/>
  <c r="Z355" i="43"/>
  <c r="W355" i="43" s="1"/>
  <c r="Z356" i="43"/>
  <c r="AB359" i="43"/>
  <c r="AC360" i="43"/>
  <c r="AA361" i="43"/>
  <c r="X361" i="43" s="1"/>
  <c r="AB361" i="43"/>
  <c r="Z363" i="43"/>
  <c r="Z364" i="43"/>
  <c r="AB367" i="43"/>
  <c r="AC368" i="43"/>
  <c r="AE369" i="43"/>
  <c r="AA369" i="43"/>
  <c r="X369" i="43" s="1"/>
  <c r="AB369" i="43"/>
  <c r="Z371" i="43"/>
  <c r="Z372" i="43"/>
  <c r="AB375" i="43"/>
  <c r="AC376" i="43"/>
  <c r="AA377" i="43"/>
  <c r="X377" i="43" s="1"/>
  <c r="AB377" i="43"/>
  <c r="Z379" i="43"/>
  <c r="Z380" i="43"/>
  <c r="AB383" i="43"/>
  <c r="AC384" i="43"/>
  <c r="AA385" i="43"/>
  <c r="X385" i="43" s="1"/>
  <c r="AB385" i="43"/>
  <c r="Z387" i="43"/>
  <c r="Z388" i="43"/>
  <c r="AB391" i="43"/>
  <c r="AC392" i="43"/>
  <c r="AA393" i="43"/>
  <c r="X393" i="43" s="1"/>
  <c r="AB393" i="43"/>
  <c r="Z395" i="43"/>
  <c r="Z396" i="43"/>
  <c r="AB399" i="43"/>
  <c r="AC400" i="43"/>
  <c r="AA401" i="43"/>
  <c r="X401" i="43" s="1"/>
  <c r="AB401" i="43"/>
  <c r="Z403" i="43"/>
  <c r="Z404" i="43"/>
  <c r="AB407" i="43"/>
  <c r="AC408" i="43"/>
  <c r="AA409" i="43"/>
  <c r="X409" i="43" s="1"/>
  <c r="AB409" i="43"/>
  <c r="Z411" i="43"/>
  <c r="Z412" i="43"/>
  <c r="AB415" i="43"/>
  <c r="AC416" i="43"/>
  <c r="AA417" i="43"/>
  <c r="X417" i="43" s="1"/>
  <c r="AB417" i="43"/>
  <c r="Z419" i="43"/>
  <c r="Z420" i="43"/>
  <c r="AB423" i="43"/>
  <c r="AC424" i="43"/>
  <c r="AA425" i="43"/>
  <c r="X425" i="43" s="1"/>
  <c r="AB425" i="43"/>
  <c r="Z427" i="43"/>
  <c r="Z428" i="43"/>
  <c r="AB431" i="43"/>
  <c r="AC432" i="43"/>
  <c r="AE433" i="43"/>
  <c r="AA433" i="43"/>
  <c r="X433" i="43" s="1"/>
  <c r="AB433" i="43"/>
  <c r="Z435" i="43"/>
  <c r="Z436" i="43"/>
  <c r="AB439" i="43"/>
  <c r="AC440" i="43"/>
  <c r="AA441" i="43"/>
  <c r="X441" i="43" s="1"/>
  <c r="AB441" i="43"/>
  <c r="AE442" i="43"/>
  <c r="AA442" i="43"/>
  <c r="X442" i="43" s="1"/>
  <c r="Z442" i="43"/>
  <c r="Y442" i="43"/>
  <c r="Y444" i="43"/>
  <c r="R444" i="43"/>
  <c r="S444" i="43" s="1"/>
  <c r="T444" i="43" s="1"/>
  <c r="U444" i="43" s="1"/>
  <c r="AE444" i="43" s="1"/>
  <c r="Z444" i="43"/>
  <c r="AB454" i="43"/>
  <c r="AA455" i="43"/>
  <c r="X455" i="43" s="1"/>
  <c r="AA456" i="43"/>
  <c r="X456" i="43" s="1"/>
  <c r="AB457" i="43"/>
  <c r="AA458" i="43"/>
  <c r="X458" i="43" s="1"/>
  <c r="Z458" i="43"/>
  <c r="Y458" i="43"/>
  <c r="Y460" i="43"/>
  <c r="R460" i="43"/>
  <c r="S460" i="43" s="1"/>
  <c r="T460" i="43" s="1"/>
  <c r="U460" i="43" s="1"/>
  <c r="AE460" i="43" s="1"/>
  <c r="Z460" i="43"/>
  <c r="AB470" i="43"/>
  <c r="AA471" i="43"/>
  <c r="X471" i="43" s="1"/>
  <c r="AA472" i="43"/>
  <c r="X472" i="43" s="1"/>
  <c r="W472" i="43" s="1"/>
  <c r="AB473" i="43"/>
  <c r="AE474" i="43"/>
  <c r="AA474" i="43"/>
  <c r="X474" i="43" s="1"/>
  <c r="AD474" i="43"/>
  <c r="Z474" i="43"/>
  <c r="Y474" i="43"/>
  <c r="Y476" i="43"/>
  <c r="R476" i="43"/>
  <c r="S476" i="43" s="1"/>
  <c r="T476" i="43" s="1"/>
  <c r="U476" i="43" s="1"/>
  <c r="AE476" i="43" s="1"/>
  <c r="Z476" i="43"/>
  <c r="AB486" i="43"/>
  <c r="AA487" i="43"/>
  <c r="X487" i="43" s="1"/>
  <c r="AA488" i="43"/>
  <c r="X488" i="43" s="1"/>
  <c r="W488" i="43" s="1"/>
  <c r="AB489" i="43"/>
  <c r="AA490" i="43"/>
  <c r="X490" i="43" s="1"/>
  <c r="Z490" i="43"/>
  <c r="Y490" i="43"/>
  <c r="Y492" i="43"/>
  <c r="R492" i="43"/>
  <c r="S492" i="43" s="1"/>
  <c r="T492" i="43" s="1"/>
  <c r="U492" i="43" s="1"/>
  <c r="AE492" i="43" s="1"/>
  <c r="Z492" i="43"/>
  <c r="AB502" i="43"/>
  <c r="AA503" i="43"/>
  <c r="X503" i="43" s="1"/>
  <c r="AA504" i="43"/>
  <c r="X504" i="43" s="1"/>
  <c r="W504" i="43" s="1"/>
  <c r="AB505" i="43"/>
  <c r="AB225" i="43"/>
  <c r="AB229" i="43"/>
  <c r="AB233" i="43"/>
  <c r="AB245" i="43"/>
  <c r="AB253" i="43"/>
  <c r="AB257" i="43"/>
  <c r="AB261" i="43"/>
  <c r="AB268" i="43"/>
  <c r="AD271" i="43"/>
  <c r="AC275" i="43"/>
  <c r="Y275" i="43"/>
  <c r="AB276" i="43"/>
  <c r="AA276" i="43"/>
  <c r="X276" i="43" s="1"/>
  <c r="W276" i="43" s="1"/>
  <c r="Y280" i="43"/>
  <c r="AD280" i="43"/>
  <c r="AB284" i="43"/>
  <c r="AD287" i="43"/>
  <c r="Y288" i="43"/>
  <c r="AD288" i="43"/>
  <c r="AB292" i="43"/>
  <c r="AD295" i="43"/>
  <c r="AD296" i="43"/>
  <c r="AB300" i="43"/>
  <c r="AA300" i="43"/>
  <c r="X300" i="43" s="1"/>
  <c r="W300" i="43" s="1"/>
  <c r="AD303" i="43"/>
  <c r="Y304" i="43"/>
  <c r="AD304" i="43"/>
  <c r="AD311" i="43"/>
  <c r="AD319" i="43"/>
  <c r="AD320" i="43"/>
  <c r="AB324" i="43"/>
  <c r="AD327" i="43"/>
  <c r="AD328" i="43"/>
  <c r="Y336" i="43"/>
  <c r="AD336" i="43"/>
  <c r="AD343" i="43"/>
  <c r="AC347" i="43"/>
  <c r="Y347" i="43"/>
  <c r="AA347" i="43"/>
  <c r="X347" i="43" s="1"/>
  <c r="AD359" i="43"/>
  <c r="AC363" i="43"/>
  <c r="Y363" i="43"/>
  <c r="AA363" i="43"/>
  <c r="X363" i="43" s="1"/>
  <c r="AB364" i="43"/>
  <c r="AA364" i="43"/>
  <c r="X364" i="43" s="1"/>
  <c r="W364" i="43" s="1"/>
  <c r="AD367" i="43"/>
  <c r="Y368" i="43"/>
  <c r="AD368" i="43"/>
  <c r="AC371" i="43"/>
  <c r="Y371" i="43"/>
  <c r="AA371" i="43"/>
  <c r="X371" i="43" s="1"/>
  <c r="AB372" i="43"/>
  <c r="AA372" i="43"/>
  <c r="X372" i="43" s="1"/>
  <c r="W372" i="43" s="1"/>
  <c r="AD375" i="43"/>
  <c r="Y376" i="43"/>
  <c r="AD376" i="43"/>
  <c r="AC379" i="43"/>
  <c r="Y379" i="43"/>
  <c r="AA379" i="43"/>
  <c r="X379" i="43" s="1"/>
  <c r="AB380" i="43"/>
  <c r="AA380" i="43"/>
  <c r="X380" i="43" s="1"/>
  <c r="W380" i="43" s="1"/>
  <c r="AD383" i="43"/>
  <c r="Y384" i="43"/>
  <c r="AD384" i="43"/>
  <c r="AC387" i="43"/>
  <c r="Y387" i="43"/>
  <c r="AA387" i="43"/>
  <c r="X387" i="43" s="1"/>
  <c r="AB388" i="43"/>
  <c r="AA388" i="43"/>
  <c r="X388" i="43" s="1"/>
  <c r="W388" i="43" s="1"/>
  <c r="AD391" i="43"/>
  <c r="Y392" i="43"/>
  <c r="AD392" i="43"/>
  <c r="AC395" i="43"/>
  <c r="Y395" i="43"/>
  <c r="AA395" i="43"/>
  <c r="X395" i="43" s="1"/>
  <c r="AB396" i="43"/>
  <c r="AA396" i="43"/>
  <c r="X396" i="43" s="1"/>
  <c r="W396" i="43" s="1"/>
  <c r="AD399" i="43"/>
  <c r="Y400" i="43"/>
  <c r="AD400" i="43"/>
  <c r="AC403" i="43"/>
  <c r="Y403" i="43"/>
  <c r="AA403" i="43"/>
  <c r="X403" i="43" s="1"/>
  <c r="AB404" i="43"/>
  <c r="AA404" i="43"/>
  <c r="X404" i="43" s="1"/>
  <c r="W404" i="43" s="1"/>
  <c r="AD407" i="43"/>
  <c r="Y408" i="43"/>
  <c r="AD408" i="43"/>
  <c r="AC411" i="43"/>
  <c r="Y411" i="43"/>
  <c r="AA411" i="43"/>
  <c r="X411" i="43" s="1"/>
  <c r="AB412" i="43"/>
  <c r="AA412" i="43"/>
  <c r="X412" i="43" s="1"/>
  <c r="W412" i="43" s="1"/>
  <c r="AD415" i="43"/>
  <c r="Y416" i="43"/>
  <c r="AD416" i="43"/>
  <c r="AC419" i="43"/>
  <c r="Y419" i="43"/>
  <c r="AA419" i="43"/>
  <c r="X419" i="43" s="1"/>
  <c r="AB420" i="43"/>
  <c r="AA420" i="43"/>
  <c r="X420" i="43" s="1"/>
  <c r="W420" i="43" s="1"/>
  <c r="AD423" i="43"/>
  <c r="Y424" i="43"/>
  <c r="AD424" i="43"/>
  <c r="AC427" i="43"/>
  <c r="Y427" i="43"/>
  <c r="AA427" i="43"/>
  <c r="X427" i="43" s="1"/>
  <c r="AB428" i="43"/>
  <c r="AA428" i="43"/>
  <c r="X428" i="43" s="1"/>
  <c r="W428" i="43" s="1"/>
  <c r="AD431" i="43"/>
  <c r="Y432" i="43"/>
  <c r="AD432" i="43"/>
  <c r="AC435" i="43"/>
  <c r="Y435" i="43"/>
  <c r="AA435" i="43"/>
  <c r="X435" i="43" s="1"/>
  <c r="AB436" i="43"/>
  <c r="AA436" i="43"/>
  <c r="X436" i="43" s="1"/>
  <c r="W436" i="43" s="1"/>
  <c r="AD439" i="43"/>
  <c r="Y440" i="43"/>
  <c r="AD440" i="43"/>
  <c r="AE446" i="43"/>
  <c r="AA446" i="43"/>
  <c r="X446" i="43" s="1"/>
  <c r="AD446" i="43"/>
  <c r="Z446" i="43"/>
  <c r="Y446" i="43"/>
  <c r="AD447" i="43"/>
  <c r="Z447" i="43"/>
  <c r="AC447" i="43"/>
  <c r="Y447" i="43"/>
  <c r="AC448" i="43"/>
  <c r="Y448" i="43"/>
  <c r="AB448" i="43"/>
  <c r="Z448" i="43"/>
  <c r="Q449" i="43"/>
  <c r="R449" i="43" s="1"/>
  <c r="S449" i="43" s="1"/>
  <c r="AC454" i="43"/>
  <c r="AB455" i="43"/>
  <c r="AD456" i="43"/>
  <c r="AE462" i="43"/>
  <c r="AA462" i="43"/>
  <c r="X462" i="43" s="1"/>
  <c r="AD462" i="43"/>
  <c r="Z462" i="43"/>
  <c r="Y462" i="43"/>
  <c r="AD463" i="43"/>
  <c r="Z463" i="43"/>
  <c r="AC463" i="43"/>
  <c r="Y463" i="43"/>
  <c r="AC464" i="43"/>
  <c r="Y464" i="43"/>
  <c r="AB464" i="43"/>
  <c r="Z464" i="43"/>
  <c r="Q465" i="43"/>
  <c r="R465" i="43" s="1"/>
  <c r="S465" i="43" s="1"/>
  <c r="AC470" i="43"/>
  <c r="AB471" i="43"/>
  <c r="AD472" i="43"/>
  <c r="AE478" i="43"/>
  <c r="AA478" i="43"/>
  <c r="X478" i="43" s="1"/>
  <c r="AD478" i="43"/>
  <c r="Z478" i="43"/>
  <c r="Y478" i="43"/>
  <c r="AD479" i="43"/>
  <c r="Z479" i="43"/>
  <c r="AC479" i="43"/>
  <c r="Y479" i="43"/>
  <c r="AC480" i="43"/>
  <c r="Y480" i="43"/>
  <c r="AB480" i="43"/>
  <c r="Z480" i="43"/>
  <c r="Q481" i="43"/>
  <c r="R481" i="43" s="1"/>
  <c r="S481" i="43" s="1"/>
  <c r="AC486" i="43"/>
  <c r="AB487" i="43"/>
  <c r="AD488" i="43"/>
  <c r="AE494" i="43"/>
  <c r="AA494" i="43"/>
  <c r="X494" i="43" s="1"/>
  <c r="AD494" i="43"/>
  <c r="Z494" i="43"/>
  <c r="Y494" i="43"/>
  <c r="AD495" i="43"/>
  <c r="Z495" i="43"/>
  <c r="AC495" i="43"/>
  <c r="Y495" i="43"/>
  <c r="AC496" i="43"/>
  <c r="Y496" i="43"/>
  <c r="AB496" i="43"/>
  <c r="Z496" i="43"/>
  <c r="Q497" i="43"/>
  <c r="R497" i="43" s="1"/>
  <c r="S497" i="43" s="1"/>
  <c r="AC502" i="43"/>
  <c r="AB503" i="43"/>
  <c r="AD504" i="43"/>
  <c r="AB237" i="43"/>
  <c r="AB241" i="43"/>
  <c r="AB249" i="43"/>
  <c r="AC267" i="43"/>
  <c r="Y267" i="43"/>
  <c r="AA267" i="43"/>
  <c r="X267" i="43" s="1"/>
  <c r="AA268" i="43"/>
  <c r="X268" i="43" s="1"/>
  <c r="W268" i="43" s="1"/>
  <c r="Y272" i="43"/>
  <c r="AD272" i="43"/>
  <c r="AA275" i="43"/>
  <c r="X275" i="43" s="1"/>
  <c r="AD279" i="43"/>
  <c r="AC283" i="43"/>
  <c r="Y283" i="43"/>
  <c r="AA283" i="43"/>
  <c r="X283" i="43" s="1"/>
  <c r="AA284" i="43"/>
  <c r="X284" i="43" s="1"/>
  <c r="AC291" i="43"/>
  <c r="Y291" i="43"/>
  <c r="AA291" i="43"/>
  <c r="X291" i="43" s="1"/>
  <c r="AA292" i="43"/>
  <c r="X292" i="43" s="1"/>
  <c r="W292" i="43" s="1"/>
  <c r="Y296" i="43"/>
  <c r="AC299" i="43"/>
  <c r="Y299" i="43"/>
  <c r="AA299" i="43"/>
  <c r="X299" i="43" s="1"/>
  <c r="AC307" i="43"/>
  <c r="Y307" i="43"/>
  <c r="AB308" i="43"/>
  <c r="AA308" i="43"/>
  <c r="X308" i="43" s="1"/>
  <c r="W308" i="43" s="1"/>
  <c r="Y312" i="43"/>
  <c r="AD312" i="43"/>
  <c r="AC315" i="43"/>
  <c r="Y315" i="43"/>
  <c r="AB316" i="43"/>
  <c r="Y320" i="43"/>
  <c r="AC323" i="43"/>
  <c r="Y323" i="43"/>
  <c r="AA323" i="43"/>
  <c r="X323" i="43" s="1"/>
  <c r="AA324" i="43"/>
  <c r="X324" i="43" s="1"/>
  <c r="W324" i="43" s="1"/>
  <c r="Y328" i="43"/>
  <c r="AC331" i="43"/>
  <c r="Y331" i="43"/>
  <c r="AB332" i="43"/>
  <c r="AA332" i="43"/>
  <c r="X332" i="43" s="1"/>
  <c r="AD335" i="43"/>
  <c r="AC339" i="43"/>
  <c r="Y339" i="43"/>
  <c r="AB340" i="43"/>
  <c r="AA340" i="43"/>
  <c r="X340" i="43" s="1"/>
  <c r="W340" i="43" s="1"/>
  <c r="Y344" i="43"/>
  <c r="AD344" i="43"/>
  <c r="AB348" i="43"/>
  <c r="AA348" i="43"/>
  <c r="X348" i="43" s="1"/>
  <c r="AD351" i="43"/>
  <c r="Y352" i="43"/>
  <c r="AD352" i="43"/>
  <c r="AC355" i="43"/>
  <c r="Y355" i="43"/>
  <c r="AB356" i="43"/>
  <c r="AA356" i="43"/>
  <c r="X356" i="43" s="1"/>
  <c r="W356" i="43" s="1"/>
  <c r="Y360" i="43"/>
  <c r="AD360" i="43"/>
  <c r="Y225" i="43"/>
  <c r="Y229" i="43"/>
  <c r="Y233" i="43"/>
  <c r="Y237" i="43"/>
  <c r="Y241" i="43"/>
  <c r="Y245" i="43"/>
  <c r="Y249" i="43"/>
  <c r="Y253" i="43"/>
  <c r="Y257" i="43"/>
  <c r="Y261" i="43"/>
  <c r="Y265" i="43"/>
  <c r="AB267" i="43"/>
  <c r="AC268" i="43"/>
  <c r="AA269" i="43"/>
  <c r="X269" i="43" s="1"/>
  <c r="Z271" i="43"/>
  <c r="W271" i="43" s="1"/>
  <c r="AE271" i="43"/>
  <c r="Z272" i="43"/>
  <c r="AE272" i="43"/>
  <c r="Y273" i="43"/>
  <c r="AD273" i="43"/>
  <c r="AB275" i="43"/>
  <c r="AC276" i="43"/>
  <c r="AA277" i="43"/>
  <c r="X277" i="43" s="1"/>
  <c r="AB277" i="43"/>
  <c r="Z279" i="43"/>
  <c r="W279" i="43" s="1"/>
  <c r="AE279" i="43"/>
  <c r="Z280" i="43"/>
  <c r="AE280" i="43"/>
  <c r="Y281" i="43"/>
  <c r="AB283" i="43"/>
  <c r="AC284" i="43"/>
  <c r="Z287" i="43"/>
  <c r="W287" i="43" s="1"/>
  <c r="AE287" i="43"/>
  <c r="Z288" i="43"/>
  <c r="AE288" i="43"/>
  <c r="Y289" i="43"/>
  <c r="AD289" i="43"/>
  <c r="AB291" i="43"/>
  <c r="AC292" i="43"/>
  <c r="AB293" i="43"/>
  <c r="Z295" i="43"/>
  <c r="W295" i="43" s="1"/>
  <c r="AE295" i="43"/>
  <c r="Z296" i="43"/>
  <c r="AE296" i="43"/>
  <c r="Y297" i="43"/>
  <c r="AB299" i="43"/>
  <c r="AC300" i="43"/>
  <c r="AA301" i="43"/>
  <c r="X301" i="43" s="1"/>
  <c r="Z303" i="43"/>
  <c r="W303" i="43" s="1"/>
  <c r="AE303" i="43"/>
  <c r="Z304" i="43"/>
  <c r="AE304" i="43"/>
  <c r="Y305" i="43"/>
  <c r="AD305" i="43"/>
  <c r="AB307" i="43"/>
  <c r="AC308" i="43"/>
  <c r="AA309" i="43"/>
  <c r="X309" i="43" s="1"/>
  <c r="Z311" i="43"/>
  <c r="W311" i="43" s="1"/>
  <c r="AE311" i="43"/>
  <c r="Z312" i="43"/>
  <c r="AE312" i="43"/>
  <c r="Y313" i="43"/>
  <c r="AB315" i="43"/>
  <c r="AC316" i="43"/>
  <c r="AB317" i="43"/>
  <c r="Z319" i="43"/>
  <c r="W319" i="43" s="1"/>
  <c r="AE319" i="43"/>
  <c r="Z320" i="43"/>
  <c r="AE320" i="43"/>
  <c r="Y321" i="43"/>
  <c r="AB323" i="43"/>
  <c r="AC324" i="43"/>
  <c r="AA325" i="43"/>
  <c r="X325" i="43" s="1"/>
  <c r="AB325" i="43"/>
  <c r="Z327" i="43"/>
  <c r="AE327" i="43"/>
  <c r="Z328" i="43"/>
  <c r="AE328" i="43"/>
  <c r="Y329" i="43"/>
  <c r="AB331" i="43"/>
  <c r="AC332" i="43"/>
  <c r="Z335" i="43"/>
  <c r="W335" i="43" s="1"/>
  <c r="AE335" i="43"/>
  <c r="Z336" i="43"/>
  <c r="AE336" i="43"/>
  <c r="Y337" i="43"/>
  <c r="AB339" i="43"/>
  <c r="AC340" i="43"/>
  <c r="AA341" i="43"/>
  <c r="X341" i="43" s="1"/>
  <c r="Z343" i="43"/>
  <c r="W343" i="43" s="1"/>
  <c r="AE343" i="43"/>
  <c r="Z344" i="43"/>
  <c r="AE344" i="43"/>
  <c r="Y345" i="43"/>
  <c r="AB347" i="43"/>
  <c r="AC348" i="43"/>
  <c r="Z351" i="43"/>
  <c r="W351" i="43" s="1"/>
  <c r="AE351" i="43"/>
  <c r="Z352" i="43"/>
  <c r="AE352" i="43"/>
  <c r="Y353" i="43"/>
  <c r="AD353" i="43"/>
  <c r="AB355" i="43"/>
  <c r="AC356" i="43"/>
  <c r="AA357" i="43"/>
  <c r="X357" i="43" s="1"/>
  <c r="Z359" i="43"/>
  <c r="W359" i="43" s="1"/>
  <c r="AE359" i="43"/>
  <c r="Z360" i="43"/>
  <c r="AE360" i="43"/>
  <c r="Y361" i="43"/>
  <c r="AB363" i="43"/>
  <c r="AC364" i="43"/>
  <c r="AA365" i="43"/>
  <c r="X365" i="43" s="1"/>
  <c r="Z367" i="43"/>
  <c r="W367" i="43" s="1"/>
  <c r="AE367" i="43"/>
  <c r="Z368" i="43"/>
  <c r="AE368" i="43"/>
  <c r="Y369" i="43"/>
  <c r="AB371" i="43"/>
  <c r="AC372" i="43"/>
  <c r="AA373" i="43"/>
  <c r="X373" i="43" s="1"/>
  <c r="Z375" i="43"/>
  <c r="AE375" i="43"/>
  <c r="Z376" i="43"/>
  <c r="AE376" i="43"/>
  <c r="Y377" i="43"/>
  <c r="AB379" i="43"/>
  <c r="AC380" i="43"/>
  <c r="AB381" i="43"/>
  <c r="Z383" i="43"/>
  <c r="W383" i="43" s="1"/>
  <c r="AE383" i="43"/>
  <c r="Z384" i="43"/>
  <c r="AE384" i="43"/>
  <c r="Y385" i="43"/>
  <c r="AD385" i="43"/>
  <c r="AB387" i="43"/>
  <c r="AC388" i="43"/>
  <c r="AA389" i="43"/>
  <c r="X389" i="43" s="1"/>
  <c r="AB389" i="43"/>
  <c r="Z391" i="43"/>
  <c r="W391" i="43" s="1"/>
  <c r="AE391" i="43"/>
  <c r="Z392" i="43"/>
  <c r="AE392" i="43"/>
  <c r="Y393" i="43"/>
  <c r="AB395" i="43"/>
  <c r="AC396" i="43"/>
  <c r="Z399" i="43"/>
  <c r="W399" i="43" s="1"/>
  <c r="AE399" i="43"/>
  <c r="Z400" i="43"/>
  <c r="AE400" i="43"/>
  <c r="Y401" i="43"/>
  <c r="AD401" i="43"/>
  <c r="AB403" i="43"/>
  <c r="AC404" i="43"/>
  <c r="AB405" i="43"/>
  <c r="Z407" i="43"/>
  <c r="W407" i="43" s="1"/>
  <c r="AE407" i="43"/>
  <c r="Z408" i="43"/>
  <c r="AE408" i="43"/>
  <c r="Y409" i="43"/>
  <c r="AB411" i="43"/>
  <c r="AC412" i="43"/>
  <c r="AA413" i="43"/>
  <c r="X413" i="43" s="1"/>
  <c r="AB413" i="43"/>
  <c r="Z415" i="43"/>
  <c r="W415" i="43" s="1"/>
  <c r="AE415" i="43"/>
  <c r="Z416" i="43"/>
  <c r="AE416" i="43"/>
  <c r="Y417" i="43"/>
  <c r="AB419" i="43"/>
  <c r="AC420" i="43"/>
  <c r="AB421" i="43"/>
  <c r="Z423" i="43"/>
  <c r="W423" i="43" s="1"/>
  <c r="AE423" i="43"/>
  <c r="Z424" i="43"/>
  <c r="AE424" i="43"/>
  <c r="Y425" i="43"/>
  <c r="AB427" i="43"/>
  <c r="AC428" i="43"/>
  <c r="AB429" i="43"/>
  <c r="Z431" i="43"/>
  <c r="W431" i="43" s="1"/>
  <c r="AE431" i="43"/>
  <c r="Z432" i="43"/>
  <c r="AE432" i="43"/>
  <c r="Y433" i="43"/>
  <c r="AD433" i="43"/>
  <c r="AB435" i="43"/>
  <c r="AC436" i="43"/>
  <c r="AB437" i="43"/>
  <c r="Z439" i="43"/>
  <c r="AE439" i="43"/>
  <c r="Z440" i="43"/>
  <c r="AE440" i="43"/>
  <c r="Y441" i="43"/>
  <c r="AC445" i="43"/>
  <c r="AB446" i="43"/>
  <c r="AA447" i="43"/>
  <c r="X447" i="43" s="1"/>
  <c r="AA448" i="43"/>
  <c r="X448" i="43" s="1"/>
  <c r="AA450" i="43"/>
  <c r="X450" i="43" s="1"/>
  <c r="Z450" i="43"/>
  <c r="Y450" i="43"/>
  <c r="AC452" i="43"/>
  <c r="Y452" i="43"/>
  <c r="AB452" i="43"/>
  <c r="Z452" i="43"/>
  <c r="AE455" i="43"/>
  <c r="AE456" i="43"/>
  <c r="AC458" i="43"/>
  <c r="AC461" i="43"/>
  <c r="AB462" i="43"/>
  <c r="AA463" i="43"/>
  <c r="X463" i="43" s="1"/>
  <c r="AA464" i="43"/>
  <c r="X464" i="43" s="1"/>
  <c r="W464" i="43" s="1"/>
  <c r="AA466" i="43"/>
  <c r="X466" i="43" s="1"/>
  <c r="Z466" i="43"/>
  <c r="Y466" i="43"/>
  <c r="AC468" i="43"/>
  <c r="Y468" i="43"/>
  <c r="AB468" i="43"/>
  <c r="Z468" i="43"/>
  <c r="AE471" i="43"/>
  <c r="AE472" i="43"/>
  <c r="AC474" i="43"/>
  <c r="AC477" i="43"/>
  <c r="AB478" i="43"/>
  <c r="AA479" i="43"/>
  <c r="X479" i="43" s="1"/>
  <c r="AA480" i="43"/>
  <c r="X480" i="43" s="1"/>
  <c r="W480" i="43" s="1"/>
  <c r="AA482" i="43"/>
  <c r="X482" i="43" s="1"/>
  <c r="Z482" i="43"/>
  <c r="Y482" i="43"/>
  <c r="AC484" i="43"/>
  <c r="Y484" i="43"/>
  <c r="AB484" i="43"/>
  <c r="Z484" i="43"/>
  <c r="AE487" i="43"/>
  <c r="AE488" i="43"/>
  <c r="AC493" i="43"/>
  <c r="AB494" i="43"/>
  <c r="AA495" i="43"/>
  <c r="X495" i="43" s="1"/>
  <c r="AA496" i="43"/>
  <c r="X496" i="43" s="1"/>
  <c r="W496" i="43" s="1"/>
  <c r="AA498" i="43"/>
  <c r="X498" i="43" s="1"/>
  <c r="Z498" i="43"/>
  <c r="Y498" i="43"/>
  <c r="AC500" i="43"/>
  <c r="Y500" i="43"/>
  <c r="AB500" i="43"/>
  <c r="Z500" i="43"/>
  <c r="AE503" i="43"/>
  <c r="AE504" i="43"/>
  <c r="AA445" i="43"/>
  <c r="X445" i="43" s="1"/>
  <c r="AE445" i="43"/>
  <c r="AA453" i="43"/>
  <c r="X453" i="43" s="1"/>
  <c r="AA457" i="43"/>
  <c r="X457" i="43" s="1"/>
  <c r="AA461" i="43"/>
  <c r="X461" i="43" s="1"/>
  <c r="AE461" i="43"/>
  <c r="AA469" i="43"/>
  <c r="X469" i="43" s="1"/>
  <c r="AA473" i="43"/>
  <c r="X473" i="43" s="1"/>
  <c r="AA477" i="43"/>
  <c r="X477" i="43" s="1"/>
  <c r="AE477" i="43"/>
  <c r="AA485" i="43"/>
  <c r="X485" i="43" s="1"/>
  <c r="AA489" i="43"/>
  <c r="X489" i="43" s="1"/>
  <c r="AA493" i="43"/>
  <c r="X493" i="43" s="1"/>
  <c r="AE493" i="43"/>
  <c r="AA501" i="43"/>
  <c r="X501" i="43" s="1"/>
  <c r="AA505" i="43"/>
  <c r="X505" i="43" s="1"/>
  <c r="F63" i="40"/>
  <c r="D8" i="41"/>
  <c r="F8" i="41" s="1"/>
  <c r="D9" i="41"/>
  <c r="F9" i="41" s="1"/>
  <c r="D10" i="41"/>
  <c r="F10" i="41" s="1"/>
  <c r="D11" i="41"/>
  <c r="F11" i="41" s="1"/>
  <c r="D12" i="41"/>
  <c r="F12" i="41" s="1"/>
  <c r="S92" i="40"/>
  <c r="R93" i="40"/>
  <c r="R155" i="40"/>
  <c r="S153" i="40"/>
  <c r="N152" i="40"/>
  <c r="S152" i="40" s="1"/>
  <c r="R148" i="40"/>
  <c r="R147" i="40"/>
  <c r="S145" i="40"/>
  <c r="N144" i="40"/>
  <c r="S144" i="40" s="1"/>
  <c r="R140" i="40"/>
  <c r="R139" i="40"/>
  <c r="S137" i="40"/>
  <c r="N136" i="40"/>
  <c r="S136" i="40" s="1"/>
  <c r="R132" i="40"/>
  <c r="R131" i="40"/>
  <c r="S129" i="40"/>
  <c r="N128" i="40"/>
  <c r="S128" i="40" s="1"/>
  <c r="R124" i="40"/>
  <c r="R123" i="40"/>
  <c r="S121" i="40"/>
  <c r="N120" i="40"/>
  <c r="S120" i="40" s="1"/>
  <c r="R116" i="40"/>
  <c r="R115" i="40"/>
  <c r="S113" i="40"/>
  <c r="N112" i="40"/>
  <c r="S112" i="40" s="1"/>
  <c r="R108" i="40"/>
  <c r="Q107" i="40"/>
  <c r="S107" i="40" s="1"/>
  <c r="R106" i="40"/>
  <c r="Q105" i="40"/>
  <c r="R104" i="40"/>
  <c r="Q103" i="40"/>
  <c r="R102" i="40"/>
  <c r="Q101" i="40"/>
  <c r="R100" i="40"/>
  <c r="Q99" i="40"/>
  <c r="S99" i="40" s="1"/>
  <c r="R87" i="40"/>
  <c r="R95" i="40"/>
  <c r="R153" i="40"/>
  <c r="S151" i="40"/>
  <c r="R145" i="40"/>
  <c r="S143" i="40"/>
  <c r="R137" i="40"/>
  <c r="S135" i="40"/>
  <c r="R129" i="40"/>
  <c r="S127" i="40"/>
  <c r="R121" i="40"/>
  <c r="S119" i="40"/>
  <c r="R113" i="40"/>
  <c r="S111" i="40"/>
  <c r="S88" i="40"/>
  <c r="R89" i="40"/>
  <c r="S96" i="40"/>
  <c r="R97" i="40"/>
  <c r="R151" i="40"/>
  <c r="S149" i="40"/>
  <c r="R143" i="40"/>
  <c r="S141" i="40"/>
  <c r="R135" i="40"/>
  <c r="S133" i="40"/>
  <c r="R127" i="40"/>
  <c r="S125" i="40"/>
  <c r="R119" i="40"/>
  <c r="S117" i="40"/>
  <c r="R111" i="40"/>
  <c r="S109" i="40"/>
  <c r="S105" i="40"/>
  <c r="S103" i="40"/>
  <c r="S101" i="40"/>
  <c r="G63" i="40"/>
  <c r="N71" i="40"/>
  <c r="S71" i="40" s="1"/>
  <c r="S82" i="40"/>
  <c r="S69" i="40"/>
  <c r="R75" i="40"/>
  <c r="R76" i="40"/>
  <c r="S77" i="40"/>
  <c r="R83" i="40"/>
  <c r="R84" i="40"/>
  <c r="S85" i="40"/>
  <c r="N168" i="40"/>
  <c r="S168" i="40" s="1"/>
  <c r="S74" i="40"/>
  <c r="N79" i="40"/>
  <c r="S79" i="40" s="1"/>
  <c r="I63" i="40"/>
  <c r="D4" i="40" s="1"/>
  <c r="S70" i="40"/>
  <c r="R74" i="40"/>
  <c r="N75" i="40"/>
  <c r="S75" i="40" s="1"/>
  <c r="N76" i="40"/>
  <c r="S76" i="40" s="1"/>
  <c r="S78" i="40"/>
  <c r="R82" i="40"/>
  <c r="N83" i="40"/>
  <c r="S83" i="40" s="1"/>
  <c r="N84" i="40"/>
  <c r="S84" i="40" s="1"/>
  <c r="S73" i="40"/>
  <c r="S81" i="40"/>
  <c r="D7" i="41"/>
  <c r="F7" i="41" s="1"/>
  <c r="C13" i="41"/>
  <c r="B24" i="37"/>
  <c r="B29" i="37"/>
  <c r="B26" i="37"/>
  <c r="B21" i="37"/>
  <c r="B34" i="37"/>
  <c r="B35" i="37"/>
  <c r="B38" i="37"/>
  <c r="B39" i="37"/>
  <c r="B17" i="37"/>
  <c r="D5" i="37" s="1"/>
  <c r="B22" i="37"/>
  <c r="B23" i="37"/>
  <c r="B28" i="37"/>
  <c r="B32" i="37"/>
  <c r="B37" i="37"/>
  <c r="C6" i="41"/>
  <c r="F6" i="41" s="1"/>
  <c r="M12" i="41"/>
  <c r="M7" i="41"/>
  <c r="R69" i="40"/>
  <c r="R77" i="40"/>
  <c r="R85" i="40"/>
  <c r="H63" i="40"/>
  <c r="R72" i="40"/>
  <c r="R80" i="40"/>
  <c r="R86" i="40"/>
  <c r="S87" i="40"/>
  <c r="R88" i="40"/>
  <c r="S89" i="40"/>
  <c r="R90" i="40"/>
  <c r="S91" i="40"/>
  <c r="R92" i="40"/>
  <c r="S93" i="40"/>
  <c r="R94" i="40"/>
  <c r="S95" i="40"/>
  <c r="R96" i="40"/>
  <c r="S97" i="40"/>
  <c r="R98" i="40"/>
  <c r="R70" i="40"/>
  <c r="R73" i="40"/>
  <c r="R78" i="40"/>
  <c r="R81" i="40"/>
  <c r="I7" i="23"/>
  <c r="N7" i="23" s="1"/>
  <c r="L7" i="23" s="1"/>
  <c r="I8" i="23"/>
  <c r="N8" i="23" s="1"/>
  <c r="L8" i="23" s="1"/>
  <c r="I9" i="23"/>
  <c r="N9" i="23" s="1"/>
  <c r="L9" i="23" s="1"/>
  <c r="I10" i="23"/>
  <c r="N10" i="23" s="1"/>
  <c r="L10" i="23" s="1"/>
  <c r="H26" i="46" s="1"/>
  <c r="I11" i="23"/>
  <c r="N11" i="23" s="1"/>
  <c r="L11" i="23" s="1"/>
  <c r="H33" i="46" s="1"/>
  <c r="I12" i="23"/>
  <c r="N12" i="23" s="1"/>
  <c r="L12" i="23" s="1"/>
  <c r="I13" i="23"/>
  <c r="N13" i="23" s="1"/>
  <c r="L13" i="23" s="1"/>
  <c r="H27" i="46" s="1"/>
  <c r="I14" i="23"/>
  <c r="N14" i="23" s="1"/>
  <c r="L14" i="23" s="1"/>
  <c r="H34" i="46" s="1"/>
  <c r="T34" i="46" s="1"/>
  <c r="I15" i="23"/>
  <c r="N15" i="23" s="1"/>
  <c r="L15" i="23" s="1"/>
  <c r="I16" i="23"/>
  <c r="N16" i="23" s="1"/>
  <c r="L16" i="23" s="1"/>
  <c r="I17" i="23"/>
  <c r="N17" i="23" s="1"/>
  <c r="L17" i="23" s="1"/>
  <c r="I18" i="23"/>
  <c r="I19" i="23"/>
  <c r="I20" i="23"/>
  <c r="I21" i="23"/>
  <c r="I22" i="23"/>
  <c r="I23" i="23"/>
  <c r="I24" i="23"/>
  <c r="I25" i="23"/>
  <c r="I26" i="23"/>
  <c r="I27" i="23"/>
  <c r="I28" i="23"/>
  <c r="I29" i="23"/>
  <c r="I30" i="23"/>
  <c r="I31" i="23"/>
  <c r="I32" i="23"/>
  <c r="I33" i="23"/>
  <c r="I34" i="23"/>
  <c r="I35" i="23"/>
  <c r="I36" i="23"/>
  <c r="I37" i="23"/>
  <c r="I38" i="23"/>
  <c r="I39" i="23"/>
  <c r="I40" i="23"/>
  <c r="I41" i="23"/>
  <c r="I42" i="23"/>
  <c r="I43" i="23"/>
  <c r="I44" i="23"/>
  <c r="I45" i="23"/>
  <c r="I46" i="23"/>
  <c r="I47" i="23"/>
  <c r="I48" i="23"/>
  <c r="I49" i="23"/>
  <c r="I50" i="23"/>
  <c r="I51" i="23"/>
  <c r="I52" i="23"/>
  <c r="I53" i="23"/>
  <c r="I54" i="23"/>
  <c r="I55" i="23"/>
  <c r="I56" i="23"/>
  <c r="I6" i="23"/>
  <c r="N6" i="23" s="1"/>
  <c r="L6" i="23" s="1"/>
  <c r="F3" i="23"/>
  <c r="G3" i="23"/>
  <c r="H3" i="23"/>
  <c r="M3" i="23"/>
  <c r="L3" i="23"/>
  <c r="K3" i="23"/>
  <c r="J3" i="23"/>
  <c r="I3" i="23"/>
  <c r="E3" i="23"/>
  <c r="D3" i="23"/>
  <c r="C3" i="23"/>
  <c r="B3" i="23"/>
  <c r="A3" i="23"/>
  <c r="W462" i="43" l="1"/>
  <c r="W482" i="43"/>
  <c r="W450" i="43"/>
  <c r="W490" i="43"/>
  <c r="W442" i="43"/>
  <c r="W326" i="43"/>
  <c r="W270" i="43"/>
  <c r="W77" i="43"/>
  <c r="W137" i="43"/>
  <c r="W125" i="43"/>
  <c r="W93" i="43"/>
  <c r="W29" i="43"/>
  <c r="W89" i="43"/>
  <c r="W337" i="43"/>
  <c r="W321" i="43"/>
  <c r="W305" i="43"/>
  <c r="W418" i="43"/>
  <c r="W354" i="43"/>
  <c r="W306" i="43"/>
  <c r="W266" i="43"/>
  <c r="W207" i="43"/>
  <c r="W430" i="43"/>
  <c r="W366" i="43"/>
  <c r="W286" i="43"/>
  <c r="W467" i="43"/>
  <c r="W215" i="43"/>
  <c r="W199" i="43"/>
  <c r="W183" i="43"/>
  <c r="W239" i="43"/>
  <c r="W238" i="43"/>
  <c r="W141" i="43"/>
  <c r="W81" i="43"/>
  <c r="W13" i="43"/>
  <c r="W101" i="43"/>
  <c r="W41" i="43"/>
  <c r="W157" i="43"/>
  <c r="W153" i="43"/>
  <c r="W57" i="43"/>
  <c r="W25" i="43"/>
  <c r="D6" i="40"/>
  <c r="F12" i="15"/>
  <c r="F14" i="15" s="1"/>
  <c r="I22" i="44"/>
  <c r="J22" i="44"/>
  <c r="I18" i="44"/>
  <c r="J18" i="44"/>
  <c r="I10" i="44"/>
  <c r="J10" i="44"/>
  <c r="I20" i="44"/>
  <c r="J20" i="44"/>
  <c r="I16" i="44"/>
  <c r="J16" i="44"/>
  <c r="I12" i="44"/>
  <c r="J12" i="44"/>
  <c r="I8" i="44"/>
  <c r="J8" i="44"/>
  <c r="J21" i="44"/>
  <c r="I21" i="44"/>
  <c r="J19" i="44"/>
  <c r="I19" i="44"/>
  <c r="J17" i="44"/>
  <c r="I17" i="44"/>
  <c r="J15" i="44"/>
  <c r="I15" i="44"/>
  <c r="J13" i="44"/>
  <c r="I13" i="44"/>
  <c r="J11" i="44"/>
  <c r="I11" i="44"/>
  <c r="J9" i="44"/>
  <c r="I9" i="44"/>
  <c r="J7" i="44"/>
  <c r="I7" i="44"/>
  <c r="I14" i="44"/>
  <c r="J14" i="44"/>
  <c r="I6" i="44"/>
  <c r="J6" i="44"/>
  <c r="J13" i="46"/>
  <c r="H25" i="46"/>
  <c r="J14" i="46"/>
  <c r="H32" i="46"/>
  <c r="W503" i="43"/>
  <c r="W471" i="43"/>
  <c r="W433" i="43"/>
  <c r="W353" i="43"/>
  <c r="W289" i="43"/>
  <c r="W273" i="43"/>
  <c r="W269" i="43"/>
  <c r="W479" i="43"/>
  <c r="W427" i="43"/>
  <c r="W411" i="43"/>
  <c r="W395" i="43"/>
  <c r="W379" i="43"/>
  <c r="W291" i="43"/>
  <c r="W275" i="43"/>
  <c r="W486" i="43"/>
  <c r="W454" i="43"/>
  <c r="W247" i="43"/>
  <c r="W246" i="43"/>
  <c r="W231" i="43"/>
  <c r="W230" i="43"/>
  <c r="W434" i="43"/>
  <c r="W370" i="43"/>
  <c r="W314" i="43"/>
  <c r="W223" i="43"/>
  <c r="W138" i="43"/>
  <c r="W42" i="43"/>
  <c r="W426" i="43"/>
  <c r="W362" i="43"/>
  <c r="W282" i="43"/>
  <c r="W250" i="43"/>
  <c r="W235" i="43"/>
  <c r="W169" i="43"/>
  <c r="W133" i="43"/>
  <c r="W9" i="43"/>
  <c r="W446" i="43"/>
  <c r="W435" i="43"/>
  <c r="W363" i="43"/>
  <c r="W347" i="43"/>
  <c r="W438" i="43"/>
  <c r="W374" i="43"/>
  <c r="W294" i="43"/>
  <c r="W82" i="43"/>
  <c r="W394" i="43"/>
  <c r="W322" i="43"/>
  <c r="W251" i="43"/>
  <c r="W203" i="43"/>
  <c r="Q55" i="23"/>
  <c r="P55" i="23"/>
  <c r="S55" i="23"/>
  <c r="O55" i="23"/>
  <c r="M55" i="23" s="1"/>
  <c r="K55" i="23" s="1"/>
  <c r="R55" i="23"/>
  <c r="Q51" i="23"/>
  <c r="P51" i="23"/>
  <c r="S51" i="23"/>
  <c r="O51" i="23"/>
  <c r="M51" i="23" s="1"/>
  <c r="K51" i="23" s="1"/>
  <c r="R51" i="23"/>
  <c r="Q47" i="23"/>
  <c r="P47" i="23"/>
  <c r="S47" i="23"/>
  <c r="O47" i="23"/>
  <c r="M47" i="23" s="1"/>
  <c r="K47" i="23" s="1"/>
  <c r="R47" i="23"/>
  <c r="Q43" i="23"/>
  <c r="P43" i="23"/>
  <c r="S43" i="23"/>
  <c r="O43" i="23"/>
  <c r="M43" i="23" s="1"/>
  <c r="K43" i="23" s="1"/>
  <c r="R43" i="23"/>
  <c r="Q39" i="23"/>
  <c r="P39" i="23"/>
  <c r="S39" i="23"/>
  <c r="O39" i="23"/>
  <c r="M39" i="23" s="1"/>
  <c r="K39" i="23" s="1"/>
  <c r="R39" i="23"/>
  <c r="Q35" i="23"/>
  <c r="P35" i="23"/>
  <c r="S35" i="23"/>
  <c r="O35" i="23"/>
  <c r="M35" i="23" s="1"/>
  <c r="K35" i="23" s="1"/>
  <c r="R35" i="23"/>
  <c r="Q31" i="23"/>
  <c r="P31" i="23"/>
  <c r="S31" i="23"/>
  <c r="O31" i="23"/>
  <c r="M31" i="23" s="1"/>
  <c r="K31" i="23" s="1"/>
  <c r="R31" i="23"/>
  <c r="Q27" i="23"/>
  <c r="P27" i="23"/>
  <c r="S27" i="23"/>
  <c r="O27" i="23"/>
  <c r="M27" i="23" s="1"/>
  <c r="K27" i="23" s="1"/>
  <c r="R27" i="23"/>
  <c r="Q23" i="23"/>
  <c r="P23" i="23"/>
  <c r="S23" i="23"/>
  <c r="R23" i="23"/>
  <c r="O23" i="23"/>
  <c r="M23" i="23" s="1"/>
  <c r="K23" i="23" s="1"/>
  <c r="P19" i="23"/>
  <c r="Q19" i="23"/>
  <c r="O19" i="23"/>
  <c r="M19" i="23" s="1"/>
  <c r="K19" i="23" s="1"/>
  <c r="S19" i="23"/>
  <c r="R19" i="23"/>
  <c r="P15" i="23"/>
  <c r="R15" i="23"/>
  <c r="Q15" i="23"/>
  <c r="O15" i="23"/>
  <c r="M15" i="23" s="1"/>
  <c r="K15" i="23" s="1"/>
  <c r="S15" i="23"/>
  <c r="P11" i="23"/>
  <c r="S11" i="23"/>
  <c r="R11" i="23"/>
  <c r="Q11" i="23"/>
  <c r="O11" i="23"/>
  <c r="M11" i="23" s="1"/>
  <c r="K11" i="23" s="1"/>
  <c r="R7" i="23"/>
  <c r="Q7" i="23"/>
  <c r="O7" i="23"/>
  <c r="M7" i="23" s="1"/>
  <c r="K7" i="23" s="1"/>
  <c r="P7" i="23"/>
  <c r="S7" i="23"/>
  <c r="P54" i="23"/>
  <c r="S54" i="23"/>
  <c r="O54" i="23"/>
  <c r="M54" i="23" s="1"/>
  <c r="K54" i="23" s="1"/>
  <c r="R54" i="23"/>
  <c r="Q54" i="23"/>
  <c r="P50" i="23"/>
  <c r="S50" i="23"/>
  <c r="O50" i="23"/>
  <c r="M50" i="23" s="1"/>
  <c r="K50" i="23" s="1"/>
  <c r="R50" i="23"/>
  <c r="Q50" i="23"/>
  <c r="P46" i="23"/>
  <c r="S46" i="23"/>
  <c r="O46" i="23"/>
  <c r="M46" i="23" s="1"/>
  <c r="K46" i="23" s="1"/>
  <c r="R46" i="23"/>
  <c r="Q46" i="23"/>
  <c r="P42" i="23"/>
  <c r="S42" i="23"/>
  <c r="O42" i="23"/>
  <c r="M42" i="23" s="1"/>
  <c r="K42" i="23" s="1"/>
  <c r="R42" i="23"/>
  <c r="Q42" i="23"/>
  <c r="P38" i="23"/>
  <c r="S38" i="23"/>
  <c r="O38" i="23"/>
  <c r="M38" i="23" s="1"/>
  <c r="K38" i="23" s="1"/>
  <c r="R38" i="23"/>
  <c r="Q38" i="23"/>
  <c r="P34" i="23"/>
  <c r="S34" i="23"/>
  <c r="O34" i="23"/>
  <c r="M34" i="23" s="1"/>
  <c r="K34" i="23" s="1"/>
  <c r="R34" i="23"/>
  <c r="Q34" i="23"/>
  <c r="P30" i="23"/>
  <c r="S30" i="23"/>
  <c r="O30" i="23"/>
  <c r="M30" i="23" s="1"/>
  <c r="K30" i="23" s="1"/>
  <c r="R30" i="23"/>
  <c r="Q30" i="23"/>
  <c r="P26" i="23"/>
  <c r="S26" i="23"/>
  <c r="O26" i="23"/>
  <c r="M26" i="23" s="1"/>
  <c r="K26" i="23" s="1"/>
  <c r="R26" i="23"/>
  <c r="Q26" i="23"/>
  <c r="P22" i="23"/>
  <c r="S22" i="23"/>
  <c r="O22" i="23"/>
  <c r="M22" i="23" s="1"/>
  <c r="K22" i="23" s="1"/>
  <c r="R22" i="23"/>
  <c r="Q22" i="23"/>
  <c r="S18" i="23"/>
  <c r="O18" i="23"/>
  <c r="M18" i="23" s="1"/>
  <c r="K18" i="23" s="1"/>
  <c r="R18" i="23"/>
  <c r="Q18" i="23"/>
  <c r="P18" i="23"/>
  <c r="S14" i="23"/>
  <c r="O14" i="23"/>
  <c r="M14" i="23" s="1"/>
  <c r="K14" i="23" s="1"/>
  <c r="R14" i="23"/>
  <c r="Q14" i="23"/>
  <c r="P14" i="23"/>
  <c r="P10" i="23"/>
  <c r="Q10" i="23"/>
  <c r="O10" i="23"/>
  <c r="M10" i="23" s="1"/>
  <c r="K10" i="23" s="1"/>
  <c r="S10" i="23"/>
  <c r="R10" i="23"/>
  <c r="R53" i="23"/>
  <c r="Q53" i="23"/>
  <c r="P53" i="23"/>
  <c r="S53" i="23"/>
  <c r="O53" i="23"/>
  <c r="M53" i="23" s="1"/>
  <c r="K53" i="23" s="1"/>
  <c r="R49" i="23"/>
  <c r="Q49" i="23"/>
  <c r="P49" i="23"/>
  <c r="S49" i="23"/>
  <c r="O49" i="23"/>
  <c r="M49" i="23" s="1"/>
  <c r="K49" i="23" s="1"/>
  <c r="R45" i="23"/>
  <c r="Q45" i="23"/>
  <c r="P45" i="23"/>
  <c r="S45" i="23"/>
  <c r="O45" i="23"/>
  <c r="M45" i="23" s="1"/>
  <c r="K45" i="23" s="1"/>
  <c r="R41" i="23"/>
  <c r="Q41" i="23"/>
  <c r="P41" i="23"/>
  <c r="S41" i="23"/>
  <c r="O41" i="23"/>
  <c r="M41" i="23" s="1"/>
  <c r="K41" i="23" s="1"/>
  <c r="R37" i="23"/>
  <c r="Q37" i="23"/>
  <c r="P37" i="23"/>
  <c r="S37" i="23"/>
  <c r="O37" i="23"/>
  <c r="M37" i="23" s="1"/>
  <c r="K37" i="23" s="1"/>
  <c r="R33" i="23"/>
  <c r="Q33" i="23"/>
  <c r="P33" i="23"/>
  <c r="S33" i="23"/>
  <c r="O33" i="23"/>
  <c r="M33" i="23" s="1"/>
  <c r="K33" i="23" s="1"/>
  <c r="R29" i="23"/>
  <c r="Q29" i="23"/>
  <c r="P29" i="23"/>
  <c r="S29" i="23"/>
  <c r="O29" i="23"/>
  <c r="M29" i="23" s="1"/>
  <c r="K29" i="23" s="1"/>
  <c r="R25" i="23"/>
  <c r="Q25" i="23"/>
  <c r="P25" i="23"/>
  <c r="S25" i="23"/>
  <c r="O25" i="23"/>
  <c r="M25" i="23" s="1"/>
  <c r="K25" i="23" s="1"/>
  <c r="R21" i="23"/>
  <c r="Q21" i="23"/>
  <c r="S21" i="23"/>
  <c r="P21" i="23"/>
  <c r="O21" i="23"/>
  <c r="M21" i="23" s="1"/>
  <c r="K21" i="23" s="1"/>
  <c r="Q17" i="23"/>
  <c r="S17" i="23"/>
  <c r="R17" i="23"/>
  <c r="P17" i="23"/>
  <c r="O17" i="23"/>
  <c r="M17" i="23" s="1"/>
  <c r="K17" i="23" s="1"/>
  <c r="Q13" i="23"/>
  <c r="O13" i="23"/>
  <c r="M13" i="23" s="1"/>
  <c r="K13" i="23" s="1"/>
  <c r="S13" i="23"/>
  <c r="R13" i="23"/>
  <c r="P13" i="23"/>
  <c r="R9" i="23"/>
  <c r="Q9" i="23"/>
  <c r="P9" i="23"/>
  <c r="O9" i="23"/>
  <c r="M9" i="23" s="1"/>
  <c r="K9" i="23" s="1"/>
  <c r="S9" i="23"/>
  <c r="Q56" i="23"/>
  <c r="P56" i="23"/>
  <c r="S56" i="23"/>
  <c r="O56" i="23"/>
  <c r="M56" i="23" s="1"/>
  <c r="K56" i="23" s="1"/>
  <c r="R56" i="23"/>
  <c r="Q52" i="23"/>
  <c r="P52" i="23"/>
  <c r="S52" i="23"/>
  <c r="O52" i="23"/>
  <c r="M52" i="23" s="1"/>
  <c r="K52" i="23" s="1"/>
  <c r="R52" i="23"/>
  <c r="Q48" i="23"/>
  <c r="P48" i="23"/>
  <c r="S48" i="23"/>
  <c r="O48" i="23"/>
  <c r="M48" i="23" s="1"/>
  <c r="K48" i="23" s="1"/>
  <c r="R48" i="23"/>
  <c r="Q44" i="23"/>
  <c r="P44" i="23"/>
  <c r="S44" i="23"/>
  <c r="O44" i="23"/>
  <c r="M44" i="23" s="1"/>
  <c r="K44" i="23" s="1"/>
  <c r="R44" i="23"/>
  <c r="Q40" i="23"/>
  <c r="P40" i="23"/>
  <c r="S40" i="23"/>
  <c r="O40" i="23"/>
  <c r="M40" i="23" s="1"/>
  <c r="K40" i="23" s="1"/>
  <c r="R40" i="23"/>
  <c r="Q36" i="23"/>
  <c r="P36" i="23"/>
  <c r="S36" i="23"/>
  <c r="O36" i="23"/>
  <c r="M36" i="23" s="1"/>
  <c r="K36" i="23" s="1"/>
  <c r="R36" i="23"/>
  <c r="Q32" i="23"/>
  <c r="P32" i="23"/>
  <c r="S32" i="23"/>
  <c r="O32" i="23"/>
  <c r="M32" i="23" s="1"/>
  <c r="K32" i="23" s="1"/>
  <c r="R32" i="23"/>
  <c r="Q28" i="23"/>
  <c r="P28" i="23"/>
  <c r="S28" i="23"/>
  <c r="O28" i="23"/>
  <c r="M28" i="23" s="1"/>
  <c r="K28" i="23" s="1"/>
  <c r="R28" i="23"/>
  <c r="Q24" i="23"/>
  <c r="P24" i="23"/>
  <c r="S24" i="23"/>
  <c r="O24" i="23"/>
  <c r="M24" i="23" s="1"/>
  <c r="K24" i="23" s="1"/>
  <c r="R24" i="23"/>
  <c r="P20" i="23"/>
  <c r="S20" i="23"/>
  <c r="R20" i="23"/>
  <c r="Q20" i="23"/>
  <c r="O20" i="23"/>
  <c r="M20" i="23" s="1"/>
  <c r="K20" i="23" s="1"/>
  <c r="P16" i="23"/>
  <c r="O16" i="23"/>
  <c r="M16" i="23" s="1"/>
  <c r="K16" i="23" s="1"/>
  <c r="S16" i="23"/>
  <c r="R16" i="23"/>
  <c r="Q16" i="23"/>
  <c r="P12" i="23"/>
  <c r="Q12" i="23"/>
  <c r="O12" i="23"/>
  <c r="M12" i="23" s="1"/>
  <c r="K12" i="23" s="1"/>
  <c r="S12" i="23"/>
  <c r="R12" i="23"/>
  <c r="Q8" i="23"/>
  <c r="O8" i="23"/>
  <c r="M8" i="23" s="1"/>
  <c r="K8" i="23" s="1"/>
  <c r="S8" i="23"/>
  <c r="R8" i="23"/>
  <c r="P8" i="23"/>
  <c r="W417" i="43"/>
  <c r="W475" i="43"/>
  <c r="W410" i="43"/>
  <c r="W373" i="43"/>
  <c r="W346" i="43"/>
  <c r="W234" i="43"/>
  <c r="W213" i="43"/>
  <c r="W181" i="43"/>
  <c r="W87" i="43"/>
  <c r="W39" i="43"/>
  <c r="AA7" i="43"/>
  <c r="X7" i="43" s="1"/>
  <c r="W7" i="43" s="1"/>
  <c r="W68" i="43"/>
  <c r="W60" i="43"/>
  <c r="W206" i="43"/>
  <c r="W106" i="43"/>
  <c r="W58" i="43"/>
  <c r="W18" i="43"/>
  <c r="W173" i="43"/>
  <c r="W127" i="43"/>
  <c r="W62" i="43"/>
  <c r="W188" i="43"/>
  <c r="W14" i="43"/>
  <c r="W70" i="43"/>
  <c r="W445" i="43"/>
  <c r="W248" i="43"/>
  <c r="W176" i="43"/>
  <c r="W75" i="43"/>
  <c r="W35" i="43"/>
  <c r="W209" i="43"/>
  <c r="W163" i="43"/>
  <c r="W460" i="43"/>
  <c r="W501" i="43"/>
  <c r="W444" i="43"/>
  <c r="W147" i="43"/>
  <c r="W484" i="43"/>
  <c r="W401" i="43"/>
  <c r="W369" i="43"/>
  <c r="W325" i="43"/>
  <c r="W432" i="43"/>
  <c r="W416" i="43"/>
  <c r="W400" i="43"/>
  <c r="W384" i="43"/>
  <c r="W368" i="43"/>
  <c r="W336" i="43"/>
  <c r="W320" i="43"/>
  <c r="W288" i="43"/>
  <c r="W272" i="43"/>
  <c r="W406" i="43"/>
  <c r="W342" i="43"/>
  <c r="W179" i="43"/>
  <c r="W146" i="43"/>
  <c r="W382" i="43"/>
  <c r="W302" i="43"/>
  <c r="W66" i="43"/>
  <c r="W499" i="43"/>
  <c r="W389" i="43"/>
  <c r="W197" i="43"/>
  <c r="W167" i="43"/>
  <c r="W23" i="43"/>
  <c r="W154" i="43"/>
  <c r="W104" i="43"/>
  <c r="W98" i="43"/>
  <c r="W180" i="43"/>
  <c r="W145" i="43"/>
  <c r="W38" i="43"/>
  <c r="W105" i="43"/>
  <c r="W37" i="43"/>
  <c r="W161" i="43"/>
  <c r="W129" i="43"/>
  <c r="W55" i="43"/>
  <c r="W174" i="43"/>
  <c r="W117" i="43"/>
  <c r="W53" i="43"/>
  <c r="W45" i="43"/>
  <c r="W489" i="43"/>
  <c r="W473" i="43"/>
  <c r="W493" i="43"/>
  <c r="W453" i="43"/>
  <c r="W485" i="43"/>
  <c r="W236" i="43"/>
  <c r="V236" i="43" s="1"/>
  <c r="W457" i="43"/>
  <c r="W201" i="43"/>
  <c r="W225" i="43"/>
  <c r="W155" i="43"/>
  <c r="W11" i="43"/>
  <c r="W19" i="43"/>
  <c r="W500" i="43"/>
  <c r="V500" i="43" s="1"/>
  <c r="W265" i="43"/>
  <c r="W476" i="43"/>
  <c r="W257" i="43"/>
  <c r="W469" i="43"/>
  <c r="W32" i="43"/>
  <c r="W463" i="43"/>
  <c r="W466" i="43"/>
  <c r="W448" i="43"/>
  <c r="W439" i="43"/>
  <c r="W375" i="43"/>
  <c r="W327" i="43"/>
  <c r="W348" i="43"/>
  <c r="W284" i="43"/>
  <c r="W494" i="43"/>
  <c r="W447" i="43"/>
  <c r="W456" i="43"/>
  <c r="W419" i="43"/>
  <c r="W403" i="43"/>
  <c r="W387" i="43"/>
  <c r="W371" i="43"/>
  <c r="W299" i="43"/>
  <c r="W283" i="43"/>
  <c r="W487" i="43"/>
  <c r="W455" i="43"/>
  <c r="W441" i="43"/>
  <c r="W425" i="43"/>
  <c r="W409" i="43"/>
  <c r="W393" i="43"/>
  <c r="W377" i="43"/>
  <c r="W361" i="43"/>
  <c r="W345" i="43"/>
  <c r="W329" i="43"/>
  <c r="W313" i="43"/>
  <c r="W297" i="43"/>
  <c r="W281" i="43"/>
  <c r="W459" i="43"/>
  <c r="W422" i="43"/>
  <c r="W358" i="43"/>
  <c r="W318" i="43"/>
  <c r="W278" i="43"/>
  <c r="W262" i="43"/>
  <c r="W260" i="43"/>
  <c r="W211" i="43"/>
  <c r="W195" i="43"/>
  <c r="W156" i="43"/>
  <c r="W148" i="43"/>
  <c r="W451" i="43"/>
  <c r="W413" i="43"/>
  <c r="W386" i="43"/>
  <c r="V386" i="43" s="1"/>
  <c r="W330" i="43"/>
  <c r="V330" i="43" s="1"/>
  <c r="W301" i="43"/>
  <c r="W274" i="43"/>
  <c r="W191" i="43"/>
  <c r="W170" i="43"/>
  <c r="W144" i="43"/>
  <c r="W398" i="43"/>
  <c r="W334" i="43"/>
  <c r="W310" i="43"/>
  <c r="W136" i="43"/>
  <c r="W74" i="43"/>
  <c r="W56" i="43"/>
  <c r="V56" i="43" s="1"/>
  <c r="W378" i="43"/>
  <c r="W341" i="43"/>
  <c r="W298" i="43"/>
  <c r="W79" i="43"/>
  <c r="W47" i="43"/>
  <c r="W124" i="43"/>
  <c r="W44" i="43"/>
  <c r="W160" i="43"/>
  <c r="W152" i="43"/>
  <c r="W112" i="43"/>
  <c r="W96" i="43"/>
  <c r="W88" i="43"/>
  <c r="W50" i="43"/>
  <c r="W10" i="43"/>
  <c r="W113" i="43"/>
  <c r="W109" i="43"/>
  <c r="W220" i="43"/>
  <c r="V220" i="43" s="1"/>
  <c r="W165" i="43"/>
  <c r="W158" i="43"/>
  <c r="W73" i="43"/>
  <c r="W69" i="43"/>
  <c r="W212" i="43"/>
  <c r="W204" i="43"/>
  <c r="W149" i="43"/>
  <c r="W121" i="43"/>
  <c r="W85" i="43"/>
  <c r="W21" i="43"/>
  <c r="W49" i="43"/>
  <c r="W461" i="43"/>
  <c r="V461" i="43" s="1"/>
  <c r="W232" i="43"/>
  <c r="W261" i="43"/>
  <c r="W245" i="43"/>
  <c r="W185" i="43"/>
  <c r="W51" i="43"/>
  <c r="W193" i="43"/>
  <c r="W171" i="43"/>
  <c r="W316" i="43"/>
  <c r="V316" i="43" s="1"/>
  <c r="W253" i="43"/>
  <c r="W468" i="43"/>
  <c r="W229" i="43"/>
  <c r="W452" i="43"/>
  <c r="V452" i="43" s="1"/>
  <c r="W385" i="43"/>
  <c r="W498" i="43"/>
  <c r="V484" i="43"/>
  <c r="AB365" i="43"/>
  <c r="W332" i="43"/>
  <c r="W495" i="43"/>
  <c r="W478" i="43"/>
  <c r="V478" i="43" s="1"/>
  <c r="V476" i="43"/>
  <c r="W474" i="43"/>
  <c r="W458" i="43"/>
  <c r="W323" i="43"/>
  <c r="W267" i="43"/>
  <c r="W502" i="43"/>
  <c r="W470" i="43"/>
  <c r="W440" i="43"/>
  <c r="V440" i="43" s="1"/>
  <c r="W424" i="43"/>
  <c r="V424" i="43" s="1"/>
  <c r="W408" i="43"/>
  <c r="W392" i="43"/>
  <c r="W376" i="43"/>
  <c r="W360" i="43"/>
  <c r="V360" i="43" s="1"/>
  <c r="W344" i="43"/>
  <c r="W328" i="43"/>
  <c r="W312" i="43"/>
  <c r="W296" i="43"/>
  <c r="W280" i="43"/>
  <c r="W491" i="43"/>
  <c r="W164" i="43"/>
  <c r="W108" i="43"/>
  <c r="W92" i="43"/>
  <c r="V92" i="43" s="1"/>
  <c r="W402" i="43"/>
  <c r="W365" i="43"/>
  <c r="W338" i="43"/>
  <c r="W309" i="43"/>
  <c r="W290" i="43"/>
  <c r="W259" i="43"/>
  <c r="V259" i="43" s="1"/>
  <c r="W258" i="43"/>
  <c r="W243" i="43"/>
  <c r="W227" i="43"/>
  <c r="W226" i="43"/>
  <c r="W168" i="43"/>
  <c r="V168" i="43" s="1"/>
  <c r="W443" i="43"/>
  <c r="W222" i="43"/>
  <c r="W190" i="43"/>
  <c r="V190" i="43" s="1"/>
  <c r="W130" i="43"/>
  <c r="W357" i="43"/>
  <c r="W277" i="43"/>
  <c r="W216" i="43"/>
  <c r="W200" i="43"/>
  <c r="V200" i="43" s="1"/>
  <c r="W184" i="43"/>
  <c r="W63" i="43"/>
  <c r="W84" i="43"/>
  <c r="V84" i="43" s="1"/>
  <c r="W52" i="43"/>
  <c r="V52" i="43" s="1"/>
  <c r="W28" i="43"/>
  <c r="W255" i="43"/>
  <c r="W254" i="43"/>
  <c r="V254" i="43" s="1"/>
  <c r="W48" i="43"/>
  <c r="W128" i="43"/>
  <c r="W61" i="43"/>
  <c r="W16" i="43"/>
  <c r="V16" i="43" s="1"/>
  <c r="W196" i="43"/>
  <c r="W15" i="43"/>
  <c r="W505" i="43"/>
  <c r="W252" i="43"/>
  <c r="V252" i="43" s="1"/>
  <c r="W249" i="43"/>
  <c r="W237" i="43"/>
  <c r="W177" i="43"/>
  <c r="W139" i="43"/>
  <c r="W131" i="43"/>
  <c r="V131" i="43" s="1"/>
  <c r="W492" i="43"/>
  <c r="W233" i="43"/>
  <c r="W241" i="43"/>
  <c r="W217" i="43"/>
  <c r="V217" i="43" s="1"/>
  <c r="W135" i="43"/>
  <c r="V135" i="43" s="1"/>
  <c r="W477" i="43"/>
  <c r="AE11" i="43"/>
  <c r="V263" i="43"/>
  <c r="V339" i="43"/>
  <c r="V194" i="43"/>
  <c r="AB8" i="43"/>
  <c r="AC8" i="43" s="1"/>
  <c r="AD8" i="43" s="1"/>
  <c r="AE8" i="43" s="1"/>
  <c r="AB7" i="43"/>
  <c r="AC7" i="43" s="1"/>
  <c r="AD7" i="43" s="1"/>
  <c r="AE7" i="43" s="1"/>
  <c r="V492" i="43"/>
  <c r="V331" i="43"/>
  <c r="V43" i="43"/>
  <c r="V368" i="43"/>
  <c r="R6" i="23"/>
  <c r="S6" i="23"/>
  <c r="Q6" i="23"/>
  <c r="P6" i="23"/>
  <c r="O6" i="23"/>
  <c r="M6" i="23" s="1"/>
  <c r="AC16" i="43"/>
  <c r="AD417" i="43"/>
  <c r="AB349" i="43"/>
  <c r="AD442" i="43"/>
  <c r="AC197" i="43"/>
  <c r="AD164" i="43"/>
  <c r="AD148" i="43"/>
  <c r="AD92" i="43"/>
  <c r="AD210" i="43"/>
  <c r="AC207" i="43"/>
  <c r="V205" i="43"/>
  <c r="AB196" i="43"/>
  <c r="AB174" i="43"/>
  <c r="AC147" i="43"/>
  <c r="AA110" i="43"/>
  <c r="AD147" i="43"/>
  <c r="AA405" i="43"/>
  <c r="X405" i="43" s="1"/>
  <c r="W405" i="43" s="1"/>
  <c r="V405" i="43" s="1"/>
  <c r="AC442" i="43"/>
  <c r="AA421" i="43"/>
  <c r="AA349" i="43"/>
  <c r="X349" i="43" s="1"/>
  <c r="W349" i="43" s="1"/>
  <c r="V349" i="43" s="1"/>
  <c r="AB341" i="43"/>
  <c r="AD337" i="43"/>
  <c r="AD329" i="43"/>
  <c r="AB301" i="43"/>
  <c r="AB147" i="43"/>
  <c r="V232" i="43"/>
  <c r="AB210" i="43"/>
  <c r="AB110" i="43"/>
  <c r="AA86" i="43"/>
  <c r="AD393" i="43"/>
  <c r="AD20" i="43"/>
  <c r="AB449" i="43"/>
  <c r="V468" i="43"/>
  <c r="V355" i="43"/>
  <c r="V315" i="43"/>
  <c r="V32" i="43"/>
  <c r="V307" i="43"/>
  <c r="V352" i="43"/>
  <c r="V327" i="43"/>
  <c r="V304" i="43"/>
  <c r="V444" i="43"/>
  <c r="V336" i="43"/>
  <c r="V176" i="43"/>
  <c r="V460" i="43"/>
  <c r="AA449" i="43"/>
  <c r="X449" i="43" s="1"/>
  <c r="W449" i="43" s="1"/>
  <c r="AB497" i="43"/>
  <c r="AD460" i="43"/>
  <c r="AD444" i="43"/>
  <c r="AA437" i="43"/>
  <c r="AD425" i="43"/>
  <c r="AD409" i="43"/>
  <c r="AB397" i="43"/>
  <c r="AA381" i="43"/>
  <c r="AB373" i="43"/>
  <c r="AD369" i="43"/>
  <c r="AB357" i="43"/>
  <c r="AA317" i="43"/>
  <c r="AB309" i="43"/>
  <c r="AA293" i="43"/>
  <c r="AD281" i="43"/>
  <c r="AB269" i="43"/>
  <c r="V241" i="43"/>
  <c r="AD182" i="43"/>
  <c r="AD156" i="43"/>
  <c r="AB194" i="43"/>
  <c r="AD250" i="43"/>
  <c r="AC235" i="43"/>
  <c r="AA126" i="43"/>
  <c r="AB62" i="43"/>
  <c r="AA46" i="43"/>
  <c r="AB38" i="43"/>
  <c r="AD16" i="43"/>
  <c r="AD223" i="43"/>
  <c r="AC212" i="43"/>
  <c r="AC196" i="43"/>
  <c r="AA333" i="43"/>
  <c r="AB285" i="43"/>
  <c r="AD214" i="43"/>
  <c r="V198" i="43"/>
  <c r="AD76" i="43"/>
  <c r="AD251" i="43"/>
  <c r="V186" i="43"/>
  <c r="AB78" i="43"/>
  <c r="AA54" i="43"/>
  <c r="AA6" i="43"/>
  <c r="X6" i="43" s="1"/>
  <c r="W6" i="43" s="1"/>
  <c r="AD361" i="43"/>
  <c r="V75" i="43"/>
  <c r="V248" i="43"/>
  <c r="V180" i="43"/>
  <c r="T457" i="43"/>
  <c r="AB220" i="43"/>
  <c r="AB118" i="43"/>
  <c r="AA397" i="43"/>
  <c r="X397" i="43" s="1"/>
  <c r="W397" i="43" s="1"/>
  <c r="V397" i="43" s="1"/>
  <c r="AA285" i="43"/>
  <c r="AC223" i="43"/>
  <c r="AB212" i="43"/>
  <c r="V107" i="43"/>
  <c r="AA150" i="43"/>
  <c r="X150" i="43" s="1"/>
  <c r="W150" i="43" s="1"/>
  <c r="V150" i="43" s="1"/>
  <c r="AB54" i="43"/>
  <c r="AB46" i="43"/>
  <c r="AD124" i="43"/>
  <c r="AD10" i="43"/>
  <c r="AE10" i="43" s="1"/>
  <c r="AC251" i="43"/>
  <c r="AD235" i="43"/>
  <c r="AD234" i="43"/>
  <c r="AB204" i="43"/>
  <c r="AB150" i="43"/>
  <c r="AA22" i="43"/>
  <c r="AD100" i="43"/>
  <c r="AD345" i="43"/>
  <c r="AB333" i="43"/>
  <c r="V216" i="43"/>
  <c r="AD172" i="43"/>
  <c r="AD212" i="43"/>
  <c r="AB180" i="43"/>
  <c r="AA122" i="43"/>
  <c r="AC95" i="43"/>
  <c r="AA118" i="43"/>
  <c r="X118" i="43" s="1"/>
  <c r="W118" i="43" s="1"/>
  <c r="V118" i="43" s="1"/>
  <c r="AA78" i="43"/>
  <c r="AB22" i="43"/>
  <c r="AA429" i="43"/>
  <c r="X429" i="43" s="1"/>
  <c r="W429" i="43" s="1"/>
  <c r="V429" i="43" s="1"/>
  <c r="V416" i="43"/>
  <c r="V400" i="43"/>
  <c r="V384" i="43"/>
  <c r="V295" i="43"/>
  <c r="V288" i="43"/>
  <c r="V272" i="43"/>
  <c r="AC476" i="43"/>
  <c r="AD116" i="43"/>
  <c r="AD12" i="43"/>
  <c r="AD180" i="43"/>
  <c r="AB178" i="43"/>
  <c r="AB202" i="43"/>
  <c r="AA166" i="43"/>
  <c r="AA142" i="43"/>
  <c r="AB126" i="43"/>
  <c r="AB86" i="43"/>
  <c r="AA30" i="43"/>
  <c r="AD170" i="43"/>
  <c r="AB465" i="43"/>
  <c r="AC460" i="43"/>
  <c r="AC444" i="43"/>
  <c r="V204" i="43"/>
  <c r="AB142" i="43"/>
  <c r="AA162" i="43"/>
  <c r="X162" i="43" s="1"/>
  <c r="W162" i="43" s="1"/>
  <c r="V162" i="43" s="1"/>
  <c r="AB188" i="43"/>
  <c r="AC183" i="43"/>
  <c r="AD441" i="43"/>
  <c r="AD377" i="43"/>
  <c r="AD82" i="43"/>
  <c r="AD138" i="43"/>
  <c r="V91" i="43"/>
  <c r="V298" i="43"/>
  <c r="AB158" i="43"/>
  <c r="AA102" i="43"/>
  <c r="V71" i="43"/>
  <c r="AB30" i="43"/>
  <c r="AD84" i="43"/>
  <c r="AC178" i="43"/>
  <c r="AD74" i="43"/>
  <c r="AD42" i="43"/>
  <c r="AA90" i="43"/>
  <c r="X90" i="43" s="1"/>
  <c r="W90" i="43" s="1"/>
  <c r="V169" i="43"/>
  <c r="V498" i="43"/>
  <c r="V218" i="43"/>
  <c r="V447" i="43"/>
  <c r="V414" i="43"/>
  <c r="V398" i="43"/>
  <c r="V382" i="43"/>
  <c r="V366" i="43"/>
  <c r="V350" i="43"/>
  <c r="V334" i="43"/>
  <c r="V219" i="43"/>
  <c r="V13" i="43"/>
  <c r="V137" i="43"/>
  <c r="V427" i="43"/>
  <c r="V68" i="43"/>
  <c r="V128" i="43"/>
  <c r="V159" i="43"/>
  <c r="V320" i="43"/>
  <c r="V463" i="43"/>
  <c r="V446" i="43"/>
  <c r="V262" i="43"/>
  <c r="V184" i="43"/>
  <c r="V221" i="43"/>
  <c r="V210" i="43"/>
  <c r="V178" i="43"/>
  <c r="V115" i="43"/>
  <c r="V467" i="43"/>
  <c r="V100" i="43"/>
  <c r="V41" i="43"/>
  <c r="V93" i="43"/>
  <c r="AA481" i="43"/>
  <c r="X481" i="43" s="1"/>
  <c r="W481" i="43" s="1"/>
  <c r="AB481" i="43"/>
  <c r="AA465" i="43"/>
  <c r="X465" i="43" s="1"/>
  <c r="W465" i="43" s="1"/>
  <c r="V465" i="43" s="1"/>
  <c r="AD476" i="43"/>
  <c r="AB476" i="43"/>
  <c r="V488" i="43"/>
  <c r="V130" i="43"/>
  <c r="V479" i="43"/>
  <c r="AC492" i="43"/>
  <c r="V458" i="43"/>
  <c r="V403" i="43"/>
  <c r="V434" i="43"/>
  <c r="V418" i="43"/>
  <c r="V402" i="43"/>
  <c r="V370" i="43"/>
  <c r="V354" i="43"/>
  <c r="V338" i="43"/>
  <c r="V306" i="43"/>
  <c r="V290" i="43"/>
  <c r="V274" i="43"/>
  <c r="V223" i="43"/>
  <c r="V191" i="43"/>
  <c r="AB162" i="43"/>
  <c r="AB122" i="43"/>
  <c r="AB90" i="43"/>
  <c r="V170" i="43"/>
  <c r="V251" i="43"/>
  <c r="V250" i="43"/>
  <c r="V151" i="43"/>
  <c r="V95" i="43"/>
  <c r="V66" i="43"/>
  <c r="V282" i="43"/>
  <c r="V9" i="43"/>
  <c r="V318" i="43"/>
  <c r="V325" i="43"/>
  <c r="V207" i="43"/>
  <c r="V319" i="43"/>
  <c r="V312" i="43"/>
  <c r="V303" i="43"/>
  <c r="V287" i="43"/>
  <c r="V271" i="43"/>
  <c r="AB460" i="43"/>
  <c r="V387" i="43"/>
  <c r="V363" i="43"/>
  <c r="V284" i="43"/>
  <c r="AA497" i="43"/>
  <c r="AD492" i="43"/>
  <c r="V466" i="43"/>
  <c r="V431" i="43"/>
  <c r="V415" i="43"/>
  <c r="V408" i="43"/>
  <c r="V399" i="43"/>
  <c r="V383" i="43"/>
  <c r="V376" i="43"/>
  <c r="V367" i="43"/>
  <c r="V351" i="43"/>
  <c r="V344" i="43"/>
  <c r="V335" i="43"/>
  <c r="AD313" i="43"/>
  <c r="AD297" i="43"/>
  <c r="AD265" i="43"/>
  <c r="AB492" i="43"/>
  <c r="V490" i="43"/>
  <c r="AB444" i="43"/>
  <c r="V428" i="43"/>
  <c r="V419" i="43"/>
  <c r="V395" i="43"/>
  <c r="V380" i="43"/>
  <c r="V371" i="43"/>
  <c r="V324" i="43"/>
  <c r="V470" i="43"/>
  <c r="V455" i="43"/>
  <c r="V211" i="43"/>
  <c r="V179" i="43"/>
  <c r="V148" i="43"/>
  <c r="V235" i="43"/>
  <c r="V234" i="43"/>
  <c r="V202" i="43"/>
  <c r="AA134" i="43"/>
  <c r="AA94" i="43"/>
  <c r="V47" i="43"/>
  <c r="V31" i="43"/>
  <c r="V28" i="43"/>
  <c r="V239" i="43"/>
  <c r="V238" i="43"/>
  <c r="V88" i="43"/>
  <c r="V77" i="43"/>
  <c r="AD106" i="43"/>
  <c r="V101" i="43"/>
  <c r="V157" i="43"/>
  <c r="AD130" i="43"/>
  <c r="V125" i="43"/>
  <c r="AD98" i="43"/>
  <c r="V208" i="43"/>
  <c r="V62" i="43"/>
  <c r="V495" i="43"/>
  <c r="V435" i="43"/>
  <c r="V364" i="43"/>
  <c r="V347" i="43"/>
  <c r="V456" i="43"/>
  <c r="V353" i="43"/>
  <c r="V195" i="43"/>
  <c r="V164" i="43"/>
  <c r="V132" i="43"/>
  <c r="V108" i="43"/>
  <c r="V483" i="43"/>
  <c r="V302" i="43"/>
  <c r="V286" i="43"/>
  <c r="V270" i="43"/>
  <c r="V426" i="43"/>
  <c r="V410" i="43"/>
  <c r="V394" i="43"/>
  <c r="V378" i="43"/>
  <c r="V362" i="43"/>
  <c r="V346" i="43"/>
  <c r="V36" i="43"/>
  <c r="V33" i="43"/>
  <c r="AD154" i="43"/>
  <c r="V57" i="43"/>
  <c r="V412" i="43"/>
  <c r="V396" i="43"/>
  <c r="V454" i="43"/>
  <c r="V258" i="43"/>
  <c r="V189" i="43"/>
  <c r="V222" i="43"/>
  <c r="V199" i="43"/>
  <c r="V44" i="43"/>
  <c r="V203" i="43"/>
  <c r="AD197" i="43"/>
  <c r="V73" i="43"/>
  <c r="V121" i="43"/>
  <c r="V45" i="43"/>
  <c r="V501" i="43"/>
  <c r="V477" i="43"/>
  <c r="V469" i="43"/>
  <c r="V445" i="43"/>
  <c r="AC490" i="43"/>
  <c r="V482" i="43"/>
  <c r="V450" i="43"/>
  <c r="V439" i="43"/>
  <c r="V407" i="43"/>
  <c r="V392" i="43"/>
  <c r="V375" i="43"/>
  <c r="V343" i="43"/>
  <c r="V328" i="43"/>
  <c r="AD321" i="43"/>
  <c r="V311" i="43"/>
  <c r="V296" i="43"/>
  <c r="V279" i="43"/>
  <c r="V494" i="43"/>
  <c r="V493" i="43"/>
  <c r="T481" i="43"/>
  <c r="AC481" i="43"/>
  <c r="V462" i="43"/>
  <c r="T449" i="43"/>
  <c r="AC449" i="43"/>
  <c r="AD490" i="43"/>
  <c r="AD458" i="43"/>
  <c r="V420" i="43"/>
  <c r="V411" i="43"/>
  <c r="V388" i="43"/>
  <c r="V379" i="43"/>
  <c r="V356" i="43"/>
  <c r="V348" i="43"/>
  <c r="V292" i="43"/>
  <c r="V283" i="43"/>
  <c r="V265" i="43"/>
  <c r="V504" i="43"/>
  <c r="V486" i="43"/>
  <c r="V485" i="43"/>
  <c r="V471" i="43"/>
  <c r="V441" i="43"/>
  <c r="V425" i="43"/>
  <c r="V409" i="43"/>
  <c r="V393" i="43"/>
  <c r="V377" i="43"/>
  <c r="V361" i="43"/>
  <c r="V345" i="43"/>
  <c r="V329" i="43"/>
  <c r="V313" i="43"/>
  <c r="V297" i="43"/>
  <c r="V281" i="43"/>
  <c r="V438" i="43"/>
  <c r="V422" i="43"/>
  <c r="V406" i="43"/>
  <c r="V390" i="43"/>
  <c r="V374" i="43"/>
  <c r="V358" i="43"/>
  <c r="V342" i="43"/>
  <c r="V247" i="43"/>
  <c r="V246" i="43"/>
  <c r="V214" i="43"/>
  <c r="V182" i="43"/>
  <c r="V172" i="43"/>
  <c r="V140" i="43"/>
  <c r="V76" i="43"/>
  <c r="AC466" i="43"/>
  <c r="T466" i="43"/>
  <c r="T429" i="43"/>
  <c r="AC429" i="43"/>
  <c r="T413" i="43"/>
  <c r="AC413" i="43"/>
  <c r="T397" i="43"/>
  <c r="AC397" i="43"/>
  <c r="T381" i="43"/>
  <c r="AC381" i="43"/>
  <c r="T365" i="43"/>
  <c r="AC365" i="43"/>
  <c r="T349" i="43"/>
  <c r="AC349" i="43"/>
  <c r="T333" i="43"/>
  <c r="AC333" i="43"/>
  <c r="T325" i="43"/>
  <c r="AC325" i="43"/>
  <c r="T309" i="43"/>
  <c r="AC309" i="43"/>
  <c r="T301" i="43"/>
  <c r="AC301" i="43"/>
  <c r="T285" i="43"/>
  <c r="AC285" i="43"/>
  <c r="T269" i="43"/>
  <c r="AC269" i="43"/>
  <c r="V266" i="43"/>
  <c r="V243" i="43"/>
  <c r="V242" i="43"/>
  <c r="V209" i="43"/>
  <c r="V177" i="43"/>
  <c r="V123" i="43"/>
  <c r="AA114" i="43"/>
  <c r="X114" i="43" s="1"/>
  <c r="W114" i="43" s="1"/>
  <c r="V99" i="43"/>
  <c r="T90" i="43"/>
  <c r="AC90" i="43"/>
  <c r="AA34" i="43"/>
  <c r="X34" i="43" s="1"/>
  <c r="W34" i="43" s="1"/>
  <c r="AA26" i="43"/>
  <c r="X26" i="43" s="1"/>
  <c r="W26" i="43" s="1"/>
  <c r="V146" i="43"/>
  <c r="V138" i="43"/>
  <c r="V120" i="43"/>
  <c r="V42" i="43"/>
  <c r="AD485" i="43"/>
  <c r="U485" i="43"/>
  <c r="AE485" i="43" s="1"/>
  <c r="V475" i="43"/>
  <c r="AD453" i="43"/>
  <c r="U453" i="43"/>
  <c r="AE453" i="43" s="1"/>
  <c r="V443" i="43"/>
  <c r="V430" i="43"/>
  <c r="V260" i="43"/>
  <c r="V224" i="43"/>
  <c r="V160" i="43"/>
  <c r="AD457" i="43"/>
  <c r="U457" i="43"/>
  <c r="AE457" i="43" s="1"/>
  <c r="V322" i="43"/>
  <c r="T293" i="43"/>
  <c r="AC293" i="43"/>
  <c r="T277" i="43"/>
  <c r="AC277" i="43"/>
  <c r="V256" i="43"/>
  <c r="V240" i="43"/>
  <c r="AB218" i="43"/>
  <c r="AC215" i="43"/>
  <c r="V213" i="43"/>
  <c r="V201" i="43"/>
  <c r="V181" i="43"/>
  <c r="AB166" i="43"/>
  <c r="V143" i="43"/>
  <c r="AB134" i="43"/>
  <c r="V119" i="43"/>
  <c r="V111" i="43"/>
  <c r="V103" i="43"/>
  <c r="AC99" i="43"/>
  <c r="V87" i="43"/>
  <c r="V79" i="43"/>
  <c r="V124" i="43"/>
  <c r="AD95" i="43"/>
  <c r="V83" i="43"/>
  <c r="V67" i="43"/>
  <c r="V60" i="43"/>
  <c r="AD44" i="43"/>
  <c r="V27" i="43"/>
  <c r="V255" i="43"/>
  <c r="V192" i="43"/>
  <c r="V154" i="43"/>
  <c r="V104" i="43"/>
  <c r="V98" i="43"/>
  <c r="V58" i="43"/>
  <c r="V48" i="43"/>
  <c r="V18" i="43"/>
  <c r="AD213" i="43"/>
  <c r="AC194" i="43"/>
  <c r="V113" i="43"/>
  <c r="V109" i="43"/>
  <c r="T102" i="43"/>
  <c r="AC102" i="43"/>
  <c r="V81" i="43"/>
  <c r="U199" i="43"/>
  <c r="AE199" i="43" s="1"/>
  <c r="AD199" i="43"/>
  <c r="V163" i="43"/>
  <c r="V133" i="43"/>
  <c r="V127" i="43"/>
  <c r="V105" i="43"/>
  <c r="T94" i="43"/>
  <c r="AC94" i="43"/>
  <c r="V35" i="43"/>
  <c r="V212" i="43"/>
  <c r="AD207" i="43"/>
  <c r="AD181" i="43"/>
  <c r="V161" i="43"/>
  <c r="T118" i="43"/>
  <c r="AC118" i="43"/>
  <c r="T86" i="43"/>
  <c r="AC86" i="43"/>
  <c r="AD66" i="43"/>
  <c r="V65" i="43"/>
  <c r="V61" i="43"/>
  <c r="T22" i="43"/>
  <c r="AC22" i="43"/>
  <c r="AC210" i="43"/>
  <c r="V188" i="43"/>
  <c r="V153" i="43"/>
  <c r="V85" i="43"/>
  <c r="AD58" i="43"/>
  <c r="V53" i="43"/>
  <c r="T46" i="43"/>
  <c r="AC46" i="43"/>
  <c r="V21" i="43"/>
  <c r="T14" i="43"/>
  <c r="AC14" i="43"/>
  <c r="T70" i="43"/>
  <c r="AC70" i="43"/>
  <c r="V17" i="43"/>
  <c r="V480" i="43"/>
  <c r="V448" i="43"/>
  <c r="V474" i="43"/>
  <c r="V442" i="43"/>
  <c r="V300" i="43"/>
  <c r="V291" i="43"/>
  <c r="V268" i="43"/>
  <c r="V257" i="43"/>
  <c r="V225" i="43"/>
  <c r="V502" i="43"/>
  <c r="V487" i="43"/>
  <c r="V280" i="43"/>
  <c r="V231" i="43"/>
  <c r="V230" i="43"/>
  <c r="AC498" i="43"/>
  <c r="T498" i="43"/>
  <c r="V227" i="43"/>
  <c r="V226" i="43"/>
  <c r="T114" i="43"/>
  <c r="AC114" i="43"/>
  <c r="T34" i="43"/>
  <c r="AC34" i="43"/>
  <c r="T26" i="43"/>
  <c r="AC26" i="43"/>
  <c r="AD489" i="43"/>
  <c r="U489" i="43"/>
  <c r="AE489" i="43" s="1"/>
  <c r="V389" i="43"/>
  <c r="V373" i="43"/>
  <c r="V357" i="43"/>
  <c r="V341" i="43"/>
  <c r="V39" i="43"/>
  <c r="V23" i="43"/>
  <c r="V20" i="43"/>
  <c r="V228" i="43"/>
  <c r="V187" i="43"/>
  <c r="U215" i="43"/>
  <c r="AE215" i="43" s="1"/>
  <c r="AD215" i="43"/>
  <c r="T166" i="43"/>
  <c r="AC166" i="43"/>
  <c r="T134" i="43"/>
  <c r="AC134" i="43"/>
  <c r="T38" i="43"/>
  <c r="AC38" i="43"/>
  <c r="T220" i="43"/>
  <c r="AC220" i="43"/>
  <c r="U183" i="43"/>
  <c r="AE183" i="43" s="1"/>
  <c r="AD183" i="43"/>
  <c r="V155" i="43"/>
  <c r="V29" i="43"/>
  <c r="T188" i="43"/>
  <c r="AC188" i="43"/>
  <c r="T174" i="43"/>
  <c r="AC174" i="43"/>
  <c r="V117" i="43"/>
  <c r="V89" i="43"/>
  <c r="V51" i="43"/>
  <c r="AD50" i="43"/>
  <c r="V11" i="43"/>
  <c r="V489" i="43"/>
  <c r="V423" i="43"/>
  <c r="V391" i="43"/>
  <c r="V359" i="43"/>
  <c r="V340" i="43"/>
  <c r="T497" i="43"/>
  <c r="AC497" i="43"/>
  <c r="T465" i="43"/>
  <c r="AC465" i="43"/>
  <c r="V436" i="43"/>
  <c r="V404" i="43"/>
  <c r="V372" i="43"/>
  <c r="V308" i="43"/>
  <c r="V299" i="43"/>
  <c r="V276" i="43"/>
  <c r="V267" i="43"/>
  <c r="V503" i="43"/>
  <c r="V472" i="43"/>
  <c r="V453" i="43"/>
  <c r="V433" i="43"/>
  <c r="V417" i="43"/>
  <c r="V401" i="43"/>
  <c r="V385" i="43"/>
  <c r="V369" i="43"/>
  <c r="V337" i="43"/>
  <c r="V321" i="43"/>
  <c r="V305" i="43"/>
  <c r="V289" i="43"/>
  <c r="V273" i="43"/>
  <c r="AD501" i="43"/>
  <c r="U501" i="43"/>
  <c r="AE501" i="43" s="1"/>
  <c r="V491" i="43"/>
  <c r="AD469" i="43"/>
  <c r="U469" i="43"/>
  <c r="AE469" i="43" s="1"/>
  <c r="V459" i="43"/>
  <c r="V294" i="43"/>
  <c r="V278" i="43"/>
  <c r="V156" i="43"/>
  <c r="V147" i="43"/>
  <c r="V116" i="43"/>
  <c r="V12" i="43"/>
  <c r="AD473" i="43"/>
  <c r="U473" i="43"/>
  <c r="AE473" i="43" s="1"/>
  <c r="V451" i="43"/>
  <c r="V314" i="43"/>
  <c r="V249" i="43"/>
  <c r="V193" i="43"/>
  <c r="T162" i="43"/>
  <c r="AC162" i="43"/>
  <c r="T122" i="43"/>
  <c r="AC122" i="43"/>
  <c r="AB114" i="43"/>
  <c r="AB34" i="43"/>
  <c r="AB26" i="43"/>
  <c r="V144" i="43"/>
  <c r="V82" i="43"/>
  <c r="V326" i="43"/>
  <c r="V310" i="43"/>
  <c r="V136" i="43"/>
  <c r="V74" i="43"/>
  <c r="V499" i="43"/>
  <c r="V473" i="43"/>
  <c r="AC450" i="43"/>
  <c r="T450" i="43"/>
  <c r="T437" i="43"/>
  <c r="AC437" i="43"/>
  <c r="T421" i="43"/>
  <c r="AC421" i="43"/>
  <c r="T405" i="43"/>
  <c r="AC405" i="43"/>
  <c r="T389" i="43"/>
  <c r="AC389" i="43"/>
  <c r="T373" i="43"/>
  <c r="AC373" i="43"/>
  <c r="T357" i="43"/>
  <c r="AC357" i="43"/>
  <c r="T341" i="43"/>
  <c r="AC341" i="43"/>
  <c r="V215" i="43"/>
  <c r="V183" i="43"/>
  <c r="V167" i="43"/>
  <c r="V264" i="43"/>
  <c r="V244" i="43"/>
  <c r="V206" i="43"/>
  <c r="V175" i="43"/>
  <c r="V152" i="43"/>
  <c r="V112" i="43"/>
  <c r="V96" i="43"/>
  <c r="V64" i="43"/>
  <c r="V50" i="43"/>
  <c r="V40" i="43"/>
  <c r="V24" i="43"/>
  <c r="V173" i="43"/>
  <c r="AD146" i="43"/>
  <c r="V145" i="43"/>
  <c r="V141" i="43"/>
  <c r="V38" i="43"/>
  <c r="T202" i="43"/>
  <c r="AC202" i="43"/>
  <c r="V165" i="43"/>
  <c r="T158" i="43"/>
  <c r="AC158" i="43"/>
  <c r="T126" i="43"/>
  <c r="AC126" i="43"/>
  <c r="T62" i="43"/>
  <c r="AC62" i="43"/>
  <c r="T30" i="43"/>
  <c r="AC30" i="43"/>
  <c r="T204" i="43"/>
  <c r="AC204" i="43"/>
  <c r="T150" i="43"/>
  <c r="AC150" i="43"/>
  <c r="V97" i="43"/>
  <c r="V55" i="43"/>
  <c r="V196" i="43"/>
  <c r="AD191" i="43"/>
  <c r="AC180" i="43"/>
  <c r="V174" i="43"/>
  <c r="V149" i="43"/>
  <c r="T142" i="43"/>
  <c r="AC142" i="43"/>
  <c r="T110" i="43"/>
  <c r="AC110" i="43"/>
  <c r="T78" i="43"/>
  <c r="AC78" i="43"/>
  <c r="V25" i="43"/>
  <c r="V15" i="43"/>
  <c r="V49" i="43"/>
  <c r="V496" i="43"/>
  <c r="V464" i="43"/>
  <c r="V332" i="43"/>
  <c r="V323" i="43"/>
  <c r="V275" i="43"/>
  <c r="V261" i="43"/>
  <c r="V245" i="43"/>
  <c r="V237" i="43"/>
  <c r="V229" i="43"/>
  <c r="V432" i="43"/>
  <c r="V253" i="43"/>
  <c r="V171" i="43"/>
  <c r="V19" i="43"/>
  <c r="AD505" i="43"/>
  <c r="U505" i="43"/>
  <c r="AE505" i="43" s="1"/>
  <c r="V457" i="43"/>
  <c r="V413" i="43"/>
  <c r="V365" i="43"/>
  <c r="V309" i="43"/>
  <c r="V301" i="43"/>
  <c r="V269" i="43"/>
  <c r="V233" i="43"/>
  <c r="V80" i="43"/>
  <c r="V72" i="43"/>
  <c r="V505" i="43"/>
  <c r="AC482" i="43"/>
  <c r="T482" i="43"/>
  <c r="T317" i="43"/>
  <c r="AC317" i="43"/>
  <c r="V277" i="43"/>
  <c r="V197" i="43"/>
  <c r="V63" i="43"/>
  <c r="V59" i="43"/>
  <c r="V185" i="43"/>
  <c r="V106" i="43"/>
  <c r="V10" i="43"/>
  <c r="T218" i="43"/>
  <c r="AC218" i="43"/>
  <c r="V139" i="43"/>
  <c r="V158" i="43"/>
  <c r="U99" i="43"/>
  <c r="AE99" i="43" s="1"/>
  <c r="AD99" i="43"/>
  <c r="V69" i="43"/>
  <c r="V37" i="43"/>
  <c r="T186" i="43"/>
  <c r="AC186" i="43"/>
  <c r="V129" i="43"/>
  <c r="T54" i="43"/>
  <c r="AC54" i="43"/>
  <c r="V14" i="43"/>
  <c r="V70" i="43"/>
  <c r="AD18" i="43"/>
  <c r="T6" i="43"/>
  <c r="D13" i="41"/>
  <c r="F13" i="41"/>
  <c r="D7" i="37"/>
  <c r="F8" i="15"/>
  <c r="M13" i="41"/>
  <c r="P13" i="41" l="1"/>
  <c r="Q13" i="41" s="1"/>
  <c r="Q27" i="46"/>
  <c r="S27" i="46" s="1"/>
  <c r="Q33" i="46"/>
  <c r="S33" i="46" s="1"/>
  <c r="Q20" i="46"/>
  <c r="S20" i="46" s="1"/>
  <c r="M13" i="46"/>
  <c r="Q26" i="46"/>
  <c r="S26" i="46" s="1"/>
  <c r="Q19" i="46"/>
  <c r="P13" i="46"/>
  <c r="P14" i="46"/>
  <c r="P12" i="46"/>
  <c r="H14" i="46"/>
  <c r="H13" i="46"/>
  <c r="X497" i="43"/>
  <c r="W497" i="43" s="1"/>
  <c r="X122" i="43"/>
  <c r="W122" i="43" s="1"/>
  <c r="X22" i="43"/>
  <c r="W22" i="43" s="1"/>
  <c r="X46" i="43"/>
  <c r="W46" i="43" s="1"/>
  <c r="X86" i="43"/>
  <c r="W86" i="43" s="1"/>
  <c r="X94" i="43"/>
  <c r="W94" i="43" s="1"/>
  <c r="X102" i="43"/>
  <c r="W102" i="43" s="1"/>
  <c r="X142" i="43"/>
  <c r="W142" i="43" s="1"/>
  <c r="X78" i="43"/>
  <c r="W78" i="43" s="1"/>
  <c r="X317" i="43"/>
  <c r="W317" i="43" s="1"/>
  <c r="X381" i="43"/>
  <c r="W381" i="43" s="1"/>
  <c r="X437" i="43"/>
  <c r="W437" i="43" s="1"/>
  <c r="X134" i="43"/>
  <c r="W134" i="43" s="1"/>
  <c r="X30" i="43"/>
  <c r="W30" i="43" s="1"/>
  <c r="X166" i="43"/>
  <c r="W166" i="43" s="1"/>
  <c r="X54" i="43"/>
  <c r="W54" i="43" s="1"/>
  <c r="X333" i="43"/>
  <c r="W333" i="43" s="1"/>
  <c r="X126" i="43"/>
  <c r="W126" i="43" s="1"/>
  <c r="X421" i="43"/>
  <c r="W421" i="43" s="1"/>
  <c r="X110" i="43"/>
  <c r="W110" i="43" s="1"/>
  <c r="X285" i="43"/>
  <c r="W285" i="43" s="1"/>
  <c r="X293" i="43"/>
  <c r="W293" i="43" s="1"/>
  <c r="V8" i="43"/>
  <c r="H20" i="46"/>
  <c r="V6" i="43"/>
  <c r="V7" i="43"/>
  <c r="H19" i="46"/>
  <c r="AB6" i="43"/>
  <c r="AC6" i="43" s="1"/>
  <c r="AD6" i="43" s="1"/>
  <c r="V449" i="43"/>
  <c r="V90" i="43"/>
  <c r="V481" i="43"/>
  <c r="AD30" i="43"/>
  <c r="U30" i="43"/>
  <c r="AE30" i="43" s="1"/>
  <c r="U158" i="43"/>
  <c r="AE158" i="43" s="1"/>
  <c r="AD158" i="43"/>
  <c r="U202" i="43"/>
  <c r="AE202" i="43" s="1"/>
  <c r="AD202" i="43"/>
  <c r="U357" i="43"/>
  <c r="AE357" i="43" s="1"/>
  <c r="AD357" i="43"/>
  <c r="U389" i="43"/>
  <c r="AE389" i="43" s="1"/>
  <c r="AD389" i="43"/>
  <c r="U421" i="43"/>
  <c r="AE421" i="43" s="1"/>
  <c r="AD421" i="43"/>
  <c r="U22" i="43"/>
  <c r="AE22" i="43" s="1"/>
  <c r="AD22" i="43"/>
  <c r="AD102" i="43"/>
  <c r="U102" i="43"/>
  <c r="AE102" i="43" s="1"/>
  <c r="U277" i="43"/>
  <c r="AE277" i="43" s="1"/>
  <c r="AD277" i="43"/>
  <c r="V26" i="43"/>
  <c r="U466" i="43"/>
  <c r="AE466" i="43" s="1"/>
  <c r="AD466" i="43"/>
  <c r="AD78" i="43"/>
  <c r="U78" i="43"/>
  <c r="AE78" i="43" s="1"/>
  <c r="U6" i="43"/>
  <c r="U142" i="43"/>
  <c r="AE142" i="43" s="1"/>
  <c r="AD142" i="43"/>
  <c r="U204" i="43"/>
  <c r="AE204" i="43" s="1"/>
  <c r="AD204" i="43"/>
  <c r="AD126" i="43"/>
  <c r="U126" i="43"/>
  <c r="AE126" i="43" s="1"/>
  <c r="U162" i="43"/>
  <c r="AE162" i="43" s="1"/>
  <c r="AD162" i="43"/>
  <c r="AD497" i="43"/>
  <c r="U497" i="43"/>
  <c r="AE497" i="43" s="1"/>
  <c r="U174" i="43"/>
  <c r="AE174" i="43" s="1"/>
  <c r="AD174" i="43"/>
  <c r="U220" i="43"/>
  <c r="AE220" i="43" s="1"/>
  <c r="AD220" i="43"/>
  <c r="U26" i="43"/>
  <c r="AE26" i="43" s="1"/>
  <c r="AD26" i="43"/>
  <c r="U498" i="43"/>
  <c r="AE498" i="43" s="1"/>
  <c r="AD498" i="43"/>
  <c r="AD70" i="43"/>
  <c r="U70" i="43"/>
  <c r="AE70" i="43" s="1"/>
  <c r="V34" i="43"/>
  <c r="U90" i="43"/>
  <c r="AE90" i="43" s="1"/>
  <c r="AD90" i="43"/>
  <c r="U269" i="43"/>
  <c r="AE269" i="43" s="1"/>
  <c r="AD269" i="43"/>
  <c r="U301" i="43"/>
  <c r="AE301" i="43" s="1"/>
  <c r="AD301" i="43"/>
  <c r="U325" i="43"/>
  <c r="AE325" i="43" s="1"/>
  <c r="AD325" i="43"/>
  <c r="U349" i="43"/>
  <c r="AE349" i="43" s="1"/>
  <c r="AD349" i="43"/>
  <c r="U381" i="43"/>
  <c r="AE381" i="43" s="1"/>
  <c r="AD381" i="43"/>
  <c r="U413" i="43"/>
  <c r="AE413" i="43" s="1"/>
  <c r="AD413" i="43"/>
  <c r="AD449" i="43"/>
  <c r="U449" i="43"/>
  <c r="AE449" i="43" s="1"/>
  <c r="AD62" i="43"/>
  <c r="U62" i="43"/>
  <c r="AE62" i="43" s="1"/>
  <c r="U122" i="43"/>
  <c r="AE122" i="43" s="1"/>
  <c r="AD122" i="43"/>
  <c r="U166" i="43"/>
  <c r="AE166" i="43" s="1"/>
  <c r="AD166" i="43"/>
  <c r="U114" i="43"/>
  <c r="AE114" i="43" s="1"/>
  <c r="AD114" i="43"/>
  <c r="AD46" i="43"/>
  <c r="U46" i="43"/>
  <c r="AE46" i="43" s="1"/>
  <c r="U118" i="43"/>
  <c r="AE118" i="43" s="1"/>
  <c r="AD118" i="43"/>
  <c r="U293" i="43"/>
  <c r="AE293" i="43" s="1"/>
  <c r="AD293" i="43"/>
  <c r="AD481" i="43"/>
  <c r="U481" i="43"/>
  <c r="AE481" i="43" s="1"/>
  <c r="AD54" i="43"/>
  <c r="U54" i="43"/>
  <c r="AE54" i="43" s="1"/>
  <c r="U317" i="43"/>
  <c r="AE317" i="43" s="1"/>
  <c r="AD317" i="43"/>
  <c r="U150" i="43"/>
  <c r="AE150" i="43" s="1"/>
  <c r="AD150" i="43"/>
  <c r="U341" i="43"/>
  <c r="AE341" i="43" s="1"/>
  <c r="AD341" i="43"/>
  <c r="U373" i="43"/>
  <c r="AE373" i="43" s="1"/>
  <c r="AD373" i="43"/>
  <c r="U405" i="43"/>
  <c r="AE405" i="43" s="1"/>
  <c r="AD405" i="43"/>
  <c r="U437" i="43"/>
  <c r="AE437" i="43" s="1"/>
  <c r="AD437" i="43"/>
  <c r="AD465" i="43"/>
  <c r="U465" i="43"/>
  <c r="AE465" i="43" s="1"/>
  <c r="U186" i="43"/>
  <c r="AE186" i="43" s="1"/>
  <c r="AD186" i="43"/>
  <c r="U218" i="43"/>
  <c r="AE218" i="43" s="1"/>
  <c r="AD218" i="43"/>
  <c r="U482" i="43"/>
  <c r="AE482" i="43" s="1"/>
  <c r="AD482" i="43"/>
  <c r="AD110" i="43"/>
  <c r="U110" i="43"/>
  <c r="AE110" i="43" s="1"/>
  <c r="U450" i="43"/>
  <c r="AE450" i="43" s="1"/>
  <c r="AD450" i="43"/>
  <c r="U188" i="43"/>
  <c r="AE188" i="43" s="1"/>
  <c r="AD188" i="43"/>
  <c r="AD38" i="43"/>
  <c r="U38" i="43"/>
  <c r="AE38" i="43" s="1"/>
  <c r="U134" i="43"/>
  <c r="AE134" i="43" s="1"/>
  <c r="AD134" i="43"/>
  <c r="U34" i="43"/>
  <c r="AE34" i="43" s="1"/>
  <c r="AD34" i="43"/>
  <c r="U14" i="43"/>
  <c r="AE14" i="43" s="1"/>
  <c r="AD14" i="43"/>
  <c r="AD86" i="43"/>
  <c r="U86" i="43"/>
  <c r="AE86" i="43" s="1"/>
  <c r="AD94" i="43"/>
  <c r="U94" i="43"/>
  <c r="AE94" i="43" s="1"/>
  <c r="V114" i="43"/>
  <c r="U285" i="43"/>
  <c r="AE285" i="43" s="1"/>
  <c r="AD285" i="43"/>
  <c r="U309" i="43"/>
  <c r="AE309" i="43" s="1"/>
  <c r="AD309" i="43"/>
  <c r="U333" i="43"/>
  <c r="AE333" i="43" s="1"/>
  <c r="AD333" i="43"/>
  <c r="U365" i="43"/>
  <c r="AE365" i="43" s="1"/>
  <c r="AD365" i="43"/>
  <c r="U397" i="43"/>
  <c r="AE397" i="43" s="1"/>
  <c r="AD397" i="43"/>
  <c r="U429" i="43"/>
  <c r="AE429" i="43" s="1"/>
  <c r="AD429" i="43"/>
  <c r="B1" i="36"/>
  <c r="F3" i="36"/>
  <c r="E3" i="36"/>
  <c r="C13" i="36"/>
  <c r="F16" i="15" s="1"/>
  <c r="C11" i="36"/>
  <c r="B1" i="35"/>
  <c r="R19" i="46" l="1"/>
  <c r="S19" i="46"/>
  <c r="R27" i="46"/>
  <c r="T27" i="46" s="1"/>
  <c r="R33" i="46"/>
  <c r="T33" i="46" s="1"/>
  <c r="R20" i="46"/>
  <c r="T20" i="46" s="1"/>
  <c r="Q25" i="46"/>
  <c r="R26" i="46"/>
  <c r="Q18" i="46"/>
  <c r="M12" i="46"/>
  <c r="P11" i="46"/>
  <c r="M11" i="46"/>
  <c r="M14" i="46"/>
  <c r="Q32" i="46"/>
  <c r="S32" i="46" s="1"/>
  <c r="V293" i="43"/>
  <c r="V110" i="43"/>
  <c r="V126" i="43"/>
  <c r="V54" i="43"/>
  <c r="V30" i="43"/>
  <c r="V437" i="43"/>
  <c r="V317" i="43"/>
  <c r="V142" i="43"/>
  <c r="V94" i="43"/>
  <c r="V46" i="43"/>
  <c r="V122" i="43"/>
  <c r="V285" i="43"/>
  <c r="V421" i="43"/>
  <c r="V333" i="43"/>
  <c r="V166" i="43"/>
  <c r="V134" i="43"/>
  <c r="V381" i="43"/>
  <c r="V78" i="43"/>
  <c r="V102" i="43"/>
  <c r="V86" i="43"/>
  <c r="V22" i="43"/>
  <c r="V497" i="43"/>
  <c r="I11" i="46"/>
  <c r="I12" i="46"/>
  <c r="AE6" i="43"/>
  <c r="F10" i="6"/>
  <c r="B1" i="6"/>
  <c r="F14" i="6"/>
  <c r="F5" i="15" s="1"/>
  <c r="C4" i="6"/>
  <c r="F11" i="6" s="1"/>
  <c r="T19" i="46" l="1"/>
  <c r="Q13" i="46"/>
  <c r="S25" i="46"/>
  <c r="S13" i="46" s="1"/>
  <c r="Q12" i="46"/>
  <c r="S18" i="46"/>
  <c r="S12" i="46" s="1"/>
  <c r="R18" i="46"/>
  <c r="R12" i="46" s="1"/>
  <c r="T26" i="46"/>
  <c r="R25" i="46"/>
  <c r="R13" i="46" s="1"/>
  <c r="Q11" i="46"/>
  <c r="S14" i="46"/>
  <c r="Q14" i="46"/>
  <c r="R32" i="46"/>
  <c r="B1" i="13"/>
  <c r="R11" i="46" l="1"/>
  <c r="T25" i="46"/>
  <c r="T13" i="46" s="1"/>
  <c r="S11" i="46"/>
  <c r="R14" i="46"/>
  <c r="T32" i="46"/>
  <c r="T14" i="46" s="1"/>
  <c r="H12" i="13"/>
  <c r="H13" i="13"/>
  <c r="H14" i="13"/>
  <c r="H15" i="13"/>
  <c r="H16" i="13"/>
  <c r="H17" i="13"/>
  <c r="H18" i="13"/>
  <c r="H19" i="13"/>
  <c r="H20" i="13"/>
  <c r="H21" i="13"/>
  <c r="H22" i="13"/>
  <c r="H23" i="13"/>
  <c r="H24" i="13"/>
  <c r="H25" i="13"/>
  <c r="H26" i="13"/>
  <c r="H27" i="13"/>
  <c r="H11" i="13"/>
  <c r="E14" i="14" l="1"/>
  <c r="C14" i="14"/>
  <c r="J11" i="28" l="1"/>
  <c r="I13" i="28"/>
  <c r="I12" i="28"/>
  <c r="J10" i="28"/>
  <c r="J14" i="28" s="1" a="1"/>
  <c r="J14" i="28" s="1"/>
  <c r="J15" i="28" l="1"/>
  <c r="J16" i="28" s="1"/>
  <c r="D27" i="28" s="1"/>
  <c r="N13" i="33" l="1"/>
  <c r="N14" i="33"/>
  <c r="N15" i="33"/>
  <c r="N16" i="33"/>
  <c r="N17" i="33"/>
  <c r="N18" i="33"/>
  <c r="N19" i="33"/>
  <c r="N20" i="33"/>
  <c r="N21" i="33"/>
  <c r="N22" i="33"/>
  <c r="N23" i="33"/>
  <c r="N24" i="33"/>
  <c r="N25" i="33"/>
  <c r="N26" i="33"/>
  <c r="N27" i="33"/>
  <c r="N28" i="33"/>
  <c r="N29" i="33"/>
  <c r="N30" i="33"/>
  <c r="N31" i="33"/>
  <c r="N32" i="33"/>
  <c r="N33" i="33"/>
  <c r="N34" i="33"/>
  <c r="N35" i="33"/>
  <c r="N36" i="33"/>
  <c r="N37" i="33"/>
  <c r="N38" i="33"/>
  <c r="N39" i="33"/>
  <c r="N40" i="33"/>
  <c r="N41" i="33"/>
  <c r="N42" i="33"/>
  <c r="N43" i="33"/>
  <c r="N44" i="33"/>
  <c r="N45" i="33"/>
  <c r="N46" i="33"/>
  <c r="N47" i="33"/>
  <c r="N48" i="33"/>
  <c r="N49" i="33"/>
  <c r="N50" i="33"/>
  <c r="N51" i="33"/>
  <c r="N52" i="33"/>
  <c r="N53" i="33"/>
  <c r="N54" i="33"/>
  <c r="N55" i="33"/>
  <c r="N56" i="33"/>
  <c r="N57" i="33"/>
  <c r="N58" i="33"/>
  <c r="N59" i="33"/>
  <c r="N60" i="33"/>
  <c r="N61" i="33"/>
  <c r="N62" i="33"/>
  <c r="N63" i="33"/>
  <c r="N64" i="33"/>
  <c r="N65" i="33"/>
  <c r="N66" i="33"/>
  <c r="N67" i="33"/>
  <c r="N68" i="33"/>
  <c r="N69" i="33"/>
  <c r="N70" i="33"/>
  <c r="N71" i="33"/>
  <c r="N72" i="33"/>
  <c r="N73" i="33"/>
  <c r="N74" i="33"/>
  <c r="N75" i="33"/>
  <c r="N76" i="33"/>
  <c r="N77" i="33"/>
  <c r="N78" i="33"/>
  <c r="N79" i="33"/>
  <c r="N80" i="33"/>
  <c r="N81" i="33"/>
  <c r="N82" i="33"/>
  <c r="N83" i="33"/>
  <c r="N84" i="33"/>
  <c r="N85" i="33"/>
  <c r="N86" i="33"/>
  <c r="N87" i="33"/>
  <c r="N88" i="33"/>
  <c r="N89" i="33"/>
  <c r="N90" i="33"/>
  <c r="N91" i="33"/>
  <c r="N92" i="33"/>
  <c r="N93" i="33"/>
  <c r="N94" i="33"/>
  <c r="N95" i="33"/>
  <c r="N96" i="33"/>
  <c r="N97" i="33"/>
  <c r="N98" i="33"/>
  <c r="N99" i="33"/>
  <c r="N100" i="33"/>
  <c r="N101" i="33"/>
  <c r="N102" i="33"/>
  <c r="N103" i="33"/>
  <c r="N104" i="33"/>
  <c r="N105" i="33"/>
  <c r="N106" i="33"/>
  <c r="N107" i="33"/>
  <c r="N108" i="33"/>
  <c r="N109" i="33"/>
  <c r="N110" i="33"/>
  <c r="N111" i="33"/>
  <c r="N112" i="33"/>
  <c r="N113" i="33"/>
  <c r="N114" i="33"/>
  <c r="N115" i="33"/>
  <c r="N116" i="33"/>
  <c r="N117" i="33"/>
  <c r="N118" i="33"/>
  <c r="N119" i="33"/>
  <c r="N120" i="33"/>
  <c r="N121" i="33"/>
  <c r="N122" i="33"/>
  <c r="N123" i="33"/>
  <c r="N124" i="33"/>
  <c r="N125" i="33"/>
  <c r="N126" i="33"/>
  <c r="N127" i="33"/>
  <c r="N128" i="33"/>
  <c r="N129" i="33"/>
  <c r="N130" i="33"/>
  <c r="N131" i="33"/>
  <c r="N132" i="33"/>
  <c r="N133" i="33"/>
  <c r="N134" i="33"/>
  <c r="N135" i="33"/>
  <c r="N136" i="33"/>
  <c r="N137" i="33"/>
  <c r="N138" i="33"/>
  <c r="N139" i="33"/>
  <c r="N140" i="33"/>
  <c r="N141" i="33"/>
  <c r="N142" i="33"/>
  <c r="N143" i="33"/>
  <c r="N144" i="33"/>
  <c r="N145" i="33"/>
  <c r="N146" i="33"/>
  <c r="N147" i="33"/>
  <c r="N148" i="33"/>
  <c r="N149" i="33"/>
  <c r="N150" i="33"/>
  <c r="N151" i="33"/>
  <c r="N152" i="33"/>
  <c r="N153" i="33"/>
  <c r="N154" i="33"/>
  <c r="N155" i="33"/>
  <c r="N156" i="33"/>
  <c r="N157" i="33"/>
  <c r="N158" i="33"/>
  <c r="N159" i="33"/>
  <c r="N160" i="33"/>
  <c r="N161" i="33"/>
  <c r="N162" i="33"/>
  <c r="N163" i="33"/>
  <c r="N164" i="33"/>
  <c r="N165" i="33"/>
  <c r="N166" i="33"/>
  <c r="N167" i="33"/>
  <c r="N168" i="33"/>
  <c r="N169" i="33"/>
  <c r="N170" i="33"/>
  <c r="N171" i="33"/>
  <c r="N172" i="33"/>
  <c r="N173" i="33"/>
  <c r="N174" i="33"/>
  <c r="N175" i="33"/>
  <c r="N176" i="33"/>
  <c r="N177" i="33"/>
  <c r="N178" i="33"/>
  <c r="N179" i="33"/>
  <c r="N180" i="33"/>
  <c r="N181" i="33"/>
  <c r="N182" i="33"/>
  <c r="N183" i="33"/>
  <c r="N184" i="33"/>
  <c r="N185" i="33"/>
  <c r="N186" i="33"/>
  <c r="N187" i="33"/>
  <c r="N188" i="33"/>
  <c r="N189" i="33"/>
  <c r="N190" i="33"/>
  <c r="N191" i="33"/>
  <c r="N192" i="33"/>
  <c r="N193" i="33"/>
  <c r="N194" i="33"/>
  <c r="N195" i="33"/>
  <c r="N196" i="33"/>
  <c r="N197" i="33"/>
  <c r="N198" i="33"/>
  <c r="N199" i="33"/>
  <c r="N200" i="33"/>
  <c r="N201" i="33"/>
  <c r="N202" i="33"/>
  <c r="N203" i="33"/>
  <c r="N204" i="33"/>
  <c r="N205" i="33"/>
  <c r="N206" i="33"/>
  <c r="N207" i="33"/>
  <c r="N208" i="33"/>
  <c r="N209" i="33"/>
  <c r="N210" i="33"/>
  <c r="N211" i="33"/>
  <c r="N212" i="33"/>
  <c r="E16" i="14" l="1"/>
  <c r="G10" i="34"/>
  <c r="G11" i="34"/>
  <c r="G12" i="34"/>
  <c r="G13" i="34"/>
  <c r="G14" i="34"/>
  <c r="G15" i="34"/>
  <c r="G16" i="34"/>
  <c r="F17" i="34"/>
  <c r="E17" i="34"/>
  <c r="D17" i="34"/>
  <c r="G17" i="34" l="1"/>
  <c r="D5" i="34" s="1"/>
  <c r="D7" i="34" l="1"/>
  <c r="C16" i="14"/>
  <c r="E31" i="30" l="1"/>
  <c r="N213" i="33" l="1"/>
  <c r="N214" i="33"/>
  <c r="N215" i="33"/>
  <c r="N216" i="33"/>
  <c r="N217" i="33"/>
  <c r="N218" i="33"/>
  <c r="N219" i="33"/>
  <c r="N220" i="33"/>
  <c r="N221" i="33"/>
  <c r="N222" i="33"/>
  <c r="N223" i="33"/>
  <c r="N224" i="33"/>
  <c r="N225" i="33"/>
  <c r="N226" i="33"/>
  <c r="N227" i="33"/>
  <c r="N228" i="33"/>
  <c r="N229" i="33"/>
  <c r="N230" i="33"/>
  <c r="N231" i="33"/>
  <c r="N232" i="33"/>
  <c r="N233" i="33"/>
  <c r="N234" i="33"/>
  <c r="N235" i="33"/>
  <c r="N236" i="33"/>
  <c r="N237" i="33"/>
  <c r="N238" i="33"/>
  <c r="N239" i="33"/>
  <c r="N240" i="33"/>
  <c r="N241" i="33"/>
  <c r="N242" i="33"/>
  <c r="N243" i="33"/>
  <c r="N244" i="33"/>
  <c r="N245" i="33"/>
  <c r="N246" i="33"/>
  <c r="N247" i="33"/>
  <c r="N248" i="33"/>
  <c r="N249" i="33"/>
  <c r="N250" i="33"/>
  <c r="N251" i="33"/>
  <c r="N252" i="33"/>
  <c r="N253" i="33"/>
  <c r="N254" i="33"/>
  <c r="N255" i="33"/>
  <c r="N256" i="33"/>
  <c r="N257" i="33"/>
  <c r="N258" i="33"/>
  <c r="N259" i="33"/>
  <c r="N260" i="33"/>
  <c r="N261" i="33"/>
  <c r="N262" i="33"/>
  <c r="N263" i="33"/>
  <c r="N264" i="33"/>
  <c r="N265" i="33"/>
  <c r="N266" i="33"/>
  <c r="N267" i="33"/>
  <c r="N268" i="33"/>
  <c r="N269" i="33"/>
  <c r="N270" i="33"/>
  <c r="N271" i="33"/>
  <c r="N272" i="33"/>
  <c r="N273" i="33"/>
  <c r="N274" i="33"/>
  <c r="N275" i="33"/>
  <c r="N276" i="33"/>
  <c r="N277" i="33"/>
  <c r="N278" i="33"/>
  <c r="N279" i="33"/>
  <c r="N280" i="33"/>
  <c r="N281" i="33"/>
  <c r="N282" i="33"/>
  <c r="N283" i="33"/>
  <c r="N284" i="33"/>
  <c r="N285" i="33"/>
  <c r="N286" i="33"/>
  <c r="N287" i="33"/>
  <c r="N288" i="33"/>
  <c r="N289" i="33"/>
  <c r="N290" i="33"/>
  <c r="N291" i="33"/>
  <c r="N292" i="33"/>
  <c r="N293" i="33"/>
  <c r="N294" i="33"/>
  <c r="N295" i="33"/>
  <c r="N296" i="33"/>
  <c r="N297" i="33"/>
  <c r="N298" i="33"/>
  <c r="N299" i="33"/>
  <c r="N300" i="33"/>
  <c r="N301" i="33"/>
  <c r="N302" i="33"/>
  <c r="N303" i="33"/>
  <c r="N304" i="33"/>
  <c r="N305" i="33"/>
  <c r="N306" i="33"/>
  <c r="N307" i="33"/>
  <c r="N308" i="33"/>
  <c r="N309" i="33"/>
  <c r="N310" i="33"/>
  <c r="N311" i="33"/>
  <c r="N12" i="33"/>
  <c r="D4" i="33" l="1"/>
  <c r="F25" i="15"/>
  <c r="D6" i="33" l="1"/>
  <c r="F24" i="15"/>
  <c r="F26" i="15" s="1"/>
  <c r="E8" i="16" l="1"/>
  <c r="H4" i="16"/>
  <c r="G4" i="16"/>
  <c r="F4" i="16"/>
  <c r="E4" i="16"/>
  <c r="M12" i="26" l="1"/>
  <c r="L12" i="26"/>
  <c r="K12" i="26"/>
  <c r="J12" i="26"/>
  <c r="G12" i="26"/>
  <c r="F12" i="26"/>
  <c r="E12" i="26"/>
  <c r="D12" i="26"/>
  <c r="N23" i="26" l="1"/>
  <c r="N22" i="26"/>
  <c r="N21" i="26"/>
  <c r="N20" i="26"/>
  <c r="N19" i="26"/>
  <c r="N18" i="26"/>
  <c r="M17" i="26"/>
  <c r="L17" i="26"/>
  <c r="K17" i="26"/>
  <c r="J17" i="26"/>
  <c r="N16" i="26"/>
  <c r="N15" i="26"/>
  <c r="N14" i="26"/>
  <c r="N13" i="26"/>
  <c r="N11" i="26"/>
  <c r="N10" i="26"/>
  <c r="N9" i="26"/>
  <c r="M8" i="26"/>
  <c r="L8" i="26"/>
  <c r="K8" i="26"/>
  <c r="J8" i="26"/>
  <c r="H23" i="26"/>
  <c r="H22" i="26"/>
  <c r="H21" i="26"/>
  <c r="H20" i="26"/>
  <c r="H19" i="26"/>
  <c r="H18" i="26"/>
  <c r="G17" i="26"/>
  <c r="F17" i="26"/>
  <c r="E17" i="26"/>
  <c r="D17" i="26"/>
  <c r="H16" i="26"/>
  <c r="H15" i="26"/>
  <c r="H14" i="26"/>
  <c r="H13" i="26"/>
  <c r="H11" i="26"/>
  <c r="H10" i="26"/>
  <c r="H9" i="26"/>
  <c r="G8" i="26"/>
  <c r="F8" i="26"/>
  <c r="E8" i="26"/>
  <c r="D8" i="26"/>
  <c r="H12" i="26" l="1"/>
  <c r="N12" i="26"/>
  <c r="L7" i="26"/>
  <c r="D7" i="26"/>
  <c r="J7" i="26"/>
  <c r="N8" i="26"/>
  <c r="N17" i="26"/>
  <c r="G7" i="26"/>
  <c r="H8" i="26"/>
  <c r="H17" i="26"/>
  <c r="K7" i="26"/>
  <c r="M7" i="26"/>
  <c r="E7" i="26"/>
  <c r="F7" i="26"/>
  <c r="H7" i="26" l="1"/>
  <c r="N7" i="26"/>
  <c r="F21" i="28" l="1"/>
  <c r="F22" i="28"/>
  <c r="F20" i="28"/>
  <c r="F15" i="28"/>
  <c r="F16" i="28"/>
  <c r="F17" i="28"/>
  <c r="F14" i="28"/>
  <c r="B29" i="27" l="1"/>
  <c r="D42" i="14" l="1"/>
  <c r="E42" i="14"/>
  <c r="C42" i="14"/>
  <c r="D5" i="14" l="1"/>
  <c r="D7" i="14" s="1"/>
  <c r="B1" i="11" l="1"/>
  <c r="D29" i="14" l="1"/>
  <c r="J55" i="30" l="1"/>
  <c r="E42" i="27"/>
  <c r="E15" i="14"/>
  <c r="I12" i="27" l="1"/>
  <c r="H12" i="27"/>
  <c r="G12" i="27"/>
  <c r="B34" i="27"/>
  <c r="B50" i="27"/>
  <c r="B48" i="27"/>
  <c r="C19" i="27"/>
  <c r="B19" i="27"/>
  <c r="B10" i="28"/>
  <c r="F14" i="27" l="1"/>
  <c r="F16" i="27"/>
  <c r="F18" i="27"/>
  <c r="F15" i="27"/>
  <c r="F17" i="27"/>
  <c r="D64" i="30" l="1"/>
  <c r="I55" i="30"/>
  <c r="H31" i="30"/>
  <c r="C7" i="29"/>
  <c r="F6" i="28"/>
  <c r="E13" i="14" s="1"/>
  <c r="E23" i="28"/>
  <c r="D23" i="28"/>
  <c r="E18" i="28"/>
  <c r="D18" i="28"/>
  <c r="H18" i="27"/>
  <c r="J18" i="27" s="1"/>
  <c r="H17" i="27"/>
  <c r="J17" i="27" s="1"/>
  <c r="H16" i="27"/>
  <c r="H15" i="27"/>
  <c r="J15" i="27" s="1"/>
  <c r="H14" i="27"/>
  <c r="G13" i="27"/>
  <c r="E13" i="27" a="1"/>
  <c r="E13" i="27" s="1"/>
  <c r="D13" i="27"/>
  <c r="E24" i="27" s="1"/>
  <c r="D4" i="11"/>
  <c r="C4" i="16"/>
  <c r="D4" i="16"/>
  <c r="D8" i="16"/>
  <c r="F8" i="16"/>
  <c r="G8" i="16"/>
  <c r="H8" i="16"/>
  <c r="B1" i="15"/>
  <c r="F29" i="15"/>
  <c r="F11" i="13"/>
  <c r="G11" i="13"/>
  <c r="F12" i="13"/>
  <c r="G12" i="13"/>
  <c r="F13" i="13"/>
  <c r="G13" i="13"/>
  <c r="F14" i="13"/>
  <c r="G14" i="13"/>
  <c r="F15" i="13"/>
  <c r="G15" i="13"/>
  <c r="F16" i="13"/>
  <c r="G16" i="13"/>
  <c r="F17" i="13"/>
  <c r="G17" i="13"/>
  <c r="F18" i="13"/>
  <c r="G18" i="13"/>
  <c r="F19" i="13"/>
  <c r="G19" i="13"/>
  <c r="F20" i="13"/>
  <c r="G20" i="13"/>
  <c r="F21" i="13"/>
  <c r="G21" i="13"/>
  <c r="F22" i="13"/>
  <c r="G22" i="13"/>
  <c r="F23" i="13"/>
  <c r="G23" i="13"/>
  <c r="F24" i="13"/>
  <c r="G24" i="13"/>
  <c r="F25" i="13"/>
  <c r="G25" i="13"/>
  <c r="F26" i="13"/>
  <c r="G26" i="13"/>
  <c r="F27" i="13"/>
  <c r="G27" i="13"/>
  <c r="B30" i="13"/>
  <c r="B1" i="5"/>
  <c r="G5" i="5"/>
  <c r="G6" i="5"/>
  <c r="G7" i="5"/>
  <c r="G8" i="5"/>
  <c r="G9" i="5"/>
  <c r="G10" i="5"/>
  <c r="G11" i="5"/>
  <c r="G12" i="5"/>
  <c r="G13" i="5"/>
  <c r="G14" i="5"/>
  <c r="G15" i="5"/>
  <c r="G16" i="5"/>
  <c r="G17" i="5"/>
  <c r="C18" i="5"/>
  <c r="D18" i="5"/>
  <c r="E18" i="5"/>
  <c r="F18" i="5"/>
  <c r="H18" i="5"/>
  <c r="I18" i="5"/>
  <c r="J18" i="5"/>
  <c r="G19" i="5"/>
  <c r="G20" i="5"/>
  <c r="C21" i="5"/>
  <c r="D21" i="5"/>
  <c r="E21" i="5"/>
  <c r="F21" i="5"/>
  <c r="H21" i="5"/>
  <c r="I21" i="5"/>
  <c r="J21" i="5"/>
  <c r="G22" i="5"/>
  <c r="G23" i="5"/>
  <c r="G24" i="5"/>
  <c r="G25" i="5"/>
  <c r="G27" i="5"/>
  <c r="G28" i="5"/>
  <c r="B1" i="4"/>
  <c r="C6" i="4"/>
  <c r="D6" i="4"/>
  <c r="E6" i="4"/>
  <c r="F6" i="4"/>
  <c r="H6" i="4"/>
  <c r="I6" i="4"/>
  <c r="J6" i="4"/>
  <c r="G7" i="4"/>
  <c r="G8" i="4"/>
  <c r="G9" i="4"/>
  <c r="C10" i="4"/>
  <c r="D10" i="4"/>
  <c r="E10" i="4"/>
  <c r="F10" i="4"/>
  <c r="H10" i="4"/>
  <c r="I10" i="4"/>
  <c r="J10" i="4"/>
  <c r="G11" i="4"/>
  <c r="G12" i="4"/>
  <c r="G13" i="4"/>
  <c r="G14" i="4"/>
  <c r="G15" i="4"/>
  <c r="G16" i="4"/>
  <c r="C18" i="4"/>
  <c r="C17" i="4" s="1"/>
  <c r="D18" i="4"/>
  <c r="D17" i="4" s="1"/>
  <c r="E18" i="4"/>
  <c r="E17" i="4" s="1"/>
  <c r="F18" i="4"/>
  <c r="F17" i="4" s="1"/>
  <c r="H18" i="4"/>
  <c r="H17" i="4" s="1"/>
  <c r="I18" i="4"/>
  <c r="I17" i="4" s="1"/>
  <c r="J18" i="4"/>
  <c r="J17" i="4" s="1"/>
  <c r="G19" i="4"/>
  <c r="G20" i="4"/>
  <c r="G21" i="4"/>
  <c r="G22" i="4"/>
  <c r="G23" i="4"/>
  <c r="G24" i="4"/>
  <c r="G25" i="4"/>
  <c r="G26" i="4"/>
  <c r="G27" i="4"/>
  <c r="G28" i="4"/>
  <c r="G29" i="4"/>
  <c r="D24" i="27"/>
  <c r="F38" i="27"/>
  <c r="F41" i="27"/>
  <c r="F39" i="27"/>
  <c r="F40" i="27"/>
  <c r="B51" i="27"/>
  <c r="B52" i="27" s="1"/>
  <c r="B53" i="27" s="1"/>
  <c r="H50" i="27"/>
  <c r="B29" i="13" l="1"/>
  <c r="F30" i="13"/>
  <c r="H30" i="13"/>
  <c r="G30" i="13"/>
  <c r="F13" i="27"/>
  <c r="J26" i="5"/>
  <c r="J29" i="5" s="1"/>
  <c r="F23" i="28"/>
  <c r="F18" i="28"/>
  <c r="I16" i="27"/>
  <c r="J16" i="27"/>
  <c r="D6" i="11"/>
  <c r="D26" i="5"/>
  <c r="D29" i="5" s="1"/>
  <c r="D5" i="4"/>
  <c r="I26" i="5"/>
  <c r="I29" i="5" s="1"/>
  <c r="F5" i="4"/>
  <c r="C5" i="4"/>
  <c r="G18" i="5"/>
  <c r="H51" i="27"/>
  <c r="G6" i="4"/>
  <c r="I5" i="4"/>
  <c r="E26" i="5"/>
  <c r="E29" i="5" s="1"/>
  <c r="D5" i="30"/>
  <c r="F42" i="27"/>
  <c r="C29" i="27"/>
  <c r="D6" i="27" s="1"/>
  <c r="E12" i="28"/>
  <c r="D23" i="27"/>
  <c r="D25" i="27" s="1"/>
  <c r="E32" i="27"/>
  <c r="E23" i="27"/>
  <c r="E25" i="27" s="1"/>
  <c r="D32" i="27"/>
  <c r="D12" i="28"/>
  <c r="H53" i="27"/>
  <c r="B54" i="27"/>
  <c r="G10" i="4"/>
  <c r="H5" i="4"/>
  <c r="H52" i="27"/>
  <c r="G18" i="4"/>
  <c r="G17" i="4" s="1"/>
  <c r="H26" i="5"/>
  <c r="H29" i="5" s="1"/>
  <c r="C26" i="5"/>
  <c r="C29" i="5" s="1"/>
  <c r="J5" i="4"/>
  <c r="I17" i="27"/>
  <c r="J14" i="27"/>
  <c r="G21" i="5"/>
  <c r="F26" i="5"/>
  <c r="E5" i="4"/>
  <c r="G5" i="4" s="1"/>
  <c r="I14" i="27"/>
  <c r="H13" i="27" a="1"/>
  <c r="H13" i="27" s="1"/>
  <c r="I13" i="27" s="1"/>
  <c r="I15" i="27"/>
  <c r="I18" i="27"/>
  <c r="B28" i="13" l="1"/>
  <c r="H29" i="13"/>
  <c r="G29" i="13"/>
  <c r="F29" i="13"/>
  <c r="E26" i="28"/>
  <c r="D5" i="28" s="1"/>
  <c r="F12" i="28"/>
  <c r="D26" i="28" s="1"/>
  <c r="C15" i="14"/>
  <c r="D7" i="30"/>
  <c r="G6" i="27"/>
  <c r="E12" i="14" s="1"/>
  <c r="E29" i="14" s="1"/>
  <c r="C6" i="14" s="1"/>
  <c r="D5" i="27"/>
  <c r="C26" i="28"/>
  <c r="C27" i="28"/>
  <c r="E27" i="28" s="1"/>
  <c r="J13" i="27"/>
  <c r="C34" i="27"/>
  <c r="H54" i="27"/>
  <c r="B55" i="27"/>
  <c r="F10" i="15"/>
  <c r="G26" i="5"/>
  <c r="F29" i="5"/>
  <c r="G29" i="5" s="1"/>
  <c r="J31" i="13" l="1"/>
  <c r="B27" i="13"/>
  <c r="B26" i="13" s="1"/>
  <c r="B25" i="13" s="1"/>
  <c r="B24" i="13" s="1"/>
  <c r="B23" i="13" s="1"/>
  <c r="B22" i="13" s="1"/>
  <c r="B21" i="13" s="1"/>
  <c r="B20" i="13" s="1"/>
  <c r="B19" i="13" s="1"/>
  <c r="B18" i="13" s="1"/>
  <c r="B17" i="13" s="1"/>
  <c r="B16" i="13" s="1"/>
  <c r="B15" i="13" s="1"/>
  <c r="B14" i="13" s="1"/>
  <c r="B13" i="13" s="1"/>
  <c r="B12" i="13" s="1"/>
  <c r="B11" i="13" s="1"/>
  <c r="I31" i="13"/>
  <c r="K31" i="13"/>
  <c r="E31" i="28"/>
  <c r="D31" i="28"/>
  <c r="E39" i="28"/>
  <c r="D39" i="28"/>
  <c r="E6" i="14"/>
  <c r="E28" i="27"/>
  <c r="E29" i="27" s="1"/>
  <c r="D28" i="27"/>
  <c r="D32" i="28"/>
  <c r="D33" i="28" s="1"/>
  <c r="D36" i="28" s="1"/>
  <c r="E32" i="28"/>
  <c r="E33" i="28" s="1"/>
  <c r="E36" i="28" s="1"/>
  <c r="H55" i="27"/>
  <c r="B56" i="27"/>
  <c r="F6" i="15"/>
  <c r="C31" i="13" l="1"/>
  <c r="F28" i="13"/>
  <c r="F31" i="13" s="1"/>
  <c r="H28" i="13"/>
  <c r="H31" i="13" s="1"/>
  <c r="E31" i="13"/>
  <c r="D31" i="13"/>
  <c r="G28" i="13"/>
  <c r="G31" i="13" s="1"/>
  <c r="E5" i="28"/>
  <c r="F5" i="28" s="1"/>
  <c r="D33" i="27"/>
  <c r="D34" i="27" s="1"/>
  <c r="D29" i="27"/>
  <c r="E5" i="27" s="1"/>
  <c r="E33" i="27"/>
  <c r="E34" i="27" s="1"/>
  <c r="H56" i="27"/>
  <c r="B57" i="27"/>
  <c r="G5" i="27" l="1"/>
  <c r="C12" i="14" s="1"/>
  <c r="D40" i="28"/>
  <c r="E40" i="28"/>
  <c r="H57" i="27"/>
  <c r="B58" i="27"/>
  <c r="E6" i="13" l="1"/>
  <c r="F28" i="15"/>
  <c r="F30" i="15" s="1"/>
  <c r="G7" i="27"/>
  <c r="C13" i="14"/>
  <c r="C29" i="14" s="1"/>
  <c r="C5" i="14" s="1"/>
  <c r="E5" i="14" s="1"/>
  <c r="B59" i="27"/>
  <c r="H58" i="27"/>
  <c r="F7" i="28" l="1"/>
  <c r="C7" i="14"/>
  <c r="H59" i="27"/>
  <c r="B60" i="27"/>
  <c r="E7" i="14" l="1"/>
  <c r="B61" i="27"/>
  <c r="H60" i="27"/>
  <c r="H61" i="27" l="1"/>
  <c r="B62" i="27"/>
  <c r="B63" i="27" l="1"/>
  <c r="H62" i="27"/>
  <c r="B64" i="27" l="1"/>
  <c r="H63" i="27"/>
  <c r="B65" i="27" l="1"/>
  <c r="H64" i="27"/>
  <c r="B66" i="27" l="1"/>
  <c r="H65" i="27"/>
  <c r="B67" i="27" l="1"/>
  <c r="H66" i="27"/>
  <c r="B68" i="27" l="1"/>
  <c r="H67" i="27"/>
  <c r="B69" i="27" l="1"/>
  <c r="H68" i="27"/>
  <c r="B70" i="27" l="1"/>
  <c r="H69" i="27"/>
  <c r="H70" i="27" l="1"/>
  <c r="B71" i="27"/>
  <c r="H71" i="27" l="1"/>
  <c r="B72" i="27"/>
  <c r="H72" i="27" l="1"/>
  <c r="B73" i="27"/>
  <c r="H73" i="27" l="1"/>
  <c r="B74" i="27"/>
  <c r="H74" i="27" l="1"/>
  <c r="B75" i="27"/>
  <c r="H75" i="27" l="1"/>
  <c r="B76" i="27"/>
  <c r="H76" i="27" l="1"/>
  <c r="B77" i="27"/>
  <c r="H77" i="27" l="1"/>
  <c r="B78" i="27"/>
  <c r="H78" i="27" l="1"/>
  <c r="B79" i="27"/>
  <c r="H79" i="27" l="1"/>
  <c r="B80" i="27"/>
  <c r="H80" i="27" l="1"/>
  <c r="B81" i="27"/>
  <c r="H81" i="27" l="1"/>
  <c r="B82" i="27"/>
  <c r="H82" i="27" l="1"/>
  <c r="B83" i="27"/>
  <c r="H83" i="27" l="1"/>
  <c r="B84" i="27"/>
  <c r="H84" i="27" l="1"/>
  <c r="B85" i="27"/>
  <c r="H85" i="27" l="1"/>
  <c r="B86" i="27"/>
  <c r="H86" i="27" l="1"/>
  <c r="B87" i="27"/>
  <c r="H87" i="27" l="1"/>
  <c r="B88" i="27"/>
  <c r="H88" i="27" l="1"/>
  <c r="B89" i="27"/>
  <c r="H89" i="27" l="1"/>
  <c r="B90" i="27"/>
  <c r="H90" i="27" l="1"/>
  <c r="B91" i="27"/>
  <c r="H91" i="27" l="1"/>
  <c r="B92" i="27"/>
  <c r="H92" i="27" l="1"/>
  <c r="B93" i="27"/>
  <c r="B94" i="27" l="1"/>
  <c r="H93" i="27"/>
  <c r="H94" i="27" l="1"/>
  <c r="B95" i="27"/>
  <c r="H95" i="27" l="1"/>
  <c r="B96" i="27"/>
  <c r="H96" i="27" l="1"/>
  <c r="B97" i="27"/>
  <c r="H97" i="27" l="1"/>
  <c r="B98" i="27"/>
  <c r="H98" i="27" l="1"/>
  <c r="B99" i="27"/>
  <c r="H99" i="27" l="1"/>
  <c r="B100" i="27"/>
  <c r="H100" i="27" l="1"/>
  <c r="B101" i="27"/>
  <c r="B102" i="27" l="1"/>
  <c r="H101" i="27"/>
  <c r="H102" i="27" l="1"/>
  <c r="B103" i="27"/>
  <c r="H103" i="27" l="1"/>
  <c r="B104" i="27"/>
  <c r="H104" i="27" l="1"/>
  <c r="B105" i="27"/>
  <c r="H105" i="27" l="1"/>
  <c r="B106" i="27"/>
  <c r="H106" i="27" l="1"/>
  <c r="B107" i="27"/>
  <c r="H107" i="27" l="1"/>
  <c r="B108" i="27"/>
  <c r="H108" i="27" l="1"/>
  <c r="B109" i="27"/>
  <c r="H109" i="27" l="1"/>
  <c r="B110" i="27"/>
  <c r="H110" i="27" l="1"/>
  <c r="B111" i="27"/>
  <c r="H111" i="27" l="1"/>
  <c r="B112" i="27"/>
  <c r="H112" i="27" l="1"/>
  <c r="B113" i="27"/>
  <c r="H113" i="27" l="1"/>
  <c r="B114" i="27"/>
  <c r="H114" i="27" l="1"/>
  <c r="B115" i="27"/>
  <c r="H115" i="27" l="1"/>
  <c r="B116" i="27"/>
  <c r="H116" i="27" l="1"/>
  <c r="B117" i="27"/>
  <c r="H117" i="27" l="1"/>
  <c r="B118" i="27"/>
  <c r="H118" i="27" l="1"/>
  <c r="B119" i="27"/>
  <c r="H119" i="27" l="1"/>
  <c r="B120" i="27"/>
  <c r="H120" i="27" l="1"/>
  <c r="B121" i="27"/>
  <c r="H121" i="27" l="1"/>
  <c r="B122" i="27"/>
  <c r="H122" i="27" l="1"/>
  <c r="B123" i="27"/>
  <c r="H123" i="27" l="1"/>
  <c r="B124" i="27"/>
  <c r="H124" i="27" l="1"/>
  <c r="B125" i="27"/>
  <c r="H125" i="27" l="1"/>
  <c r="B126" i="27"/>
  <c r="H126" i="27" l="1"/>
  <c r="B127" i="27"/>
  <c r="H127" i="27" l="1"/>
  <c r="B128" i="27"/>
  <c r="H128" i="27" l="1"/>
  <c r="B129" i="27"/>
  <c r="H129" i="27" l="1"/>
  <c r="B130" i="27"/>
  <c r="H130" i="27" l="1"/>
  <c r="B131" i="27"/>
  <c r="H131" i="27" l="1"/>
  <c r="B132" i="27"/>
  <c r="H132" i="27" l="1"/>
  <c r="B133" i="27"/>
  <c r="H133" i="27" l="1"/>
  <c r="B134" i="27"/>
  <c r="H134" i="27" l="1"/>
  <c r="B135" i="27"/>
  <c r="H135" i="27" l="1"/>
  <c r="B136" i="27"/>
  <c r="H136" i="27" l="1"/>
  <c r="B137" i="27"/>
  <c r="H137" i="27" l="1"/>
  <c r="B138" i="27"/>
  <c r="H138" i="27" l="1"/>
  <c r="B139" i="27"/>
  <c r="H139" i="27" l="1"/>
  <c r="B140" i="27"/>
  <c r="H140" i="27" l="1"/>
  <c r="B141" i="27"/>
  <c r="H141" i="27" l="1"/>
  <c r="B142" i="27"/>
  <c r="H142" i="27" l="1"/>
  <c r="B143" i="27"/>
  <c r="H143" i="27" l="1"/>
  <c r="B144" i="27"/>
  <c r="H144" i="27" l="1"/>
  <c r="B145" i="27"/>
  <c r="H145" i="27" l="1"/>
  <c r="B146" i="27"/>
  <c r="H146" i="27" l="1"/>
  <c r="B147" i="27"/>
  <c r="H147" i="27" l="1"/>
  <c r="B148" i="27"/>
  <c r="H148" i="27" l="1"/>
  <c r="B149" i="27"/>
  <c r="H149" i="27" l="1"/>
  <c r="B150" i="27"/>
  <c r="H150" i="27" l="1"/>
  <c r="B151" i="27"/>
  <c r="H151" i="27" l="1"/>
  <c r="B152" i="27"/>
  <c r="H152" i="27" l="1"/>
  <c r="B153" i="27"/>
  <c r="H153" i="27" l="1"/>
  <c r="B154" i="27"/>
  <c r="H154" i="27" l="1"/>
  <c r="B155" i="27"/>
  <c r="H155" i="27" l="1"/>
  <c r="B156" i="27"/>
  <c r="H156" i="27" l="1"/>
  <c r="B157" i="27"/>
  <c r="H157" i="27" l="1"/>
  <c r="B158" i="27"/>
  <c r="H158" i="27" l="1"/>
  <c r="B159" i="27"/>
  <c r="H159" i="27" l="1"/>
  <c r="B160" i="27"/>
  <c r="H160" i="27" l="1"/>
  <c r="B161" i="27"/>
  <c r="H161" i="27" l="1"/>
  <c r="B162" i="27"/>
  <c r="H162" i="27" l="1"/>
  <c r="B163" i="27"/>
  <c r="H163" i="27" l="1"/>
  <c r="B164" i="27"/>
  <c r="H164" i="27" l="1"/>
  <c r="B165" i="27"/>
  <c r="H165" i="27" l="1"/>
  <c r="B166" i="27"/>
  <c r="H166" i="27" l="1"/>
  <c r="B167" i="27"/>
  <c r="H167" i="27" l="1"/>
  <c r="B168" i="27"/>
  <c r="H168" i="27" l="1"/>
  <c r="B169" i="27"/>
  <c r="H169" i="27" l="1"/>
  <c r="B170" i="27"/>
  <c r="H170" i="27" l="1"/>
  <c r="B171" i="27"/>
  <c r="H171" i="27" l="1"/>
  <c r="B172" i="27"/>
  <c r="H172" i="27" l="1"/>
  <c r="B173" i="27"/>
  <c r="H173" i="27" l="1"/>
  <c r="B174" i="27"/>
  <c r="H174" i="27" l="1"/>
  <c r="B175" i="27"/>
  <c r="H175" i="27" l="1"/>
  <c r="B176" i="27"/>
  <c r="H176" i="27" l="1"/>
  <c r="B177" i="27"/>
  <c r="H177" i="27" l="1"/>
  <c r="B178" i="27"/>
  <c r="H178" i="27" l="1"/>
  <c r="B179" i="27"/>
  <c r="H179" i="27" l="1"/>
  <c r="B180" i="27"/>
  <c r="H180" i="27" l="1"/>
  <c r="B181" i="27"/>
  <c r="H181" i="27" l="1"/>
  <c r="B182" i="27"/>
  <c r="H182" i="27" l="1"/>
  <c r="B183" i="27"/>
  <c r="H183" i="27" l="1"/>
  <c r="B184" i="27"/>
  <c r="H184" i="27" l="1"/>
  <c r="B185" i="27"/>
  <c r="H185" i="27" l="1"/>
  <c r="B186" i="27"/>
  <c r="B187" i="27" l="1"/>
  <c r="H186" i="27"/>
  <c r="H187" i="27" l="1"/>
  <c r="B188" i="27"/>
  <c r="H188" i="27" l="1"/>
  <c r="B189" i="27"/>
  <c r="H189" i="27" l="1"/>
  <c r="B190" i="27"/>
  <c r="B191" i="27" l="1"/>
  <c r="H190" i="27"/>
  <c r="H191" i="27" l="1"/>
  <c r="B192" i="27"/>
  <c r="H192" i="27" l="1"/>
  <c r="B193" i="27"/>
  <c r="H193" i="27" l="1"/>
  <c r="B194" i="27"/>
  <c r="B195" i="27" l="1"/>
  <c r="H194" i="27"/>
  <c r="H195" i="27" l="1"/>
  <c r="B196" i="27"/>
  <c r="H196" i="27" l="1"/>
  <c r="B197" i="27"/>
  <c r="H197" i="27" l="1"/>
  <c r="B198" i="27"/>
  <c r="B199" i="27" l="1"/>
  <c r="H198" i="27"/>
  <c r="H199" i="27" l="1"/>
  <c r="B200" i="27"/>
  <c r="H200" i="27" l="1"/>
  <c r="B201" i="27"/>
  <c r="H201" i="27" l="1"/>
  <c r="B202" i="27"/>
  <c r="B203" i="27" l="1"/>
  <c r="H202" i="27"/>
  <c r="H203" i="27" l="1"/>
  <c r="B204" i="27"/>
  <c r="H204" i="27" l="1"/>
  <c r="B205" i="27"/>
  <c r="H205" i="27" l="1"/>
  <c r="B206" i="27"/>
  <c r="B207" i="27" l="1"/>
  <c r="H206" i="27"/>
  <c r="B208" i="27" l="1"/>
  <c r="H207" i="27"/>
  <c r="H208" i="27" l="1"/>
  <c r="B209" i="27"/>
  <c r="H209" i="27" l="1"/>
  <c r="B210" i="27"/>
  <c r="B211" i="27" l="1"/>
  <c r="H210" i="27"/>
  <c r="H211" i="27" l="1"/>
  <c r="B212" i="27"/>
  <c r="H212" i="27" l="1"/>
  <c r="B213" i="27"/>
  <c r="H213" i="27" l="1"/>
  <c r="B214" i="27"/>
  <c r="B215" i="27" l="1"/>
  <c r="H214" i="27"/>
  <c r="H215" i="27" l="1"/>
  <c r="B216" i="27"/>
  <c r="H216" i="27" l="1"/>
  <c r="B217" i="27"/>
  <c r="H217" i="27" l="1"/>
  <c r="B218" i="27"/>
  <c r="B219" i="27" l="1"/>
  <c r="H218" i="27"/>
  <c r="H219" i="27" l="1"/>
  <c r="B220" i="27"/>
  <c r="H220" i="27" l="1"/>
  <c r="B221" i="27"/>
  <c r="H221" i="27" l="1"/>
  <c r="B222" i="27"/>
  <c r="B223" i="27" l="1"/>
  <c r="H222" i="27"/>
  <c r="H223" i="27" l="1"/>
  <c r="B224" i="27"/>
  <c r="H224" i="27" l="1"/>
  <c r="B225" i="27"/>
  <c r="H225" i="27" l="1"/>
  <c r="B226" i="27"/>
  <c r="B227" i="27" l="1"/>
  <c r="H226" i="27"/>
  <c r="H227" i="27" l="1"/>
  <c r="B228" i="27"/>
  <c r="H228" i="27" l="1"/>
  <c r="B229" i="27"/>
  <c r="H229" i="27" l="1"/>
  <c r="B230" i="27"/>
  <c r="B231" i="27" l="1"/>
  <c r="H230" i="27"/>
  <c r="H231" i="27" l="1"/>
  <c r="B232" i="27"/>
  <c r="H232" i="27" l="1"/>
  <c r="B233" i="27"/>
  <c r="H233" i="27" l="1"/>
  <c r="B234" i="27"/>
  <c r="B235" i="27" l="1"/>
  <c r="H234" i="27"/>
  <c r="H235" i="27" l="1"/>
  <c r="B236" i="27"/>
  <c r="B237" i="27" l="1"/>
  <c r="H236" i="27"/>
  <c r="H237" i="27" l="1"/>
  <c r="B238" i="27"/>
  <c r="B239" i="27" l="1"/>
  <c r="H238" i="27"/>
  <c r="H239" i="27" l="1"/>
  <c r="B240" i="27"/>
  <c r="B241" i="27" l="1"/>
  <c r="H240" i="27"/>
  <c r="H241" i="27" l="1"/>
  <c r="B242" i="27"/>
  <c r="B243" i="27" l="1"/>
  <c r="H242" i="27"/>
  <c r="H243" i="27" l="1"/>
  <c r="B244" i="27"/>
  <c r="B245" i="27" l="1"/>
  <c r="H244" i="27"/>
  <c r="H245" i="27" l="1"/>
  <c r="B246" i="27"/>
  <c r="B247" i="27" l="1"/>
  <c r="H246" i="27"/>
  <c r="H247" i="27" l="1"/>
  <c r="B248" i="27"/>
  <c r="B249" i="27" l="1"/>
  <c r="H248" i="27"/>
  <c r="H249" i="27" l="1"/>
  <c r="B250" i="27"/>
  <c r="B251" i="27" l="1"/>
  <c r="H250" i="27"/>
  <c r="H251" i="27" l="1"/>
  <c r="B252" i="27"/>
  <c r="B253" i="27" l="1"/>
  <c r="H252" i="27"/>
  <c r="H253" i="27" l="1"/>
  <c r="B254" i="27"/>
  <c r="B255" i="27" l="1"/>
  <c r="H254" i="27"/>
  <c r="H255" i="27" l="1"/>
  <c r="B256" i="27"/>
  <c r="B257" i="27" l="1"/>
  <c r="H256" i="27"/>
  <c r="H257" i="27" l="1"/>
  <c r="B258" i="27"/>
  <c r="B259" i="27" l="1"/>
  <c r="H258" i="27"/>
  <c r="H259" i="27" l="1"/>
  <c r="B260" i="27"/>
  <c r="H260" i="27" l="1"/>
  <c r="B261" i="27"/>
  <c r="H261" i="27" l="1"/>
  <c r="B262" i="27"/>
  <c r="H262" i="27" l="1"/>
  <c r="B263" i="27"/>
  <c r="H263" i="27" l="1"/>
  <c r="B264" i="27"/>
  <c r="H264" i="27" l="1"/>
  <c r="B265" i="27"/>
  <c r="H265" i="27" l="1"/>
  <c r="B266" i="27"/>
  <c r="H266" i="27" l="1"/>
  <c r="B267" i="27"/>
  <c r="H267" i="27" l="1"/>
  <c r="B268" i="27"/>
  <c r="H268" i="27" l="1"/>
  <c r="B269" i="27"/>
  <c r="H269" i="27" l="1"/>
  <c r="B270" i="27"/>
  <c r="H270" i="27" l="1"/>
  <c r="B271" i="27"/>
  <c r="H271" i="27" l="1"/>
  <c r="B272" i="27"/>
  <c r="H272" i="27" l="1"/>
  <c r="B273" i="27"/>
  <c r="H273" i="27" l="1"/>
  <c r="B274" i="27"/>
  <c r="H274" i="27" l="1"/>
  <c r="B275" i="27"/>
  <c r="H275" i="27" l="1"/>
  <c r="B276" i="27"/>
  <c r="H276" i="27" l="1"/>
  <c r="B277" i="27"/>
  <c r="H277" i="27" l="1"/>
  <c r="B278" i="27"/>
  <c r="H278" i="27" l="1"/>
  <c r="B279" i="27"/>
  <c r="H279" i="27" l="1"/>
  <c r="B280" i="27"/>
  <c r="H280" i="27" l="1"/>
  <c r="B281" i="27"/>
  <c r="H281" i="27" l="1"/>
  <c r="B282" i="27"/>
  <c r="H282" i="27" l="1"/>
  <c r="B283" i="27"/>
  <c r="H283" i="27" l="1"/>
  <c r="B284" i="27"/>
  <c r="H284" i="27" l="1"/>
  <c r="B285" i="27"/>
  <c r="H285" i="27" l="1"/>
  <c r="B286" i="27"/>
  <c r="H286" i="27" l="1"/>
  <c r="B287" i="27"/>
  <c r="H287" i="27" l="1"/>
  <c r="B288" i="27"/>
  <c r="H288" i="27" l="1"/>
  <c r="B289" i="27"/>
  <c r="H289" i="27" l="1"/>
  <c r="B290" i="27"/>
  <c r="H290" i="27" l="1"/>
  <c r="B291" i="27"/>
  <c r="H291" i="27" l="1"/>
  <c r="B292" i="27"/>
  <c r="H292" i="27" l="1"/>
  <c r="B293" i="27"/>
  <c r="H293" i="27" l="1"/>
  <c r="B294" i="27"/>
  <c r="H294" i="27" l="1"/>
  <c r="B295" i="27"/>
  <c r="H295" i="27" l="1"/>
  <c r="B296" i="27"/>
  <c r="H296" i="27" l="1"/>
  <c r="B297" i="27"/>
  <c r="H297" i="27" l="1"/>
  <c r="B298" i="27"/>
  <c r="H298" i="27" l="1"/>
  <c r="B299" i="27"/>
  <c r="H299" i="27" l="1"/>
  <c r="B300" i="27"/>
  <c r="H300" i="27" l="1"/>
  <c r="B301" i="27"/>
  <c r="H301" i="27" l="1"/>
  <c r="B302" i="27"/>
  <c r="H302" i="27" l="1"/>
  <c r="B303" i="27"/>
  <c r="H303" i="27" l="1"/>
  <c r="B304" i="27"/>
  <c r="H304" i="27" l="1"/>
  <c r="B305" i="27"/>
  <c r="H305" i="27" l="1"/>
  <c r="B306" i="27"/>
  <c r="H306" i="27" l="1"/>
  <c r="B307" i="27"/>
  <c r="H307" i="27" l="1"/>
  <c r="B308" i="27"/>
  <c r="H308" i="27" l="1"/>
  <c r="B309" i="27"/>
  <c r="H309" i="27" l="1"/>
  <c r="B310" i="27"/>
  <c r="H310" i="27" l="1"/>
  <c r="B311" i="27"/>
  <c r="H311" i="27" l="1"/>
  <c r="B312" i="27"/>
  <c r="H312" i="27" l="1"/>
  <c r="B313" i="27"/>
  <c r="H313" i="27" l="1"/>
  <c r="B314" i="27"/>
  <c r="H314" i="27" l="1"/>
  <c r="B315" i="27"/>
  <c r="H315" i="27" l="1"/>
  <c r="B316" i="27"/>
  <c r="H316" i="27" l="1"/>
  <c r="B317" i="27"/>
  <c r="H317" i="27" l="1"/>
  <c r="B318" i="27"/>
  <c r="H318" i="27" l="1"/>
  <c r="B319" i="27"/>
  <c r="H319" i="27" l="1"/>
  <c r="B320" i="27"/>
  <c r="H320" i="27" l="1"/>
  <c r="B321" i="27"/>
  <c r="H321" i="27" l="1"/>
  <c r="B322" i="27"/>
  <c r="H322" i="27" l="1"/>
  <c r="B323" i="27"/>
  <c r="H323" i="27" l="1"/>
  <c r="B324" i="27"/>
  <c r="H324" i="27" l="1"/>
  <c r="B325" i="27"/>
  <c r="H325" i="27" l="1"/>
  <c r="B326" i="27"/>
  <c r="B327" i="27" l="1"/>
  <c r="H326" i="27"/>
  <c r="H327" i="27" l="1"/>
  <c r="B328" i="27"/>
  <c r="H328" i="27" l="1"/>
  <c r="B329" i="27"/>
  <c r="H329" i="27" l="1"/>
  <c r="B330" i="27"/>
  <c r="H330" i="27" l="1"/>
  <c r="B331" i="27"/>
  <c r="H331" i="27" l="1"/>
  <c r="B332" i="27"/>
  <c r="H332" i="27" l="1"/>
  <c r="B333" i="27"/>
  <c r="H333" i="27" l="1"/>
  <c r="B334" i="27"/>
  <c r="H334" i="27" l="1"/>
  <c r="B335" i="27"/>
  <c r="H335" i="27" l="1"/>
  <c r="B336" i="27"/>
  <c r="H336" i="27" l="1"/>
  <c r="B337" i="27"/>
  <c r="H337" i="27" l="1"/>
  <c r="B338" i="27"/>
  <c r="H338" i="27" l="1"/>
  <c r="B339" i="27"/>
  <c r="H339" i="27" l="1"/>
  <c r="B340" i="27"/>
  <c r="H340" i="27" l="1"/>
  <c r="B341" i="27"/>
  <c r="H341" i="27" l="1"/>
  <c r="B342" i="27"/>
  <c r="H342" i="27" l="1"/>
  <c r="B343" i="27"/>
  <c r="H343" i="27" l="1"/>
  <c r="B344" i="27"/>
  <c r="H344" i="27" l="1"/>
  <c r="B345" i="27"/>
  <c r="H345" i="27" l="1"/>
  <c r="B346" i="27"/>
  <c r="H346" i="27" l="1"/>
  <c r="B347" i="27"/>
  <c r="H347" i="27" l="1"/>
  <c r="B348" i="27"/>
  <c r="H348" i="27" l="1"/>
  <c r="B349" i="27"/>
  <c r="H349" i="27" l="1"/>
  <c r="B350" i="27"/>
  <c r="H350" i="27" l="1"/>
  <c r="B351" i="27"/>
  <c r="H351" i="27" l="1"/>
  <c r="B352" i="27"/>
  <c r="H352" i="27" l="1"/>
  <c r="B353" i="27"/>
  <c r="B354" i="27" l="1"/>
  <c r="H353" i="27"/>
  <c r="H354" i="27" l="1"/>
  <c r="B355" i="27"/>
  <c r="H355" i="27" l="1"/>
  <c r="B356" i="27"/>
  <c r="H356" i="27" l="1"/>
  <c r="B357" i="27"/>
  <c r="H357" i="27" l="1"/>
  <c r="B358" i="27"/>
  <c r="H358" i="27" l="1"/>
  <c r="B359" i="27"/>
  <c r="H359" i="27" l="1"/>
  <c r="B360" i="27"/>
  <c r="H360" i="27" l="1"/>
  <c r="B361" i="27"/>
  <c r="H361" i="27" l="1"/>
  <c r="B362" i="27"/>
  <c r="H362" i="27" l="1"/>
  <c r="B363" i="27"/>
  <c r="H363" i="27" l="1"/>
  <c r="B364" i="27"/>
  <c r="H364" i="27" l="1"/>
  <c r="B365" i="27"/>
  <c r="H365" i="27" l="1"/>
  <c r="B366" i="27"/>
  <c r="H366" i="27" l="1"/>
  <c r="B367" i="27"/>
  <c r="H367" i="27" l="1"/>
  <c r="B368" i="27"/>
  <c r="H368" i="27" l="1"/>
  <c r="B369" i="27"/>
  <c r="H369" i="27" l="1"/>
  <c r="B370" i="27"/>
  <c r="H370" i="27" l="1"/>
  <c r="B371" i="27"/>
  <c r="H371" i="27" l="1"/>
  <c r="B372" i="27"/>
  <c r="H372" i="27" l="1"/>
  <c r="B373" i="27"/>
  <c r="H373" i="27" l="1"/>
  <c r="B374" i="27"/>
  <c r="H374" i="27" l="1"/>
  <c r="B375" i="27"/>
  <c r="H375" i="27" l="1"/>
  <c r="B376" i="27"/>
  <c r="H376" i="27" l="1"/>
  <c r="B377" i="27"/>
  <c r="B378" i="27" l="1"/>
  <c r="H377" i="27"/>
  <c r="H378" i="27" l="1"/>
  <c r="B379" i="27"/>
  <c r="H379" i="27" l="1"/>
  <c r="B380" i="27"/>
  <c r="H380" i="27" l="1"/>
  <c r="B381" i="27"/>
  <c r="H381" i="27" l="1"/>
  <c r="B382" i="27"/>
  <c r="H382" i="27" l="1"/>
  <c r="B383" i="27"/>
  <c r="H383" i="27" l="1"/>
  <c r="B384" i="27"/>
  <c r="H384" i="27" l="1"/>
  <c r="B385" i="27"/>
  <c r="H385" i="27" l="1"/>
  <c r="B386" i="27"/>
  <c r="H386" i="27" l="1"/>
  <c r="B387" i="27"/>
  <c r="H387" i="27" l="1"/>
  <c r="B388" i="27"/>
  <c r="H388" i="27" l="1"/>
  <c r="B389" i="27"/>
  <c r="H389" i="27" l="1"/>
  <c r="B390" i="27"/>
  <c r="H390" i="27" l="1"/>
  <c r="B391" i="27"/>
  <c r="H391" i="27" l="1"/>
  <c r="B392" i="27"/>
  <c r="H392" i="27" l="1"/>
  <c r="B393" i="27"/>
  <c r="H393" i="27" l="1"/>
  <c r="B394" i="27"/>
  <c r="H394" i="27" l="1"/>
  <c r="B395" i="27"/>
  <c r="H395" i="27" l="1"/>
  <c r="B396" i="27"/>
  <c r="H396" i="27" l="1"/>
  <c r="B397" i="27"/>
  <c r="H397" i="27" l="1"/>
  <c r="B398" i="27"/>
  <c r="H398" i="27" l="1"/>
  <c r="B399" i="27"/>
  <c r="H399" i="27" l="1"/>
  <c r="B400" i="27"/>
  <c r="H400" i="27" l="1"/>
  <c r="B401" i="27"/>
  <c r="H401" i="27" l="1"/>
  <c r="B402" i="27"/>
  <c r="H402" i="27" l="1"/>
  <c r="B403" i="27"/>
  <c r="H403" i="27" l="1"/>
  <c r="B404" i="27"/>
  <c r="H404" i="27" l="1"/>
  <c r="B405" i="27"/>
  <c r="H405" i="27" l="1"/>
  <c r="B406" i="27"/>
  <c r="H406" i="27" l="1"/>
  <c r="B407" i="27"/>
  <c r="H407" i="27" l="1"/>
  <c r="B408" i="27"/>
  <c r="H408" i="27" l="1"/>
  <c r="B409" i="27"/>
  <c r="H409" i="27" l="1"/>
  <c r="B410" i="27"/>
  <c r="H410" i="27" l="1"/>
  <c r="B411" i="27"/>
  <c r="H411" i="27" l="1"/>
  <c r="B412" i="27"/>
  <c r="B413" i="27" s="1"/>
  <c r="H413" i="27" l="1"/>
  <c r="B414" i="27"/>
  <c r="B415" i="27" s="1"/>
  <c r="H412" i="27"/>
  <c r="H414" i="27" l="1"/>
  <c r="H415" i="27" l="1"/>
  <c r="K6" i="23" l="1"/>
  <c r="J11" i="46"/>
  <c r="J12" i="46"/>
  <c r="H18" i="46"/>
  <c r="H11" i="46" s="1"/>
  <c r="H12" i="46" l="1"/>
  <c r="T18" i="46"/>
  <c r="T12" i="46" s="1"/>
  <c r="T11" i="46" l="1"/>
  <c r="H4" i="46" s="1"/>
  <c r="F32" i="15" s="1"/>
  <c r="H6" i="46" l="1"/>
  <c r="F34" i="15"/>
  <c r="C6" i="16" l="1"/>
  <c r="C7" i="16" s="1"/>
  <c r="C9" i="16" s="1"/>
  <c r="C10" i="16" s="1"/>
  <c r="B11" i="16" s="1"/>
  <c r="D5" i="16" l="1"/>
  <c r="D6" i="16" s="1"/>
  <c r="D7" i="16" l="1"/>
  <c r="D9" i="16" s="1"/>
  <c r="D10" i="16" s="1"/>
  <c r="E5" i="16" l="1"/>
  <c r="E6" i="16" s="1"/>
  <c r="E7" i="16" s="1"/>
  <c r="E9" i="16" s="1"/>
  <c r="E10" i="16" s="1"/>
  <c r="F11" i="16" s="1"/>
  <c r="G11" i="16" s="1"/>
  <c r="H11" i="16" l="1"/>
</calcChain>
</file>

<file path=xl/comments1.xml><?xml version="1.0" encoding="utf-8"?>
<comments xmlns="http://schemas.openxmlformats.org/spreadsheetml/2006/main">
  <authors>
    <author>612c</author>
  </authors>
  <commentList>
    <comment ref="R20" authorId="0" shapeId="0">
      <text>
        <r>
          <rPr>
            <b/>
            <sz val="9"/>
            <color indexed="81"/>
            <rFont val="Segoe UI"/>
            <family val="2"/>
          </rPr>
          <t>Bundesnetzagentur - Beispiele:</t>
        </r>
        <r>
          <rPr>
            <sz val="9"/>
            <color indexed="81"/>
            <rFont val="Segoe UI"/>
            <family val="2"/>
          </rPr>
          <t xml:space="preserve">
- €/a
- €/kW
- €/Stück
- ct/kWh</t>
        </r>
      </text>
    </comment>
    <comment ref="W20" authorId="0" shapeId="0">
      <text>
        <r>
          <rPr>
            <b/>
            <sz val="9"/>
            <color indexed="81"/>
            <rFont val="Segoe UI"/>
            <family val="2"/>
          </rPr>
          <t>Bundesnetzagentur - Beispiele:</t>
        </r>
        <r>
          <rPr>
            <sz val="9"/>
            <color indexed="81"/>
            <rFont val="Segoe UI"/>
            <family val="2"/>
          </rPr>
          <t xml:space="preserve">
- €/a
- €/kW
- €/Stück
- ct/kWh</t>
        </r>
      </text>
    </comment>
    <comment ref="AB20" authorId="0" shapeId="0">
      <text>
        <r>
          <rPr>
            <b/>
            <sz val="9"/>
            <color indexed="81"/>
            <rFont val="Segoe UI"/>
            <family val="2"/>
          </rPr>
          <t>Bundesnetzagentur - Beispiele:</t>
        </r>
        <r>
          <rPr>
            <sz val="9"/>
            <color indexed="81"/>
            <rFont val="Segoe UI"/>
            <family val="2"/>
          </rPr>
          <t xml:space="preserve">
- €/a
- €/kW
- €/Stück
- ct/kWh</t>
        </r>
      </text>
    </comment>
    <comment ref="AG20" authorId="0" shapeId="0">
      <text>
        <r>
          <rPr>
            <b/>
            <sz val="9"/>
            <color indexed="81"/>
            <rFont val="Segoe UI"/>
            <family val="2"/>
          </rPr>
          <t>Bundesnetzagentur - Beispiele:</t>
        </r>
        <r>
          <rPr>
            <sz val="9"/>
            <color indexed="81"/>
            <rFont val="Segoe UI"/>
            <family val="2"/>
          </rPr>
          <t xml:space="preserve">
- €/a
- €/kW
- €/Stück
- ct/kWh</t>
        </r>
      </text>
    </comment>
    <comment ref="AL20" authorId="0" shapeId="0">
      <text>
        <r>
          <rPr>
            <b/>
            <sz val="9"/>
            <color indexed="81"/>
            <rFont val="Segoe UI"/>
            <family val="2"/>
          </rPr>
          <t>Bundesnetzagentur - Beispiele:</t>
        </r>
        <r>
          <rPr>
            <sz val="9"/>
            <color indexed="81"/>
            <rFont val="Segoe UI"/>
            <family val="2"/>
          </rPr>
          <t xml:space="preserve">
- €/a
- €/kW
- €/Stück
- ct/kWh</t>
        </r>
      </text>
    </comment>
  </commentList>
</comments>
</file>

<file path=xl/comments2.xml><?xml version="1.0" encoding="utf-8"?>
<comments xmlns="http://schemas.openxmlformats.org/spreadsheetml/2006/main">
  <authors>
    <author>TMUEN Brück, Nadine</author>
  </authors>
  <commentList>
    <comment ref="B8" authorId="0" shapeId="0">
      <text>
        <r>
          <rPr>
            <b/>
            <sz val="9"/>
            <color indexed="81"/>
            <rFont val="Segoe UI"/>
            <family val="2"/>
          </rPr>
          <t>TMUEN Brück, Nadine:</t>
        </r>
        <r>
          <rPr>
            <sz val="9"/>
            <color indexed="81"/>
            <rFont val="Segoe UI"/>
            <family val="2"/>
          </rPr>
          <t xml:space="preserve">
POG Max: 80 € Brutto
= 67,23 € Netto</t>
        </r>
      </text>
    </comment>
    <comment ref="B14" authorId="0" shapeId="0">
      <text>
        <r>
          <rPr>
            <b/>
            <sz val="9"/>
            <color indexed="81"/>
            <rFont val="Segoe UI"/>
            <family val="2"/>
          </rPr>
          <t>TMUEN Brück, Nadine:</t>
        </r>
        <r>
          <rPr>
            <sz val="9"/>
            <color indexed="81"/>
            <rFont val="Segoe UI"/>
            <family val="2"/>
          </rPr>
          <t xml:space="preserve">
POG Max: 30 € Brutto
= 25,21 € Netto</t>
        </r>
      </text>
    </comment>
    <comment ref="B20" authorId="0" shapeId="0">
      <text>
        <r>
          <rPr>
            <b/>
            <sz val="9"/>
            <color indexed="81"/>
            <rFont val="Segoe UI"/>
            <family val="2"/>
          </rPr>
          <t>TMUEN Brück, Nadine:</t>
        </r>
        <r>
          <rPr>
            <sz val="9"/>
            <color indexed="81"/>
            <rFont val="Segoe UI"/>
            <family val="2"/>
          </rPr>
          <t xml:space="preserve">
Wird bei einem Anschlussnutzer ein Zählpunkt von mehr als einem Anwendungsfall des Absatzes 1 oder des Absatzes 3 §30 MsbG erfasst, so sind für die Zeit ab dem 1. Januar 2025 die Vorgaben des Absatzes 1 beziehungsweise des Absatzes 3 mit der Maßgabe anzuwenden, dass dem Anschlussnutzer und dem Anschlussnetzbetreiber für den Messstellenbetrieb des mit einem intelligenten Messsystem ausgestatteten Zählpunkts maximal die höchste einschlägige fallbezogene Preisobergrenze und dem Anschlussnutzer und Anschlussnetzbetreiber nicht mehr als die individuelle Preisobergrenze in Rechnung gestellt werden darf; dabei ist zur Bestimmung der jeweiligen fallbezogenen Preisobergrenzen die Summe der dem Anschlussnetzbetreiber und dem Anschlussnutzer jeweils brutto jährlich höchstens in Rechnung zu stellenden Beträge maßgeblich</t>
        </r>
      </text>
    </comment>
  </commentList>
</comments>
</file>

<file path=xl/sharedStrings.xml><?xml version="1.0" encoding="utf-8"?>
<sst xmlns="http://schemas.openxmlformats.org/spreadsheetml/2006/main" count="2608" uniqueCount="1132">
  <si>
    <t>Bitte wählen</t>
  </si>
  <si>
    <t>Mengenangaben</t>
  </si>
  <si>
    <t>Höchstspannung (HöS)</t>
  </si>
  <si>
    <t>Hochspannung (HS)</t>
  </si>
  <si>
    <t>Mittelspannung (MS)</t>
  </si>
  <si>
    <t>Kunden</t>
  </si>
  <si>
    <t>Erlöse aus Vereinbarungen gemäß § 14 Abs. 2 StromNEV</t>
  </si>
  <si>
    <t>Summe</t>
  </si>
  <si>
    <t>Betriebsnummer der Bundesnetzagentur:</t>
  </si>
  <si>
    <t>Netznummer der Bundesnetzagentur:</t>
  </si>
  <si>
    <t>Kategorie</t>
  </si>
  <si>
    <t>Leistung &lt;KP</t>
  </si>
  <si>
    <t>Arbeit &lt;KP</t>
  </si>
  <si>
    <t>Leistung &gt;KP</t>
  </si>
  <si>
    <t>Arbeit &gt;KP</t>
  </si>
  <si>
    <t>Arbeit</t>
  </si>
  <si>
    <t>Sonstige</t>
  </si>
  <si>
    <t>Tabelle</t>
  </si>
  <si>
    <t>Zelle</t>
  </si>
  <si>
    <t>Anmerkung</t>
  </si>
  <si>
    <t>Einheit</t>
  </si>
  <si>
    <t>Anschlussebene</t>
  </si>
  <si>
    <t>kWh</t>
  </si>
  <si>
    <t>A. Allgemeine Informationen</t>
  </si>
  <si>
    <t>In diesem Tabellenblatt können Sie Anmerkungen zu den von Ihnen eingetragenen Werten unter Nennung des relevanten Tabellenblattes sowie der Zelle einfügen.</t>
  </si>
  <si>
    <t>Ausfüllhilfe</t>
  </si>
  <si>
    <t>Bilanzstichtag:</t>
  </si>
  <si>
    <t>Abgabedatum des Erhebungsbogens:</t>
  </si>
  <si>
    <t xml:space="preserve">A. Allgemeine Informationen Stromnetzbetreiber </t>
  </si>
  <si>
    <t>A. Anlagevermögen</t>
  </si>
  <si>
    <t>I. Immaterielle Vermögensgegenstände</t>
  </si>
  <si>
    <t>II. Sachanlagen</t>
  </si>
  <si>
    <t>III. Finanzanlagen</t>
  </si>
  <si>
    <t>B. Umlaufvermögen</t>
  </si>
  <si>
    <t>I. Vorräte</t>
  </si>
  <si>
    <t>II. Forderungen und sonstige Vermögensgegenstände</t>
  </si>
  <si>
    <t>III. Wertpapiere</t>
  </si>
  <si>
    <t>C. Rechnungsabgrenzungsposten</t>
  </si>
  <si>
    <t>D. Sonderverlustkonto aus Rückstellungsbildung</t>
  </si>
  <si>
    <t>Passiva</t>
  </si>
  <si>
    <t>A. Eigenkapital</t>
  </si>
  <si>
    <t>I. Gezeichnetes Kapital</t>
  </si>
  <si>
    <t>II. Kapitalrücklage</t>
  </si>
  <si>
    <t>III. Gewinnrücklagen</t>
  </si>
  <si>
    <t>IV. Gewinnvortrag/Verlustvortrag</t>
  </si>
  <si>
    <t>V. Bilanzgewinn</t>
  </si>
  <si>
    <t>B. Sonderposten mit Rücklagenanteil</t>
  </si>
  <si>
    <t>C. Sonderposten für Investitionszuschüsse</t>
  </si>
  <si>
    <t>D. Baukostenzuschüsse</t>
  </si>
  <si>
    <t>E. Rückstellungen</t>
  </si>
  <si>
    <t>F. Verbindlichkeiten</t>
  </si>
  <si>
    <t>G. Rechnungsabgrenzungsposten</t>
  </si>
  <si>
    <t>Aktiva</t>
  </si>
  <si>
    <t>1. Umsatzerlöse</t>
  </si>
  <si>
    <t>2. Erhöhung oder Verminderung des Bestandes an fertigen und unfertigen Erzeugnissen</t>
  </si>
  <si>
    <t>3. andere aktivierte Eigenleistungen</t>
  </si>
  <si>
    <t>4. sonstige betriebliche Erträge</t>
  </si>
  <si>
    <t>5. Materialaufwand</t>
  </si>
  <si>
    <t>6. Personalaufwand</t>
  </si>
  <si>
    <t>7. Abschreibungen</t>
  </si>
  <si>
    <t>8. sonstige betriebliche Aufwendungen</t>
  </si>
  <si>
    <t>9. Erträge aus Beteiligungen</t>
  </si>
  <si>
    <t>12. Abschreibungen auf Finanzanlagen und auf Wertpapiere des Umlaufvermögens</t>
  </si>
  <si>
    <t>13. Zinsen und ähnliche Aufwendungen</t>
  </si>
  <si>
    <t>14. Ergebnis der gewöhnlichen Geschäftstätigkeit</t>
  </si>
  <si>
    <t>15. außerordentliche Erträge</t>
  </si>
  <si>
    <t>16. außerordentliche Aufwendungen</t>
  </si>
  <si>
    <t>17. außerordentliches Ergebnis</t>
  </si>
  <si>
    <t>18. Steuern vom Einkommen und vom Ertrag</t>
  </si>
  <si>
    <t>19. sonstige Steuern</t>
  </si>
  <si>
    <t>20. Erträge aus Verlustübernahme</t>
  </si>
  <si>
    <t>21. Aufwendungen aus Gewinnabführung</t>
  </si>
  <si>
    <t>22. Jahresüberschuss/Jahresfehlbetrag</t>
  </si>
  <si>
    <t>23. Gewinnvortrag aus dem Vorjahr</t>
  </si>
  <si>
    <t>24. Einstellung in Gewinnrücklagen</t>
  </si>
  <si>
    <t>25. Bilanzgewinn</t>
  </si>
  <si>
    <t>A2. Bilanz</t>
  </si>
  <si>
    <t>E3. Dezentrale Einspeisung</t>
  </si>
  <si>
    <t>E2. Vorgelagerte Netzkosten</t>
  </si>
  <si>
    <t>10. Erträge aus anderen Wertpapieren und Ausleihungen des Finanzanlagevermögens</t>
  </si>
  <si>
    <t>Beschreibung</t>
  </si>
  <si>
    <t>Rechtsgrundlage</t>
  </si>
  <si>
    <t>Inhalt</t>
  </si>
  <si>
    <t>Erlösobergrenze (EOG) gemäß § 4 ARegV</t>
  </si>
  <si>
    <t>§ 5 Abs. 1 Satz 1 ARegV</t>
  </si>
  <si>
    <t>nach § 4 ARegV zulässige Erlöse</t>
  </si>
  <si>
    <t>erzielbare Erlöse</t>
  </si>
  <si>
    <t>Erforderliche Inanspruchnahme vorgelagerter Netzebenen gemäß § 11 Abs. 2 Satz 1 Nr. 4 ARegV</t>
  </si>
  <si>
    <t>§ 5 Abs. 1 Satz 2 ARegV</t>
  </si>
  <si>
    <t>tatsächlich entstandene Kosten</t>
  </si>
  <si>
    <t>E1</t>
  </si>
  <si>
    <t>E2</t>
  </si>
  <si>
    <t>E3</t>
  </si>
  <si>
    <t>E4</t>
  </si>
  <si>
    <t>Tabellen-
blatt</t>
  </si>
  <si>
    <t>F. Zusammenfassung</t>
  </si>
  <si>
    <t>Entgelt</t>
  </si>
  <si>
    <t>Aktenzeichen
[BK4-JJ-XXX]</t>
  </si>
  <si>
    <t>Projektname</t>
  </si>
  <si>
    <t>Differenz</t>
  </si>
  <si>
    <t>E7</t>
  </si>
  <si>
    <t xml:space="preserve"> = Saldo aus Einzeldifferenzen</t>
  </si>
  <si>
    <t>Bezeichnung</t>
  </si>
  <si>
    <t>Sonstige Sparten
[EUR]</t>
  </si>
  <si>
    <t>Gas
[EUR]</t>
  </si>
  <si>
    <t>Strom
[EUR]</t>
  </si>
  <si>
    <t>Bilanz gesamt
[EUR]</t>
  </si>
  <si>
    <t>Sonstige Aktivitäten in der Sparte Strom
[EUR]</t>
  </si>
  <si>
    <t>Stromverteilung 
(Netz) gesamt 
[EUR]</t>
  </si>
  <si>
    <t>GuV gesamt
[EUR]</t>
  </si>
  <si>
    <t>[EUR]</t>
  </si>
  <si>
    <t>Kosten
[EUR]</t>
  </si>
  <si>
    <t>Erlöse
[EUR]</t>
  </si>
  <si>
    <t>IV. Kassenbestand, Bundesbankguthaben, Guthaben bei 
      Kreditinstituten und Schecks</t>
  </si>
  <si>
    <t>Sonstige Kosten</t>
  </si>
  <si>
    <t>Ermittlung der Differenz für § 5 Abs. 1 S. 2 ARegV
(hier nach § 11 Abs. 2 S. 1 Nr. 4 ARegV)</t>
  </si>
  <si>
    <t>Ermittlung der Differenz für § 5 Abs. 1 S. 2 ARegV (hier nach § 11 Abs. 2 S. 1 Nr. 8 ARegV)</t>
  </si>
  <si>
    <t>Ermittlung der Differenz für § 5 Abs. 1 S. 2 ARegV (hier nach § 11 Abs. 2 S. 1 Nr. 6 ARegV)</t>
  </si>
  <si>
    <t>Dieses Tabellenblatt ist ausschließlich von Übertragungsnetzbetreibern auszufüllen.</t>
  </si>
  <si>
    <t>in der Erlösobergrenze enthaltener Ansatz</t>
  </si>
  <si>
    <t>[kW]</t>
  </si>
  <si>
    <t>[Anzahl]</t>
  </si>
  <si>
    <t>A3. GuV</t>
  </si>
  <si>
    <t>tatsächlich entstandene Kosten
[EUR]</t>
  </si>
  <si>
    <t>Einheit Entgelt</t>
  </si>
  <si>
    <t>Netz- bzw. Umspannebene</t>
  </si>
  <si>
    <t>Rückspeisung</t>
  </si>
  <si>
    <t>USp. Höchst- / Hochspannung (HöS/HS)</t>
  </si>
  <si>
    <t>USp. Hoch- / Mittelspannung (HS/MS)</t>
  </si>
  <si>
    <t>USp. Mittel- / Niederspannung (MS/NS)</t>
  </si>
  <si>
    <t>Niederspannung (NS )</t>
  </si>
  <si>
    <t>maximale Netzlast
[kW]</t>
  </si>
  <si>
    <t>maximale Bezugslast
[kW]</t>
  </si>
  <si>
    <t>Erlösminderungen aus Vereinbarungen gemäß § 3 KAV - SLP</t>
  </si>
  <si>
    <t>Erlösminderungen aus Vereinbarungen gemäß § 3 KAV - RLM</t>
  </si>
  <si>
    <t>Erlösminderungen aus Vereinbarungen gemäß § 3 KAV - Sonstiges</t>
  </si>
  <si>
    <t>[kWh]</t>
  </si>
  <si>
    <t>11. sonstige Zinsen und ähnliche Erträge</t>
  </si>
  <si>
    <t>Firma und Rechtsform des Stromnetzbetreibers:</t>
  </si>
  <si>
    <t>Anzuwendender Zinssatz gemäß § 5 Abs. 2 ARegV</t>
  </si>
  <si>
    <t>Jahr</t>
  </si>
  <si>
    <t>H. Erläuterungen</t>
  </si>
  <si>
    <t>G. Auflösung RegKto</t>
  </si>
  <si>
    <t>G. Auflösung Regulierungskonto</t>
  </si>
  <si>
    <t>keine Eingabe.</t>
  </si>
  <si>
    <t>Eingabe erwartet.</t>
  </si>
  <si>
    <t>I Übersicht Tabellenblätter</t>
  </si>
  <si>
    <t>II Allgemeine Hinweise zum Erhebungsbogen</t>
  </si>
  <si>
    <t>Bedeutung der farblichen Zellmarkierungen:</t>
  </si>
  <si>
    <t>freiwillige Eingabe.</t>
  </si>
  <si>
    <t>III Spezielle Hinweise für die Tabellenblätter</t>
  </si>
  <si>
    <r>
      <t xml:space="preserve">Gewinn- und Verlustrechnung </t>
    </r>
    <r>
      <rPr>
        <u/>
        <sz val="11"/>
        <rFont val="Arial"/>
        <family val="2"/>
      </rPr>
      <t>nach Sparten</t>
    </r>
  </si>
  <si>
    <r>
      <t xml:space="preserve">Gewinn- und Verlustrechnung </t>
    </r>
    <r>
      <rPr>
        <u/>
        <sz val="11"/>
        <rFont val="Arial"/>
        <family val="2"/>
      </rPr>
      <t>nach Aktivitäten</t>
    </r>
  </si>
  <si>
    <r>
      <t xml:space="preserve">Bilanz </t>
    </r>
    <r>
      <rPr>
        <u/>
        <sz val="11"/>
        <rFont val="Arial"/>
        <family val="2"/>
      </rPr>
      <t>nach Sparten</t>
    </r>
  </si>
  <si>
    <r>
      <t xml:space="preserve">Bilanz Strom </t>
    </r>
    <r>
      <rPr>
        <u/>
        <sz val="11"/>
        <rFont val="Arial"/>
        <family val="2"/>
      </rPr>
      <t>nach Aktivitäten</t>
    </r>
  </si>
  <si>
    <t>Erhebungsbogen Regulierungskonto 
(§ 5 ARegV)</t>
  </si>
  <si>
    <r>
      <t>Abgabedatum:</t>
    </r>
    <r>
      <rPr>
        <b/>
        <sz val="11"/>
        <rFont val="Arial"/>
        <family val="2"/>
      </rPr>
      <t/>
    </r>
  </si>
  <si>
    <t>Der aktuelle im Handelsregister eingetragene Name des Stromnetzbetreibers.</t>
  </si>
  <si>
    <t>Hier ist die von der Bundesnetzagentur dem Stromnetzbetreiber zugewiesene aktuelle Betriebsnummer einzutragen.</t>
  </si>
  <si>
    <t>Hat der Stromnetzbetreiber mehrere Netze, so ist hier die jeweilige von der Bundesnetzagentur zugeordnete Netznummer für das betreffende Netz einzutragen.</t>
  </si>
  <si>
    <t>Angabe des jeweiligen Jahres.</t>
  </si>
  <si>
    <t>Mitteilung der für die Führung des Regulierungs-kontos notwendigen Daten des Kalenderjahres:</t>
  </si>
  <si>
    <t>Ermittlung der Differenz für § 5 Abs. 1 S. 2 ARegV</t>
  </si>
  <si>
    <t>Bemerkung</t>
  </si>
  <si>
    <t>Netz-/ Umspannebene</t>
  </si>
  <si>
    <t>Energieträger</t>
  </si>
  <si>
    <t>Entgangene Wärmeerlöse
[EUR]</t>
  </si>
  <si>
    <t>Ersparte Aufwendungen
[EUR]</t>
  </si>
  <si>
    <t>E8</t>
  </si>
  <si>
    <t>Mittelwert aus Jahresanfangs- und Jahresendbestand</t>
  </si>
  <si>
    <t>Verzinsung</t>
  </si>
  <si>
    <t>Saldo Regulierungskonto ( = Jahresendbestand + Verzinsung)</t>
  </si>
  <si>
    <t>Anfangsbestand</t>
  </si>
  <si>
    <t>Endbestand (= Saldo aus Einzeldifferenzen)</t>
  </si>
  <si>
    <t>Zugang Baukostenzuschuss:</t>
  </si>
  <si>
    <t>Zugänge an Baukostenzuschüssen im entsprechenden Jahr.</t>
  </si>
  <si>
    <t>Zugang Netzanschlusskostenbeitrag:</t>
  </si>
  <si>
    <t>Zugänge an Netzanschlusskostenbeiträgen im entsprechenden Jahr.</t>
  </si>
  <si>
    <t>Restwert Baukostenzuschuss:</t>
  </si>
  <si>
    <t>Restwert der Baukostenzuschüsse im entsprechenden Jahr.</t>
  </si>
  <si>
    <t>Restwert Netzanschlusskostenbeitrag:</t>
  </si>
  <si>
    <t>Restwert der Netzanschlusskostenbeiträge im entsprechenden Jahr.</t>
  </si>
  <si>
    <t>Ort des Netzengpasses:</t>
  </si>
  <si>
    <t>Als Ort des Netzengpasses geben Sie bitte die geographische Bezeichnung des Ortes bzw. der Region der Verursachung an.</t>
  </si>
  <si>
    <t>Netz-/ Umspannebene:</t>
  </si>
  <si>
    <t>Ausfallarbeit (WA):</t>
  </si>
  <si>
    <t>Entschädigungssatz:</t>
  </si>
  <si>
    <t>Entgangene Wärmeerlöse:</t>
  </si>
  <si>
    <t>Die entgangenen Wärmeerlöse sind entsprechend der Wärmelieferverträge zu ermitteln. Dabei sind auch gegebenenfalls fällige Vertragsstrafen zu berücksichtigen.</t>
  </si>
  <si>
    <t>Ersparte Aufwendungen:</t>
  </si>
  <si>
    <t xml:space="preserve">Ersparte Aufwendungen aufgrund des Stillstandes bzw. des gedrosselten Betriebes der Anlage sind in Abzug zu bringen. </t>
  </si>
  <si>
    <r>
      <t>Ausfallarbeit (W</t>
    </r>
    <r>
      <rPr>
        <vertAlign val="subscript"/>
        <sz val="11"/>
        <rFont val="Arial"/>
        <family val="2"/>
      </rPr>
      <t>A</t>
    </r>
    <r>
      <rPr>
        <sz val="11"/>
        <rFont val="Arial"/>
        <family val="2"/>
      </rPr>
      <t>)
[kWh]</t>
    </r>
  </si>
  <si>
    <t>Ermittlung der Differenz für § 5 Abs. 1 S. 2 ARegV (hier nach § 11 Abs. 2 S. 1 Nr. 13 ARegV)</t>
  </si>
  <si>
    <t>Zugang Baukosten-
zuschuss
[EUR]</t>
  </si>
  <si>
    <t>Zugang Netzanschluss-
kostenbeitrag
[EUR]</t>
  </si>
  <si>
    <t>Auflösung
Baukosten-
zuschuss
[EUR]</t>
  </si>
  <si>
    <t>Auflösung Netzanschluss-
kostenbeitrag
[EUR]</t>
  </si>
  <si>
    <t>Restwert
Baukosten-
zuschuss
[EUR]</t>
  </si>
  <si>
    <t>Restwert
Netzanschluss-
kostenbeitrag
[EUR]</t>
  </si>
  <si>
    <t>tatsächlich entstandene Erträge</t>
  </si>
  <si>
    <t>tatsächlich entstandene Erlöse</t>
  </si>
  <si>
    <t>E9. - Kosten und Erlöse, die nur bei Übertragungsnetzbetreibern entstehen</t>
  </si>
  <si>
    <t>Erlösminderungen aus Vereinbarungen gemäß § 3 KAV - Wärmepumpen</t>
  </si>
  <si>
    <t>§ 5 Abs. 1 Satz 3 u. 4 ARegV</t>
  </si>
  <si>
    <t>Angabe der Netz- / Umspannebene in die die geregelte(n) Anlage(n) einspeist.</t>
  </si>
  <si>
    <t>Die ermittelte Arbeit, die im Zeitraum der Einspeisemanagement-Maßnahme nicht erzeugt werden konnte. Für die Ermittlung der Ausfallarbeit hat die Bundesnetzagentur im Leitfaden zum EEG-Einspeisemanagement mögliche Berechnungsverfahren vorgestellt.</t>
  </si>
  <si>
    <t>Als Entschädigungssatz ist der (durchschnittliche) Betrag in ct/kWh anzugeben, welcher den geregelten Anlagen (je Ort, Netz-/Umspannebene und Energieträger) in dem Meldejahr gezahlt wurde.</t>
  </si>
  <si>
    <t>Sonstige in der Sparte Strom
[EUR]</t>
  </si>
  <si>
    <t>50Hertz Transmission GmbH</t>
  </si>
  <si>
    <t>Amprion GmbH</t>
  </si>
  <si>
    <t>TenneT TSO GmbH</t>
  </si>
  <si>
    <t>TransnetBW GmbH</t>
  </si>
  <si>
    <t>Zusätzliche Aufwendungen
[EUR]</t>
  </si>
  <si>
    <t>Position</t>
  </si>
  <si>
    <t xml:space="preserve">
[EUR]</t>
  </si>
  <si>
    <t>1.</t>
  </si>
  <si>
    <t>1.1.</t>
  </si>
  <si>
    <t>Erlöse aus Netzentgelten Elektrizität (inkl. Messung und Messstellenbetrieb)</t>
  </si>
  <si>
    <t>1.2.</t>
  </si>
  <si>
    <t>1.3.</t>
  </si>
  <si>
    <t>1.4.</t>
  </si>
  <si>
    <t>Erlöse aus Vereinbarungen gemäß § 19 Abs. 2 S. 1 StromNEV</t>
  </si>
  <si>
    <t>1.5.</t>
  </si>
  <si>
    <t>Erlöse aus Vereinbarungen gemäß § 19 Abs. 2 S. 2 StromNEV</t>
  </si>
  <si>
    <t>1.6.</t>
  </si>
  <si>
    <t>Erlöse aus der Überlassung singulär genutzter Betriebsmittel gemäß § 19 Abs. 3 StromNEV</t>
  </si>
  <si>
    <t>1.7.</t>
  </si>
  <si>
    <t>Erlöse aus Vereinbarungen gemäß § 19 Abs. 4 StromNEV</t>
  </si>
  <si>
    <t>1.8.</t>
  </si>
  <si>
    <t>Erlöse aus Rückspeisung an den vorgelagerten Netzbetreiber</t>
  </si>
  <si>
    <t>1.9.</t>
  </si>
  <si>
    <t>sonstige Erlöse aus Netzentgelten Elektrizität</t>
  </si>
  <si>
    <t>1.10.</t>
  </si>
  <si>
    <t>1.11.</t>
  </si>
  <si>
    <t>1.12.</t>
  </si>
  <si>
    <t>1.13.</t>
  </si>
  <si>
    <t>1.14.</t>
  </si>
  <si>
    <t>sonstige Erlöse (nicht aus Netzentgelten)</t>
  </si>
  <si>
    <t>2.</t>
  </si>
  <si>
    <t>3.</t>
  </si>
  <si>
    <t>4.</t>
  </si>
  <si>
    <t>Erträge aus der Auflösung von Netzanschlusskostenbeiträgen</t>
  </si>
  <si>
    <t>Erträge aus der Auflösung von Baukostenzuschüssen</t>
  </si>
  <si>
    <t>5.</t>
  </si>
  <si>
    <t>Sonstiges</t>
  </si>
  <si>
    <t>6.</t>
  </si>
  <si>
    <t>7.</t>
  </si>
  <si>
    <t>8.</t>
  </si>
  <si>
    <t>9.</t>
  </si>
  <si>
    <t>10.</t>
  </si>
  <si>
    <t>11.</t>
  </si>
  <si>
    <t>12.</t>
  </si>
  <si>
    <t>13.</t>
  </si>
  <si>
    <t>14.</t>
  </si>
  <si>
    <t>15.</t>
  </si>
  <si>
    <t>16.</t>
  </si>
  <si>
    <t>17.</t>
  </si>
  <si>
    <t>18.</t>
  </si>
  <si>
    <t>19.</t>
  </si>
  <si>
    <t>20.</t>
  </si>
  <si>
    <t xml:space="preserve">In diesen Zellen ist die Gesamtzahl der in Betrieb befindlichen konventionellen Messeinrichtungen zum jeweiligen Stichtag einzutragen. </t>
  </si>
  <si>
    <t>Kostenveränderung im Bereich Messstellenbetrieb (inkl. Messung)</t>
  </si>
  <si>
    <t>Tabellenblatt</t>
  </si>
  <si>
    <t>Angaben zur Anlage/Anlagengruppe</t>
  </si>
  <si>
    <t>Angaben zu den Nutzungsdauern</t>
  </si>
  <si>
    <t>Zu berücksichtigende Werte</t>
  </si>
  <si>
    <t>NetzID</t>
  </si>
  <si>
    <t>Kabel Mittelspannungsnetz</t>
  </si>
  <si>
    <t>Freileitungen 1 kV</t>
  </si>
  <si>
    <t>Kabel 1 kV</t>
  </si>
  <si>
    <t>Ortsnetzstationen</t>
  </si>
  <si>
    <t>Freileitungen Mittelspannungsnetz</t>
  </si>
  <si>
    <t>Zähler, Messeinrichtungen, Uhren, TFR-Empfänger</t>
  </si>
  <si>
    <t>Hauptverteilerstationen</t>
  </si>
  <si>
    <t>Kabel Abnehmeranschlüsse</t>
  </si>
  <si>
    <t>Freileitungen Abnehmeranschlüsse</t>
  </si>
  <si>
    <t>Rundsteuer-, Fernsteuer-, Fernmelde-, Fernmess-, Automatikanlagen, Strom- und Spannungswandler, Netzschutzeinrichtungen</t>
  </si>
  <si>
    <t>Geschäftsausstattung (ohne EDV, Werkzeuge/Geräte); Vermittlungseinrichtungen</t>
  </si>
  <si>
    <t>Hardware</t>
  </si>
  <si>
    <t>Software</t>
  </si>
  <si>
    <t>Verwaltungsgebäude</t>
  </si>
  <si>
    <t>Werkzeuge/ Geräte</t>
  </si>
  <si>
    <t>Stationseinrichtungen und Hilfsanlagen inklusive Trafo und Schalter</t>
  </si>
  <si>
    <t>Kabel 110 kV</t>
  </si>
  <si>
    <t>Freileitungen 110-380kV</t>
  </si>
  <si>
    <t>Schutz-, Mess- und Überspannungsschutzeinrichtungen, Fernsteuer-, Fernmelde-, Fernmess- und Automatikanlagen sowie Rundsteuerungsanlagen einschließlich Kopplungs-, Trafo- und Schaltanlagen</t>
  </si>
  <si>
    <t>380/220/110/30/10 kV-Stationen</t>
  </si>
  <si>
    <t>Leichtfahrzeuge</t>
  </si>
  <si>
    <t>Betriebsgebäude</t>
  </si>
  <si>
    <t>Grundstücksanlagen, Bauten für Transportwesen</t>
  </si>
  <si>
    <t>Ortsnetz-Transformatoren, Kabelverteilerschränke</t>
  </si>
  <si>
    <t>Baukostenzuschüsse</t>
  </si>
  <si>
    <t>Erläuterung</t>
  </si>
  <si>
    <t>Grundstücke</t>
  </si>
  <si>
    <t>geleistete Anzahlungen und Anlagen im Bau des Sachanlagevermögens</t>
  </si>
  <si>
    <t>Selbst geschaffene gewerbliche Schutzrechte und ähnliche Rechte und Werte</t>
  </si>
  <si>
    <t>kalkulatorische Abschreibungen</t>
  </si>
  <si>
    <t>Kapitalkostenaufschlag</t>
  </si>
  <si>
    <t>Netzbezeichnung</t>
  </si>
  <si>
    <t>Angaben zu den Anschaffungs- und Herstellungskosten</t>
  </si>
  <si>
    <t>Zugänge
[EUR]</t>
  </si>
  <si>
    <t>Abgänge
[EUR]</t>
  </si>
  <si>
    <t>Umbuchungen
[EUR]</t>
  </si>
  <si>
    <t xml:space="preserve">  davon außerordentliche Abschreibungen</t>
  </si>
  <si>
    <t>1. Anlagevermögen</t>
  </si>
  <si>
    <t>1.1. Immaterielle Vermögensgegenstände</t>
  </si>
  <si>
    <t>1.1.1. Konzessionen, gewerbliche Schutzrechte und ähnliche Rechte und Werte sowie Lizenzen an solchen Rechten und Werten</t>
  </si>
  <si>
    <t>1.1.2. Geschäfts- oder Firmenwert</t>
  </si>
  <si>
    <t>1.1.3. geleistete Anzahlungen</t>
  </si>
  <si>
    <t>1.2. Sachanlagen</t>
  </si>
  <si>
    <t>1.2.1. Grundstücke, grundstücksgleiche Rechte und Bauten einschließlich der Bauten auf fremden Grundstücken</t>
  </si>
  <si>
    <t>1.2.2. technische Anlagen und Maschinen</t>
  </si>
  <si>
    <t>1.2.3. andere Anlagen, Betriebs- und Geschäftsausstattung</t>
  </si>
  <si>
    <t>1.2.4. geleistete Anzahlungen und Anlagen im Bau</t>
  </si>
  <si>
    <t>1.3. Finanzanlagen</t>
  </si>
  <si>
    <t>1.3.1. Anteile an verbundenen Unternehmen</t>
  </si>
  <si>
    <t>1.3.2. Ausleihungen an verbundene Unternehmen</t>
  </si>
  <si>
    <t>1.3.3. Beteiligungen</t>
  </si>
  <si>
    <t>1.3.4. Ausleihungen an Unternehmen, mit denen ein Beteiligungsverhältnis besteht</t>
  </si>
  <si>
    <t>1.3.5. Wertpapiere des Anlagevermögens</t>
  </si>
  <si>
    <t>1.3.6. sonstige Ausleihungen</t>
  </si>
  <si>
    <t>Einspeiseart</t>
  </si>
  <si>
    <t>BNR</t>
  </si>
  <si>
    <t>Netzbetreiber</t>
  </si>
  <si>
    <t>HS</t>
  </si>
  <si>
    <t>Stammdaten</t>
  </si>
  <si>
    <t>Version</t>
  </si>
  <si>
    <t>Datum</t>
  </si>
  <si>
    <t>Zellbereich</t>
  </si>
  <si>
    <t>1.0</t>
  </si>
  <si>
    <t>-</t>
  </si>
  <si>
    <t>Initial</t>
  </si>
  <si>
    <t>Summe:</t>
  </si>
  <si>
    <t>Aufstellung der dezentralen Einspeisungen</t>
  </si>
  <si>
    <t>Übertragungsnetzbetreiber</t>
  </si>
  <si>
    <t>Ermittlung der Differenz für Regelleistungskosten</t>
  </si>
  <si>
    <t>Planwerte</t>
  </si>
  <si>
    <t>Istwerte</t>
  </si>
  <si>
    <t>Summe Regelleistung</t>
  </si>
  <si>
    <t>Primärregelleistung</t>
  </si>
  <si>
    <t>Positive Sekundärregelleistung</t>
  </si>
  <si>
    <t>Negative Sekundärregelleistung</t>
  </si>
  <si>
    <t>Positive Minutenreserve</t>
  </si>
  <si>
    <t>Negative Minutenreserve</t>
  </si>
  <si>
    <t>Werte der Bonus-Malus-Funktion</t>
  </si>
  <si>
    <t>Totband</t>
  </si>
  <si>
    <t>max. Bonus / Malus</t>
  </si>
  <si>
    <t>Steigung / Korridor</t>
  </si>
  <si>
    <t>Abrechnung Bonus/Malus</t>
  </si>
  <si>
    <t>Abrechnungsergebnis</t>
  </si>
  <si>
    <t>Rückerstattungsbeträge</t>
  </si>
  <si>
    <t>Rückerstattung ohne Bonus / Malus</t>
  </si>
  <si>
    <t>Rückerstattung zzgl. Bonus / Malus</t>
  </si>
  <si>
    <t>KWK-Letztverbrauchsmenge 2016</t>
  </si>
  <si>
    <t>Gesamt</t>
  </si>
  <si>
    <t>Stunden</t>
  </si>
  <si>
    <t>Ermittlung der Differenz für Verlustenergiekosten</t>
  </si>
  <si>
    <t xml:space="preserve">Summe Netzverluste </t>
  </si>
  <si>
    <t>Ankauf zur Deckung Netzverluste</t>
  </si>
  <si>
    <t>Langfristkomponente</t>
  </si>
  <si>
    <t>DayAhead</t>
  </si>
  <si>
    <t>Intraday</t>
  </si>
  <si>
    <t>Bilanzkreisausgleich</t>
  </si>
  <si>
    <t>Summe Ankauf</t>
  </si>
  <si>
    <t>Verkauf im Rahmen der Deckung Netzverluste</t>
  </si>
  <si>
    <t>Summe Verkauf</t>
  </si>
  <si>
    <t>Abrechnungswerte</t>
  </si>
  <si>
    <t>Ist</t>
  </si>
  <si>
    <t>Nullpunkt</t>
  </si>
  <si>
    <t>Ermittlung der Differenz für die Beschaffung von Redispatchmaßnahmen</t>
  </si>
  <si>
    <t>Ermittlung der Differenz für Kosten aus der Kontrahierung von KWK-Anlagen</t>
  </si>
  <si>
    <t>Investitionen</t>
  </si>
  <si>
    <t>Anlage</t>
  </si>
  <si>
    <t>Anlagenbetreiber</t>
  </si>
  <si>
    <t>Abrufe</t>
  </si>
  <si>
    <t>Maßnahme</t>
  </si>
  <si>
    <t>Kommentar</t>
  </si>
  <si>
    <t>HöS/HS</t>
  </si>
  <si>
    <t>E3 - Netz/-Umspannebenen</t>
  </si>
  <si>
    <t>E3 - Einspeiseart</t>
  </si>
  <si>
    <t>HS/MS</t>
  </si>
  <si>
    <t>MS</t>
  </si>
  <si>
    <t>MS/NS</t>
  </si>
  <si>
    <t>NS</t>
  </si>
  <si>
    <t>ungekürzte Menge</t>
  </si>
  <si>
    <t>Vermeidungs-leistung
[kW]</t>
  </si>
  <si>
    <t>Vermeidungs-arbeit
[kWh]</t>
  </si>
  <si>
    <t>Leistungspreis
[EUR/kW]</t>
  </si>
  <si>
    <t>Arbeitspreis
[Cent/kWh]</t>
  </si>
  <si>
    <t>Netzentgelte der vorgelagerten Netz- bzw. Umspannebene</t>
  </si>
  <si>
    <t>Netzbetreiber, dessen Netzentgelte angewendet werden</t>
  </si>
  <si>
    <t>Kabel 220 kV</t>
  </si>
  <si>
    <t>Kundenstationen</t>
  </si>
  <si>
    <t>Stationsgebäude</t>
  </si>
  <si>
    <t>Allgemeine Stationseinrichtungen, Hilfsanlagen</t>
  </si>
  <si>
    <t>ortsfeste Hebezeuge und Lastenaufzüge einschließlich Laufschienen, Außenbeleuchtung in Umspann- und Schaltanlagen</t>
  </si>
  <si>
    <t>Schalteinrichtungen</t>
  </si>
  <si>
    <t>Telefonleitungen</t>
  </si>
  <si>
    <t>Fahrbare Stromaggregate</t>
  </si>
  <si>
    <t>Lagereinrichtung</t>
  </si>
  <si>
    <t>Schwerfahrzeuge</t>
  </si>
  <si>
    <t>moderne Messeinrichtungen</t>
  </si>
  <si>
    <t>Smart-Meter-Gateway</t>
  </si>
  <si>
    <t>Unterer Rand StromNE</t>
  </si>
  <si>
    <t>Oberer Rand StromNEV</t>
  </si>
  <si>
    <t>Netzanschlusskostenbeiträge</t>
  </si>
  <si>
    <t>SoPo Investitionszuschüsse</t>
  </si>
  <si>
    <t>WAV-Positionen</t>
  </si>
  <si>
    <t>entgeltlich erworbene Konzessionen, gewerbliche Schutzrechte und ähnliche Rechte und Werte sowie Lizenzen an solchen Rechten und Werten</t>
  </si>
  <si>
    <t>Geschäfts- oder Firmenwert</t>
  </si>
  <si>
    <t>geleistete Anzahlungen auf immaterielle Vermögensgegenstände</t>
  </si>
  <si>
    <t>grundstücksgleiche Rechte</t>
  </si>
  <si>
    <t>E10</t>
  </si>
  <si>
    <t>Angaben zu den bilanziellen Wertansätzen</t>
  </si>
  <si>
    <t>Korrektur- bzw. Skalierungs-faktor</t>
  </si>
  <si>
    <t>Vergütung für die Vermeidungsleistung</t>
  </si>
  <si>
    <t>Vergütung für die Vermeidungsarbeit</t>
  </si>
  <si>
    <t>Summe Vergütung</t>
  </si>
  <si>
    <t>Nach Anwendung des Korrekur- bzw. Skalierungs-
faktors
[EUR]</t>
  </si>
  <si>
    <t>Nach Anwendung des Korrekur- bzw. Skalierungs-faktors
[EUR]</t>
  </si>
  <si>
    <t>Verpächter</t>
  </si>
  <si>
    <t>Mitteilung der für die Führung des Regulierungs-
kontos notwendigen Daten des Kalenderjahres</t>
  </si>
  <si>
    <t>anderer Netzbereich</t>
  </si>
  <si>
    <t>Voll-Netzzugang (§ 26 I ARegV) nach dem Basisjahr</t>
  </si>
  <si>
    <t>Teil-Netzzugang (§ 26 II, III ARegV) nach dem Basisjahr</t>
  </si>
  <si>
    <t>Teil-Netzabgang (§ 26 II, III ARegV) nach dem Basisjahr</t>
  </si>
  <si>
    <t>Ehemalige Investitionsmaßnahmen (§ 34 Abs. 7 ARegV)</t>
  </si>
  <si>
    <t>sonstiger Zu- bzw. Abgang</t>
  </si>
  <si>
    <t>Kosten 
[EUR]</t>
  </si>
  <si>
    <t>Nr.</t>
  </si>
  <si>
    <t>Arbeit
[MWh]</t>
  </si>
  <si>
    <t>Menge
[MWh]</t>
  </si>
  <si>
    <t>Preis
[EUR/MWh]</t>
  </si>
  <si>
    <t>Unterer Wert
[EUR]</t>
  </si>
  <si>
    <t>Oberer Wert
[EUR]</t>
  </si>
  <si>
    <t>Bonus
[EUR]</t>
  </si>
  <si>
    <t>Malus
[EUR]</t>
  </si>
  <si>
    <t>ÜNB an Netzkunde
[EUR]</t>
  </si>
  <si>
    <t>Netzkunde an ÜNB
[EUR]</t>
  </si>
  <si>
    <t>Korrektur</t>
  </si>
  <si>
    <t>Menge
[MW]</t>
  </si>
  <si>
    <t>PRL
[MW]</t>
  </si>
  <si>
    <t>SRL_POS
[MW]</t>
  </si>
  <si>
    <t>SRL_NEG
[MW]</t>
  </si>
  <si>
    <t>MRL_POS
[MW]</t>
  </si>
  <si>
    <t>MRL_NEG
[MW]</t>
  </si>
  <si>
    <t>PRL
[EUR/MWh]</t>
  </si>
  <si>
    <t>SRL_POS
[EUR/MWh]</t>
  </si>
  <si>
    <t>SRL_NEG
[EUR/MWh]</t>
  </si>
  <si>
    <t>MRL_POS
[EUR/MWh]</t>
  </si>
  <si>
    <t>MRL_NEG
[EUR/MWh]</t>
  </si>
  <si>
    <t>Schlüssel</t>
  </si>
  <si>
    <t>Redispatch</t>
  </si>
  <si>
    <t>Nutzen statt Abregeln</t>
  </si>
  <si>
    <t>Istabrechnung
[EUR]</t>
  </si>
  <si>
    <t>Summe
[EUR]</t>
  </si>
  <si>
    <t>Mengeninduzierte
Kosten
[EUR]</t>
  </si>
  <si>
    <t>Freiwillige Selbstverpflich-
tungen
[EUR]</t>
  </si>
  <si>
    <t>E9.a. Kosten für die Beschaffung von Regelleistung</t>
  </si>
  <si>
    <t>E9.b. Kosten für die Beschaffung von Netzverlusten Onshore</t>
  </si>
  <si>
    <t>E9.c. Kosten aus dem Einsatz und dem Abruf von Redispatch-Maßnahmen</t>
  </si>
  <si>
    <t>E9.d. Kosten aus der Kontrahierung von KWK-Anlagen (Nutzen statt Abregeln)</t>
  </si>
  <si>
    <t>A4. Anlagenspiegel</t>
  </si>
  <si>
    <t>E10. Sonstiges</t>
  </si>
  <si>
    <t>Tabellenblätter für Erläuterungen</t>
  </si>
  <si>
    <t xml:space="preserve">  davon Erlöse Messstellenbetrieb</t>
  </si>
  <si>
    <t>Kürzungen
[EUR]</t>
  </si>
  <si>
    <t>Restwerte zum 31.12.
[EUR]</t>
  </si>
  <si>
    <t>2022
[Jahre]</t>
  </si>
  <si>
    <t>2023
[Jahre]</t>
  </si>
  <si>
    <t>Anlagengruppe
(über Dropdown auswählen)</t>
  </si>
  <si>
    <t>Kategorie
(über Dropdown auswählen)</t>
  </si>
  <si>
    <t>an den ÜNB geleistete Regelleistungs-
pönalen
[EUR]</t>
  </si>
  <si>
    <t>HöS</t>
  </si>
  <si>
    <t>§ 5 Abs. 1a ARegV</t>
  </si>
  <si>
    <t>Kapazitätsreserve</t>
  </si>
  <si>
    <t xml:space="preserve"> Sonstige
[EUR]</t>
  </si>
  <si>
    <t>Inländische Netzreserve - Plan-Ist-Abgleich</t>
  </si>
  <si>
    <t>Ausländische Netzreserve (IBV) - Plan-Ist-Abgleich</t>
  </si>
  <si>
    <t>Regelleistung (Summe Istabrechnung, Bonus/Malus u. Pönalenzahlungen an den ÜNB)</t>
  </si>
  <si>
    <t>Netzverluste (Summe Istabrechnung, Bonus/Malus, EEG-Umlage techn. Eigenbedarf)</t>
  </si>
  <si>
    <t>In der Erlösobergrenze enthaltener Ansatz
[EUR]</t>
  </si>
  <si>
    <r>
      <t xml:space="preserve">Bilanz </t>
    </r>
    <r>
      <rPr>
        <u/>
        <sz val="11"/>
        <rFont val="Arial"/>
        <family val="2"/>
      </rPr>
      <t xml:space="preserve">Gesamtunter-
nehmen </t>
    </r>
    <r>
      <rPr>
        <sz val="11"/>
        <rFont val="Arial"/>
        <family val="2"/>
      </rPr>
      <t xml:space="preserve">
[EUR]</t>
    </r>
  </si>
  <si>
    <t>Grundzuständiger Messstellen-
betrieb von modernen Messein-
richtungen und intelligenten
Messsystemen nach MsbG
[EUR]</t>
  </si>
  <si>
    <r>
      <t xml:space="preserve">Gewinn- und Verlustrechnung </t>
    </r>
    <r>
      <rPr>
        <u/>
        <sz val="11"/>
        <rFont val="Arial"/>
        <family val="2"/>
      </rPr>
      <t xml:space="preserve">Gesamtunter-
nehmen </t>
    </r>
    <r>
      <rPr>
        <sz val="11"/>
        <rFont val="Arial"/>
        <family val="2"/>
      </rPr>
      <t xml:space="preserve">
[EUR]</t>
    </r>
  </si>
  <si>
    <t>Grundzuständiger Messstellen
betrieb von modernen Messein-
richtungen und intelligenten
Messsystemen nach MsbG
[EUR]</t>
  </si>
  <si>
    <t>Investitionsmaß-
nahmen
 Ist-Kapitalkosten
[EUR]</t>
  </si>
  <si>
    <t>Unterer Rand
StromNEV 
[Jahre]</t>
  </si>
  <si>
    <t>Netz- und Umspannebenen für Auswahl in E2</t>
  </si>
  <si>
    <t>Das Tabellenblatt dient der Eingabe der Anschaffungs- und Herstellungskosten je Anschaffungsjahr, Anlagengruppe und NetzID.</t>
  </si>
  <si>
    <t>EHB_RegKto_Strom_V1_05_190515</t>
  </si>
  <si>
    <t>E8. - E8.c.</t>
  </si>
  <si>
    <t>E.10</t>
  </si>
  <si>
    <t>alle</t>
  </si>
  <si>
    <t>Tabellenblatt neu</t>
  </si>
  <si>
    <t>Tabellenblatt weggefallen, Inhalt in E.10.</t>
  </si>
  <si>
    <t>Tabellenblätter neu</t>
  </si>
  <si>
    <t>E5.a - alt</t>
  </si>
  <si>
    <t>E5.b - alt</t>
  </si>
  <si>
    <t>A4.</t>
  </si>
  <si>
    <t>E3.</t>
  </si>
  <si>
    <t>E4.</t>
  </si>
  <si>
    <t>E5.</t>
  </si>
  <si>
    <t>E9.</t>
  </si>
  <si>
    <t>ab Zeile 109</t>
  </si>
  <si>
    <t>E9.a. - E9.d.</t>
  </si>
  <si>
    <t>ab Zeile 34</t>
  </si>
  <si>
    <t>Bereich umstrukturiert</t>
  </si>
  <si>
    <t>Changelog</t>
  </si>
  <si>
    <t>Zeilen 5, 7, 12</t>
  </si>
  <si>
    <t>Die Spalte ist für Hinzurechnungen vorgesehen.</t>
  </si>
  <si>
    <t>Die Spalte ist für Kürzungen vorgesehen.</t>
  </si>
  <si>
    <t>NetzID:</t>
  </si>
  <si>
    <t>Zugangsjahr:</t>
  </si>
  <si>
    <t>Kategorie:</t>
  </si>
  <si>
    <t>Zugänge im Zugangsjahr:</t>
  </si>
  <si>
    <t>Hinzurechnungen:</t>
  </si>
  <si>
    <t>Kürzungen:</t>
  </si>
  <si>
    <t>Die handelsrechtliche Nutzungsdauer des Vermögensgegenstandes ist anzugeben.</t>
  </si>
  <si>
    <t>Vermögensgegenstand:</t>
  </si>
  <si>
    <t>Anschaffungsjahr:</t>
  </si>
  <si>
    <t>Nutzungsdauer (handelsrechtlich):</t>
  </si>
  <si>
    <t>Die Spalte ist für Kürzungen sowie nachträgliche Abgänge in Folgejahren vorgesehen.</t>
  </si>
  <si>
    <t>Es ist die Nutzungsdauer aus der letztjährigen Genehmigung anzugeben.</t>
  </si>
  <si>
    <t>2023:</t>
  </si>
  <si>
    <t>2022:</t>
  </si>
  <si>
    <t>Kürzungen / Abgänge:</t>
  </si>
  <si>
    <t>(Erwartete) historische AK/HK im Anschaffungsjahr [negativ= Netzabgang]:</t>
  </si>
  <si>
    <t>Anlagengruppe:</t>
  </si>
  <si>
    <t>Netzbezeichnung:</t>
  </si>
  <si>
    <t>In den übrigen Spalten werden in dieser Tabelle die Ergebnisse der eingetragenen Werte zusammengefasst und der Kapitalkostenaufschlag ermittelt.</t>
  </si>
  <si>
    <t xml:space="preserve">Die einzutragende NetzID dient als eindeutige Bezeichnung eines Netzteiles. Diese NetzID muss mit der NetzID des Netzbereiches aus der Kostenprüfung des zu Grunde liegenden Basisjahres übereinstimmen, dem das Anlagengut zugeordnet wurde. </t>
  </si>
  <si>
    <t>Nähere Erläuterung des Netzteiles. Beim Netz mit der NetzID=1 handelt es sich stets um das originäre Netz des Netzbetreibers.</t>
  </si>
  <si>
    <t>Hinweise zu den weiteren Kosten:</t>
  </si>
  <si>
    <t>In dieser Tabelle können Angaben gemacht werden, die aus Sicht des Netzbetreibers für die Bestimmung des Regulierungskontosaldos relevant sind und nicht in anderen Bereichen des Erhebungsbogens erfasst werden können.</t>
  </si>
  <si>
    <t>NetzID
(über Dropdown auswäh-
len)</t>
  </si>
  <si>
    <t>Wählen Sie die Anlagengruppe über das Dropdown-Menü aus.</t>
  </si>
  <si>
    <t>In diesen Zellen ist die Anzahl der Zähler einzutragen, die durch moderne Messeinrichtungen und intelligenten Messsysteme ersetzt worden sind.</t>
  </si>
  <si>
    <t>In der Erlösobergrenze enthaltener Ansatz / individueller Planwert
[EUR]</t>
  </si>
  <si>
    <t>tatsächlich entstandene Kosten / Erlöse</t>
  </si>
  <si>
    <t>Darstellung des Energieflusses</t>
  </si>
  <si>
    <t>Summe der Vergütungen aus dezentralen Einspeisungen</t>
  </si>
  <si>
    <t>Netz- bzw. Umspannebene,
in die eingespeist wird</t>
  </si>
  <si>
    <t>Zugänge im Zugangsjahr
[negativ= Netzabgang]
[EUR]</t>
  </si>
  <si>
    <t>Einspeisungen</t>
  </si>
  <si>
    <t>Ausspeisungen</t>
  </si>
  <si>
    <t>ab Zeile 66 neu, Bereich davor überarbeitet</t>
  </si>
  <si>
    <t>E1.</t>
  </si>
  <si>
    <t>Zeile 294</t>
  </si>
  <si>
    <t>neu</t>
  </si>
  <si>
    <t>Betrag
[EUR]</t>
  </si>
  <si>
    <t>EHB_RegKto_Strom_2019_1.0_20200519</t>
  </si>
  <si>
    <t>1.1</t>
  </si>
  <si>
    <t>Abrechnung Bonus/Malus-System
[EUR]</t>
  </si>
  <si>
    <t>Istabrechnung Regelleistung*</t>
  </si>
  <si>
    <t>Anschaffungs- bzw. Herstellungskosten</t>
  </si>
  <si>
    <t>Stand 01.01.
[EUR]</t>
  </si>
  <si>
    <t>Stand 31.12.
[EUR]</t>
  </si>
  <si>
    <t>H24:H29</t>
  </si>
  <si>
    <t>Formeln korrigiert</t>
  </si>
  <si>
    <t>O70:O169, R70:R169</t>
  </si>
  <si>
    <t>Abfrage grundlegend überarbeitet</t>
  </si>
  <si>
    <t>G5</t>
  </si>
  <si>
    <t>Bonus/Malus wird additiv berücksichtigt, Fußnote zu diesem Thema gelöscht</t>
  </si>
  <si>
    <t>E9.a. + E9.b.</t>
  </si>
  <si>
    <t>EHB_RegKto_Strom_2019_1.1_20200529</t>
  </si>
  <si>
    <t>E8.</t>
  </si>
  <si>
    <t>E8.a.</t>
  </si>
  <si>
    <t>Spalten S und U</t>
  </si>
  <si>
    <t>Spalten N bis T</t>
  </si>
  <si>
    <t>Zellen können überschrieben werden</t>
  </si>
  <si>
    <t>Faktor in Grundeinstellung 1, Zellen können überschrieben werden</t>
  </si>
  <si>
    <t>Summe
[kWh]</t>
  </si>
  <si>
    <t>Kunden &lt; KP
[kWh]</t>
  </si>
  <si>
    <t>Kunden &gt; KP
[kWh]</t>
  </si>
  <si>
    <t>Kunden o. LM
[kWh]</t>
  </si>
  <si>
    <t>Sonstige
[kWh]</t>
  </si>
  <si>
    <t>Inanspruch-
nahme vorgelagerter Netzebenen
[kWh]</t>
  </si>
  <si>
    <t>Betriebs-
verbrauch
[kWh]</t>
  </si>
  <si>
    <t>Einspeiser in E3</t>
  </si>
  <si>
    <t>BHKW</t>
  </si>
  <si>
    <t>Biogas</t>
  </si>
  <si>
    <t>Biomasse</t>
  </si>
  <si>
    <t>Deponiegas</t>
  </si>
  <si>
    <t>Geothermie</t>
  </si>
  <si>
    <t>Grubengas</t>
  </si>
  <si>
    <t>Klärgas</t>
  </si>
  <si>
    <t>konventionelle Anlagen</t>
  </si>
  <si>
    <t>Müllverbrennung</t>
  </si>
  <si>
    <t>Rückspeisung fremde Netze</t>
  </si>
  <si>
    <t>Solar</t>
  </si>
  <si>
    <t>Wasser</t>
  </si>
  <si>
    <t>Wind</t>
  </si>
  <si>
    <t>Jahre für KKAuf</t>
  </si>
  <si>
    <t>Anschaf-
fungsjahr
(über Dropdown auswählen)</t>
  </si>
  <si>
    <t>A5.</t>
  </si>
  <si>
    <t>F217:G223</t>
  </si>
  <si>
    <t>Tabelle entfernt</t>
  </si>
  <si>
    <t>B8:N17 alt</t>
  </si>
  <si>
    <t>B8:I53</t>
  </si>
  <si>
    <t>B59:B158</t>
  </si>
  <si>
    <t>Auswahlfelder eingefügt</t>
  </si>
  <si>
    <t>H59:U158</t>
  </si>
  <si>
    <t>A5. Energiefluss</t>
  </si>
  <si>
    <t>Energieträger (auch zusammengefasste Anlagen)</t>
  </si>
  <si>
    <t>Verlustenergie
[kWh]</t>
  </si>
  <si>
    <t>absolut
[kWh]</t>
  </si>
  <si>
    <t>relativ
[%]</t>
  </si>
  <si>
    <t>Zeile wird jeweils grau markiert, soweit in Spalte D EE-Anlagen Bestand volatil ausgewählt wird</t>
  </si>
  <si>
    <t>Zellbereiche für Vergütungen von EE-Anlagen Bestand volatil grau markiert, marginale Formatanpassungen</t>
  </si>
  <si>
    <t>Spalte C alt</t>
  </si>
  <si>
    <t>Löschung</t>
  </si>
  <si>
    <t>E8a.</t>
  </si>
  <si>
    <t>E8a., E8b., E8c.</t>
  </si>
  <si>
    <t>D6:D2005</t>
  </si>
  <si>
    <t>Spalten R bis T</t>
  </si>
  <si>
    <t>Ausgeblendet</t>
  </si>
  <si>
    <t>Spalte J</t>
  </si>
  <si>
    <t>Neu eingefügt</t>
  </si>
  <si>
    <t>Spalten AB bis AD</t>
  </si>
  <si>
    <t>Spalten O bis Q</t>
  </si>
  <si>
    <t>E8b.</t>
  </si>
  <si>
    <t>C6:D305</t>
  </si>
  <si>
    <t>E8c.</t>
  </si>
  <si>
    <t>E6:E305</t>
  </si>
  <si>
    <t>Spalten F bis J</t>
  </si>
  <si>
    <t>Zellbereiche für geleistete Anzahlungen und Anlagen im Bau des Sachanlagevermögens und geleistete Anzahlungen auf immaterielle Vermögensgegenstände grau markiert</t>
  </si>
  <si>
    <t>Auf diesem Tabellenblatt ist der Energiefluss des Netzbetreibers anzugeben. Vom Netzbetreiber sind die gelb markierten Zellen zu befüllen, alle anderen Zellen errechnen sich aus den Angaben aus anderen Tabellenblättern des Erhebungsbogens.
Eintragungen in den Spalten "Sonstige" bei den Ein- und Ausspeisungen sind im Tabellenblatt "H. Erläuterungen" zu beschreiben.</t>
  </si>
  <si>
    <t>C8:G8</t>
  </si>
  <si>
    <t>G.</t>
  </si>
  <si>
    <t>Anpassung Zinssatz für 2020</t>
  </si>
  <si>
    <t>Die Darlegung der Bilanz für das letzte abgeschlossene Geschäftsjahr. Es erfolgt die Aufteilung in Sparten und Aktivitäten.
Die Aktivseite der Bilanz wird unterteilt in Anlagevermögen, Umlaufvermögen, Rechnungsabgrenzungsposten und Sonderverlustkonto aus Rückstellungsbildung.
Die Passiva wird eingeteilt in Eigenkapital, Sonderposten mit Rücklagenanteil, Sonderposten für Investitionszuschüsse, Baukostenzuschüsse, Rückstellungen, Verbindlichkeiten und Rechnungsabgrenzungsposten.</t>
  </si>
  <si>
    <t>Die Darstellung der Gesamtschau des Unternehmens für das letzte abgeschlossene Geschäftsjahr. Auch hier erfolgt die Aufteilung in Sparten und Aktivitäten.
Bei der Eingabe der Werte ist darauf zu achten, dass bei Aufwendungen ein Minuszeichen vorangestellt wird.</t>
  </si>
  <si>
    <t>Dezentrale Einspeisungen
[kWh]</t>
  </si>
  <si>
    <t>Vermiedene Netzentgelte im Sinne von § 18 StromNEV,
§ 35 Abs. 2 des EEG und § 4 Abs. 3 des KWK-G</t>
  </si>
  <si>
    <t>§ 5 Abs. 1 Satz 3 ARegV:</t>
  </si>
  <si>
    <t>Wurde aufgrund des § 5 Abs. 1 S. 3 ARegV bereits bei der Verprobung eine Korrektur der zulässigen Erlöse für den Messstellenbetrieb (einschließlich Messung) berücksichtigt?</t>
  </si>
  <si>
    <t>Ermittlung der Differenz gemäß § 5 Abs. 1 S. 3 ARegV</t>
  </si>
  <si>
    <t>Zellbereiche zum Eintragen von Mengen und Entgelte eingefügt</t>
  </si>
  <si>
    <t>Zeilen 82 bis 138</t>
  </si>
  <si>
    <t>B4</t>
  </si>
  <si>
    <t>Text teilweise gelöscht</t>
  </si>
  <si>
    <t>EHB_RegKto_Strom_2020_1.0_20210421</t>
  </si>
  <si>
    <t>EHB_RegKto_Strom_2020_1.1_20210421</t>
  </si>
  <si>
    <t>N59:U158</t>
  </si>
  <si>
    <t>E9.a.</t>
  </si>
  <si>
    <t>Tabelle um eine Zeile erweitert, da 2020 ein Schaltjahr ist</t>
  </si>
  <si>
    <t>Zeile 415</t>
  </si>
  <si>
    <t>Formeln dahingehend angepasst, dass für die Einspeiseart "EE-Anlagen - Bestand volatil" keine Zellberechnungen durchgefüht werden</t>
  </si>
  <si>
    <t>1.2</t>
  </si>
  <si>
    <t>EHB_RegKto_Strom_2020_1.2_20210421</t>
  </si>
  <si>
    <t>F6</t>
  </si>
  <si>
    <t>Formelfehler korrigiert</t>
  </si>
  <si>
    <t>Anpassung Zinssatz für 2021</t>
  </si>
  <si>
    <t>Einheiten eingefügt</t>
  </si>
  <si>
    <t>Zellformate angepasst</t>
  </si>
  <si>
    <t>Berücksichtigung der Mengen für Elektromobilität</t>
  </si>
  <si>
    <t>L71:L100, O71:O100</t>
  </si>
  <si>
    <t>Formeln eingefügt</t>
  </si>
  <si>
    <t>E8b. + E8c.</t>
  </si>
  <si>
    <t>Zeilen 306 bis 405</t>
  </si>
  <si>
    <t>Erweiterung Eingabebereich</t>
  </si>
  <si>
    <t>E2.</t>
  </si>
  <si>
    <t>Zellen vorgel. Netzbetr.</t>
  </si>
  <si>
    <t>Aktualisierung der Auswahlliste</t>
  </si>
  <si>
    <t>Mehr- oder Mindererlöse aus dem AEP</t>
  </si>
  <si>
    <t>Zeile 42</t>
  </si>
  <si>
    <t>Freifelder eingefügt</t>
  </si>
  <si>
    <t>O59:O158, R59:R158</t>
  </si>
  <si>
    <t>FSV "Mehr- oder Mindererlöse aus dem AEP" hinzugefügt</t>
  </si>
  <si>
    <t>Erlösminderungen aus Vereinbarungen gemäß § 3 KAV - ESH</t>
  </si>
  <si>
    <t>C8:H8</t>
  </si>
  <si>
    <t>Spalte E</t>
  </si>
  <si>
    <t>Zusätzliches Jahr für Verzinsung wegen veränderter Verordnung eingefügt</t>
  </si>
  <si>
    <t>Spalte C</t>
  </si>
  <si>
    <t>Spalte D</t>
  </si>
  <si>
    <r>
      <t xml:space="preserve">      davon durch Änderung der Zahl der Anschlussnutzer mit </t>
    </r>
    <r>
      <rPr>
        <b/>
        <sz val="10"/>
        <color theme="1"/>
        <rFont val="Arial"/>
        <family val="2"/>
      </rPr>
      <t>konventionellen Messgeräten</t>
    </r>
    <r>
      <rPr>
        <sz val="10"/>
        <color theme="1"/>
        <rFont val="Arial"/>
        <family val="2"/>
      </rPr>
      <t xml:space="preserve"> verursacht, bei 
      denen der Netzbetreiber Messung oder Messstellenbetrieb durchführt</t>
    </r>
  </si>
  <si>
    <r>
      <t xml:space="preserve">      </t>
    </r>
    <r>
      <rPr>
        <sz val="10"/>
        <color theme="1"/>
        <rFont val="Arial"/>
        <family val="2"/>
      </rPr>
      <t xml:space="preserve">davon durch Änderung der Zahl der Anschlussnutzer verursacht, bei denen der 
      Zähler durch eine </t>
    </r>
    <r>
      <rPr>
        <b/>
        <sz val="10"/>
        <color theme="1"/>
        <rFont val="Arial"/>
        <family val="2"/>
      </rPr>
      <t>moderne Messeinrichtung im Sinne des § 2 Nr. 15 MsbG i.V.m. § 61 Abs. 1 Nr. 4 MsbG</t>
    </r>
    <r>
      <rPr>
        <sz val="10"/>
        <color theme="1"/>
        <rFont val="Arial"/>
        <family val="2"/>
      </rPr>
      <t xml:space="preserve"> 
      (Speichertiefe f. mME)</t>
    </r>
    <r>
      <rPr>
        <sz val="10"/>
        <rFont val="Arial"/>
        <family val="2"/>
      </rPr>
      <t xml:space="preserve"> oder ein </t>
    </r>
    <r>
      <rPr>
        <b/>
        <sz val="10"/>
        <color theme="1"/>
        <rFont val="Arial"/>
        <family val="2"/>
      </rPr>
      <t>intelligentes Messsystem im Sinne des § 2 Nr. 7 MsbG</t>
    </r>
    <r>
      <rPr>
        <sz val="10"/>
        <color theme="1"/>
        <rFont val="Arial"/>
        <family val="2"/>
      </rPr>
      <t xml:space="preserve"> ersetzt wurde</t>
    </r>
  </si>
  <si>
    <t>B9 und B10</t>
  </si>
  <si>
    <t>Schriftfarbe geändert und fett</t>
  </si>
  <si>
    <t>Hinzurech-nungen
[EUR]</t>
  </si>
  <si>
    <t>Nutzungsdauer (handels-
rechtlich)
[Jahre]</t>
  </si>
  <si>
    <t>E8.a., E8.b., E8.c.</t>
  </si>
  <si>
    <t>Spalten M und P</t>
  </si>
  <si>
    <t>Formeln angepasst</t>
  </si>
  <si>
    <t>Formeln gelöscht</t>
  </si>
  <si>
    <t>Spalten L und M</t>
  </si>
  <si>
    <t>Spalten R und AB</t>
  </si>
  <si>
    <t>eingeblendet, da hier die Daten des Jahres 2021 abgebildet werden</t>
  </si>
  <si>
    <t>"Intelligente Tabelle" zur automatischen Zeilenverlängerung eingefügt</t>
  </si>
  <si>
    <t>B8:I47</t>
  </si>
  <si>
    <t>Zeilen für EE-Anlagen volatil zusammengefasst und Zellbereiche für "EE-Anlagen - Bestand sowie Neu volatil" grau markiert</t>
  </si>
  <si>
    <t>Zeile wird jeweils grau markiert, soweit in Spalte D "EE-Anlagen - Bestand sowie Neu volatil" oder bei bestimmten Energieträgern "Rückspeisung" ausgewählt wird</t>
  </si>
  <si>
    <t>E4.a.</t>
  </si>
  <si>
    <t>B3</t>
  </si>
  <si>
    <t>E8.b.</t>
  </si>
  <si>
    <t>E8.c.</t>
  </si>
  <si>
    <t>Sicherheitsbereitschaft gem. § 13g EnWG i.F.v. 26.07.2016</t>
  </si>
  <si>
    <t>besondere netztechnische Betriebsmittel gem. § 118 Abs. 33 EnWG</t>
  </si>
  <si>
    <t>Zeilen hinzugefügt</t>
  </si>
  <si>
    <t>Zeilen 59 und 60</t>
  </si>
  <si>
    <t>Zeilen 64 bis 77</t>
  </si>
  <si>
    <t>Zeilen 79 bis 90</t>
  </si>
  <si>
    <t>D231:E237</t>
  </si>
  <si>
    <t>F246:F259, F292:G295</t>
  </si>
  <si>
    <t>MLP und TLP
[kWh]</t>
  </si>
  <si>
    <t>Wurde auf die Erhebung von NAKB/BKZ für einzelne Anschlussnehmer verzichtet?</t>
  </si>
  <si>
    <t>Energieträger E6.b.</t>
  </si>
  <si>
    <t>finanzieller Ausgleich für Redispatchmaßnahmen</t>
  </si>
  <si>
    <t>L10:L12</t>
  </si>
  <si>
    <t>Spalte M</t>
  </si>
  <si>
    <t>Zusätzliche Berücksichtigung der Mengen aus dem Tagesleistungspreissystem</t>
  </si>
  <si>
    <t>B14, B44, B48, B58</t>
  </si>
  <si>
    <t>Formelanpassungen infolge der inhaltlichen Änderungen</t>
  </si>
  <si>
    <t>gesamtes Blatt</t>
  </si>
  <si>
    <t>E6.</t>
  </si>
  <si>
    <t>E7.</t>
  </si>
  <si>
    <t>Zeile 32</t>
  </si>
  <si>
    <t>Frage und Auswahlfeld eingefügt</t>
  </si>
  <si>
    <t>F.</t>
  </si>
  <si>
    <t>Zeilen 24 bis 31</t>
  </si>
  <si>
    <t>Aufteilung des Tabellenblattes E6. auf E6.a. und E6.b.</t>
  </si>
  <si>
    <t>E10.</t>
  </si>
  <si>
    <t>B9:D11</t>
  </si>
  <si>
    <t>B14:D15</t>
  </si>
  <si>
    <t>finanzieller Ausgleich
[EUR]</t>
  </si>
  <si>
    <t>Entgangene
Erlösmöglichkeiten
[EUR]</t>
  </si>
  <si>
    <t>anteiliger Werteverbrauch
[EUR]</t>
  </si>
  <si>
    <t>Auslagen Herstellung der Betriebsbereitschaft
[EUR]</t>
  </si>
  <si>
    <t>Entschädi-
gungssatz
[ct/kWh]</t>
  </si>
  <si>
    <t>Erzeugungsauslagen nach Maßgabe der Festlegung zur Feststellung einer wirksamen Verfahrensregulierung der Kosten und Erlöse bzw. Erträge aus der Beschaffung und Vergütung von Re-dispatch-Maßnahmen nach § 13 Abs. 1 Nr. 2 EnWG vom 19.05.2021 (BK8-18/0007-A)</t>
  </si>
  <si>
    <t>Anteiliger Werteverbrauch nach Maßgabe der Festlegung zur Feststellung einer wirksamen Verfahrensregulierung der Kosten und Erlöse bzw. Erträge aus der Beschaffung und Vergütung von Re-dispatch-Maßnahmen nach § 13 Abs. 1 Nr. 2 EnWG vom 19.05.2021 (BK8-18/0007-A)</t>
  </si>
  <si>
    <t>Entgangene Erlösmöglichkeiten nach Maßgabe der Festlegung zur Feststellung einer wirksamen Verfahrensregulierung der Kosten und Erlöse bzw. Erträge aus der Beschaffung und Vergütung von Re-dispatch-Maßnahmen nach § 13 Abs. 1 Nr. 2 EnWG vom 19.05.2021 (BK8-18/0007-A)</t>
  </si>
  <si>
    <t>Zusätzliche Aufwendungen aufgrund des Stillstands bzw. des gedrosselten Betriebes oder des Hochfahrens der Anlage können angesetzt werden</t>
  </si>
  <si>
    <t>Text an den relevanten Stellen angepasst</t>
  </si>
  <si>
    <t>Differenzierung Kosten</t>
  </si>
  <si>
    <t>Zusammenfassung der Position aus Vereinfachungsgründen</t>
  </si>
  <si>
    <t>Energieträger E6.a.</t>
  </si>
  <si>
    <t>Wind onshore</t>
  </si>
  <si>
    <t>Wind offshore</t>
  </si>
  <si>
    <t>D15:D114</t>
  </si>
  <si>
    <t>Erzeugungs-
auslagen
[EUR]</t>
  </si>
  <si>
    <t>Formeln für die Berechnung aus Leistungsentgelten korrigiert, Bezeichnungen für Leistungskomponente angepasst</t>
  </si>
  <si>
    <t>Auswahlliste geringfügig verändert</t>
  </si>
  <si>
    <t>E6.a.</t>
  </si>
  <si>
    <t>Löschung, Aufteilung der Abfrage in Tab. E6.a. und E6.b., da sich der gesetzliche Rahmen geändert hat</t>
  </si>
  <si>
    <t>Text verändert: Langform eingefügt</t>
  </si>
  <si>
    <t>Landstrompreissystem hinzugefügt</t>
  </si>
  <si>
    <t>Aktualisierung der Auswahlliste, Anordnung der Abfrage geringfügig verändert</t>
  </si>
  <si>
    <t>EHB_RegKto_Strom_2021_1.0_20220530</t>
  </si>
  <si>
    <t>EHB_RegKto_Strom_2021_1.1_20220530</t>
  </si>
  <si>
    <t>'G.</t>
  </si>
  <si>
    <t>Zinssatz geringfügig korrigiert, da eine nachträgliche Anpassung der zugrundeliegenden Daten der Bundesbank bekannt wurde.</t>
  </si>
  <si>
    <t>EHB_RegKto_Strom_2021_1.2_20220530</t>
  </si>
  <si>
    <t>Zinssatz geringfügig korrigiert, da die vorherige Anpassung seitens der Bundesbank annuliert wurde.</t>
  </si>
  <si>
    <t>1.3</t>
  </si>
  <si>
    <t>EHB_RegKto_Strom_2021_1.3_20220530</t>
  </si>
  <si>
    <t>E8.a. und E8.b.</t>
  </si>
  <si>
    <t>Berechnung Restwerte</t>
  </si>
  <si>
    <t>Formeln geringfügig geändert, da nicht notwendige Zahlen angezeigt wurden.</t>
  </si>
  <si>
    <t>Anpassung Zinssatz für 2022</t>
  </si>
  <si>
    <t>E6</t>
  </si>
  <si>
    <t>E6. fin.Ausgl.</t>
  </si>
  <si>
    <t>finanzieller Ausgleich:</t>
  </si>
  <si>
    <t>Kompensation des billanziellen Ausgleichs im Rahmen der BDEW-Übergangslösung zum gesicherten Einstieg in den Redispatch 2.0:</t>
  </si>
  <si>
    <t>Erzeugungsauslagen:</t>
  </si>
  <si>
    <t>anteiliger Werteverbrauch:</t>
  </si>
  <si>
    <t>Entgangene Erlösmöglichkeiten:</t>
  </si>
  <si>
    <t>Auslagen Herstellung 
der Betriebsbereitschaft:</t>
  </si>
  <si>
    <t>Zusätzliche Aufwendungen:</t>
  </si>
  <si>
    <t>Zahlungen des finanziellen Ausgleichs an den Anlagenbetreiber</t>
  </si>
  <si>
    <t>Zahlungen einer Kompensation für den bilanziellen Ausgleich, der nicht durch den Netzbetreiber selbst, sondern durch den BKV der betroffenen Anlagen durchgeführt wurde. Sofern die Übergangslösung nicht angewendet wurde, bitte in der Bemerkungszeile erläutern.</t>
  </si>
  <si>
    <t>E6.b.</t>
  </si>
  <si>
    <t>Umbenennung in E6.</t>
  </si>
  <si>
    <t>D4</t>
  </si>
  <si>
    <t>B12:G13</t>
  </si>
  <si>
    <t>N12:N111</t>
  </si>
  <si>
    <t>O11:O111</t>
  </si>
  <si>
    <t>Bezeichnung angepasst</t>
  </si>
  <si>
    <t>Formel angepasst</t>
  </si>
  <si>
    <t>E6. finanzieller Ausgleich für Redispatchmaßnahmen (Kostenanteile nach § 34 Abs. 8 S. 1 i.V.m. § 11 Abs. 5 S. 1 ARegV i.V.m. § 13 Abs. 2 S. 1 Nr. 2 i.V.m. § 14 Abs. 1 S. 1 EnWG)</t>
  </si>
  <si>
    <t>Kohleverstromungsbeendigungsgesetz</t>
  </si>
  <si>
    <t>a) Freiwillige Selbstverpflichtungen</t>
  </si>
  <si>
    <t>b) Sonstige</t>
  </si>
  <si>
    <t>B9:D31</t>
  </si>
  <si>
    <t>Löschung der Tabelle</t>
  </si>
  <si>
    <t>B19:E19</t>
  </si>
  <si>
    <t>B36:E38</t>
  </si>
  <si>
    <t>B18:E18</t>
  </si>
  <si>
    <t>Elektrische Leistung der Power to Heat-Anlage
[MW]</t>
  </si>
  <si>
    <t>E9.d.</t>
  </si>
  <si>
    <t>B21:H30</t>
  </si>
  <si>
    <t>B45:J54</t>
  </si>
  <si>
    <t>E10:E31</t>
  </si>
  <si>
    <t>Zeilen in Tabelle hinzugefügt</t>
  </si>
  <si>
    <t>Spalte in Tabelle hinzugefügt</t>
  </si>
  <si>
    <t>B10:D10</t>
  </si>
  <si>
    <t>EHB_RegKto_Strom_2022_1.0_20230615</t>
  </si>
  <si>
    <t>E9.e. Mehrkosten für Schwarzstartfähigkeit gemäß FSV</t>
  </si>
  <si>
    <t>Kosten Schwarzstartfähigkeit</t>
  </si>
  <si>
    <t>Kostenansatz im Basisjahr
[EUR]</t>
  </si>
  <si>
    <t>nicht über die FSV abgedeckte Mehrkosten
[EUR]</t>
  </si>
  <si>
    <t>Mehrkosten Schwarzstartfähig-
keit gemäß FSV
[EUR]</t>
  </si>
  <si>
    <t>Ermittlung der Differenz für Kosten Schwarzstartfähigkeit</t>
  </si>
  <si>
    <t>Kosten für Primärenergievorhaltung</t>
  </si>
  <si>
    <t>Kosten für Schwarzstartversuche</t>
  </si>
  <si>
    <t>Kosten für Betriebsversuche</t>
  </si>
  <si>
    <t>Kosten für die Vorhaltung und Verfügbarkeit der Schwarzstartanlagen (u.a. inkl. schwarzfallfeste Kommunikation und Schulung Personal KWB)</t>
  </si>
  <si>
    <t>EHB_RegKto_Strom_2022_1.1_20230615</t>
  </si>
  <si>
    <t>E9.e.</t>
  </si>
  <si>
    <t>Zeile 19</t>
  </si>
  <si>
    <t>Mehrkosten für Schwarzstartfähigkeit</t>
  </si>
  <si>
    <t>Mehrkosten für Schwarzstartfähigkeit aus Formatierungsgründen in Zeile 16 verschoben</t>
  </si>
  <si>
    <t>Zeilen 112 bis 311</t>
  </si>
  <si>
    <t>DE</t>
  </si>
  <si>
    <t>Planwerte Netzverluste</t>
  </si>
  <si>
    <t>Gewicht Base</t>
  </si>
  <si>
    <t>Gewicht Peak</t>
  </si>
  <si>
    <t>Referenzpreis</t>
  </si>
  <si>
    <t>Gewichtungsfaktoren</t>
  </si>
  <si>
    <r>
      <t>α</t>
    </r>
    <r>
      <rPr>
        <b/>
        <i/>
        <vertAlign val="subscript"/>
        <sz val="10"/>
        <rFont val="Arial"/>
        <family val="2"/>
      </rPr>
      <t xml:space="preserve">ÜNBi </t>
    </r>
  </si>
  <si>
    <r>
      <t>1-α</t>
    </r>
    <r>
      <rPr>
        <b/>
        <i/>
        <vertAlign val="subscript"/>
        <sz val="10"/>
        <rFont val="Arial"/>
        <family val="2"/>
      </rPr>
      <t xml:space="preserve">ÜNBi </t>
    </r>
  </si>
  <si>
    <t>max. absoluter Bonus / Malus</t>
  </si>
  <si>
    <t>max. relativer Bonus / Malus</t>
  </si>
  <si>
    <t>E9.b.</t>
  </si>
  <si>
    <t>EHB_RegKto_Strom_2022_1.2_20230615</t>
  </si>
  <si>
    <t>Tabellenblatt an aktuelle FSV angepasst</t>
  </si>
  <si>
    <t>Anpassung Zinssatz für 2023</t>
  </si>
  <si>
    <t>Auslagen zur Herstellung der Betriebsbereitschaft oder für Revisionsverschiebungen nach Maßgabe der Festlegung zur Feststellung einer wirksamen Verfahrensregulierung der Kosten und Erlöse bzw. Erträge aus der Beschaffung und Vergütung von Redispatch-Maßnahmen nach § 13 Abs. 1 Nr. 2 EnWG vom 19.05.2021 (BK8-18/0007-A)</t>
  </si>
  <si>
    <t>Korrekturbeträge aus AbLaV-Umlage</t>
  </si>
  <si>
    <t>MaStR-Nr.:</t>
  </si>
  <si>
    <t>Auflösung von Netzanschlusskostenbeiträgen, Baukosten-
zuschüssen und Investitionszuschüssen nach § 9 Abs. 1 S. 1 Nr. 3 und 4 i.V.m. S. 2 StromNEV</t>
  </si>
  <si>
    <t>Zugang Investitions-
zuschuss
[EUR]</t>
  </si>
  <si>
    <t>Auflösung Investitions-
zuschuss
[EUR]</t>
  </si>
  <si>
    <t>Restwert Investitions-
zuschuss
[EUR]</t>
  </si>
  <si>
    <t>Ort des Netzengpasses
(Bezeichnung nach 
Netzausbauplan 
gem. § 14d EnWG)</t>
  </si>
  <si>
    <t>E7. BKZ_NAB_IZ</t>
  </si>
  <si>
    <t>A.</t>
  </si>
  <si>
    <t>B13:C13</t>
  </si>
  <si>
    <t>MaStR-Nr.</t>
  </si>
  <si>
    <t>Die Identifikationsnummer des Netzbetreibers in dem bei der Bundesnetzagentur geführten Marktstammdatenregister. Im Marktstammdatenregister werden MaStR-Nummern u. a. für Marktakteure, Marktrollen und Anlagen vergeben. Die Nummer besteht aus drei Buchstaben und zwölf Ziffern. Über die Buchstaben ist erkennbar, um was für eine Marktfunktion es sich dabei handelt, zum Beispiel "SNB" für einen Stromnetzbetreiber.</t>
  </si>
  <si>
    <t>Zeilen 8 und 9</t>
  </si>
  <si>
    <t>B11</t>
  </si>
  <si>
    <t>Spalte P</t>
  </si>
  <si>
    <t>E8:E29, H8:H29, K8:K29</t>
  </si>
  <si>
    <t>Zeile 37</t>
  </si>
  <si>
    <t>Zeile 309</t>
  </si>
  <si>
    <t>Zeilen 9 bis 12 und 14</t>
  </si>
  <si>
    <t>E9.c.</t>
  </si>
  <si>
    <t>F4:F7, Zeilen 42 bis 46</t>
  </si>
  <si>
    <t>Tabellenblattbezeichnung angepasst</t>
  </si>
  <si>
    <t xml:space="preserve"> -</t>
  </si>
  <si>
    <t>Zugang Investitionszuschuss:</t>
  </si>
  <si>
    <t>Restwert Investitionszuschuss:</t>
  </si>
  <si>
    <t>Restwert der Investitionszuschüsse im entsprechenden Jahr.</t>
  </si>
  <si>
    <t>Zugänge an Investitionszuschüssen im entsprechenden Jahr.</t>
  </si>
  <si>
    <t>EHB_RegKto_Strom_2023_1.0_20240614</t>
  </si>
  <si>
    <t>Anpassung des Verisonsstands der BNetzA an Thüringer LRB</t>
  </si>
  <si>
    <t>A.1</t>
  </si>
  <si>
    <t>Tabellenblatt gelöscht --&gt; taucht als E1. und E1a. Details wieder auf</t>
  </si>
  <si>
    <t xml:space="preserve">Text an den relevanten Stellen auf TH angepasst, Verlinkung neu gemacht </t>
  </si>
  <si>
    <t>A2. und A3.</t>
  </si>
  <si>
    <t>Ausfüllen der für RKTH nicht relevanten Zeieln/Spalten mit Kennzeichnung; NB kann überschreiben</t>
  </si>
  <si>
    <t xml:space="preserve">Umsatzerlöse aus Elektrizitätsverteilung </t>
  </si>
  <si>
    <t>Wert aus dem Tätigkeitsabschluss</t>
  </si>
  <si>
    <t>Erlöse gemäß § 3 KAV (Kommunalrabatt)</t>
  </si>
  <si>
    <t>Erzielbare Erlöse nach §5 Abs. 1 ARegV 
(Pos. 1.1 + Pos. 1.3 + Pos 1.6)</t>
  </si>
  <si>
    <t>Konzessionsabgabe</t>
  </si>
  <si>
    <t>Erlöse aus dem EEG-Ausgleichsmechanismus</t>
  </si>
  <si>
    <t>Erlöse aus dem KWKG-Belastungsausgleich</t>
  </si>
  <si>
    <t>Erlöse aus der Offshorenetzumlage (ONU)</t>
  </si>
  <si>
    <t>Erlöse aus dem Umlagemechanismus für individuelle Netzentgelte gemäß § 19 Abs. 2 StromNEV</t>
  </si>
  <si>
    <t>1.15.</t>
  </si>
  <si>
    <t>Erlöse aus dem Belastungsausgleich für abschaltbare Lasten</t>
  </si>
  <si>
    <t>1.16.</t>
  </si>
  <si>
    <t>1.17.</t>
  </si>
  <si>
    <t>1.18.</t>
  </si>
  <si>
    <t>Erträge aus der Auflösung von Investitionszuschüssen</t>
  </si>
  <si>
    <t>1.19.</t>
  </si>
  <si>
    <t>Energieflussrechnung -Bezug auf altes E1 gelöscht und farblich so markiert, dass NB Eintragungen vornimmt</t>
  </si>
  <si>
    <t>Details zu den gewährten Kommunalrabatten nach § 3 KAV (Pos. 1.3)</t>
  </si>
  <si>
    <t>Netz- bzw. 
Umspannebene</t>
  </si>
  <si>
    <t>Menge</t>
  </si>
  <si>
    <t>Gewährter Kommunalrabatt in %</t>
  </si>
  <si>
    <t>Gewährter Kommunalrabatt in €</t>
  </si>
  <si>
    <t>NS mit LM</t>
  </si>
  <si>
    <t>NS ohne LM</t>
  </si>
  <si>
    <t>Fragen zum Kommunalrabatt</t>
  </si>
  <si>
    <t>1. Wurde der Kommunalrabatt über den Grund-/Leistungs- oder Arbeitspreis hinaus auf weitere Kostenbestandteile gewährt?</t>
  </si>
  <si>
    <r>
      <t xml:space="preserve">Wenn </t>
    </r>
    <r>
      <rPr>
        <u/>
        <sz val="11"/>
        <rFont val="Arial"/>
        <family val="2"/>
      </rPr>
      <t>Ja</t>
    </r>
    <r>
      <rPr>
        <sz val="11"/>
        <rFont val="Arial"/>
        <family val="2"/>
      </rPr>
      <t xml:space="preserve"> führen Sie bitte genauer im Tabellenblatt H_Erläuterungen aus</t>
    </r>
  </si>
  <si>
    <t>2. Wurden der Rabatt ausschließlich auf den Nettopreis gewährt?</t>
  </si>
  <si>
    <t>Details zu den sonstigen Erlösen (zu Position 1.19)</t>
  </si>
  <si>
    <t xml:space="preserve">    Vorgang</t>
  </si>
  <si>
    <t>Betrag</t>
  </si>
  <si>
    <t>Bezugnahme auf Systemauszug/Kontendruck
[Dateiname, Seitenzahl]</t>
  </si>
  <si>
    <t xml:space="preserve">Absatzmenge </t>
  </si>
  <si>
    <t>Entgelte vom 01.01. bis 31.12.
[ct/kWh, ct/kvarh,
EUR/kW, EUR/Anzahl]</t>
  </si>
  <si>
    <t>Kostendifferenz</t>
  </si>
  <si>
    <t>Kalkulation der berücksichtigungsfähigen Differenz</t>
  </si>
  <si>
    <t>Preis für den Eintarifzähler laut Preisblatt</t>
  </si>
  <si>
    <t>Kostenanteil der abgeschmolzen wird in %</t>
  </si>
  <si>
    <t>in EOG verbleibernder Kostenanteil</t>
  </si>
  <si>
    <t>Anzahl der im Vergleich zum Basisjahr getauschten Zähler (konventionelle Zähler, welche durch eine moderne Messeinrichtung im Sinne des § 2 Nr. 15 MsbG i.V.m. § 61 Abs. 1 Nr. 4 MsbG 
(Speichertiefe f. mME) oder ein intelligentes Messsystem im Sinne des § 2 Nr. 7 MsbG ersetzt wurden)</t>
  </si>
  <si>
    <t>E1a</t>
  </si>
  <si>
    <t>Umsatzerlöse Details ergänzt</t>
  </si>
  <si>
    <t xml:space="preserve">analog Rkto 22 angepasst auf unsere Bedürfnisse </t>
  </si>
  <si>
    <t>E5, E9a-d</t>
  </si>
  <si>
    <t xml:space="preserve">Investmaßnahme ausgebelendet, ÜNB Spezifika ausgeblendet </t>
  </si>
  <si>
    <t>gekürzt auf 2 NetzIDs</t>
  </si>
  <si>
    <t>E8a</t>
  </si>
  <si>
    <t>gekürzt auf 500 Zeilen</t>
  </si>
  <si>
    <t>E8b</t>
  </si>
  <si>
    <t>harte Werte der BNetzA in den Wertansätzen und Abschreibungen Zelle K6:M20 gelöscht, auf 50 Zeilen bergenzt</t>
  </si>
  <si>
    <t xml:space="preserve">Zelle C5:
</t>
  </si>
  <si>
    <t xml:space="preserve">Zelle C6:
</t>
  </si>
  <si>
    <t>Zelle D5 und E5:</t>
  </si>
  <si>
    <t>Zelle D6 und E6:</t>
  </si>
  <si>
    <t>Zelle C9:</t>
  </si>
  <si>
    <t>Eintragung des Preises für Eintarifzähler laut Preisblatt</t>
  </si>
  <si>
    <t xml:space="preserve">Zelle C10: </t>
  </si>
  <si>
    <t>Eintragung des prozentualen Anteils der Kosten, die abgeschmolzen werden</t>
  </si>
  <si>
    <t>Zeile 15:</t>
  </si>
  <si>
    <t>Eingabe aus Sicht der RKTH nicht notwendig</t>
  </si>
  <si>
    <r>
      <t xml:space="preserve">3. Wenn </t>
    </r>
    <r>
      <rPr>
        <u/>
        <sz val="11"/>
        <rFont val="Arial"/>
        <family val="2"/>
      </rPr>
      <t>Nein</t>
    </r>
    <r>
      <rPr>
        <sz val="11"/>
        <rFont val="Arial"/>
        <family val="2"/>
      </rPr>
      <t xml:space="preserve"> wurde  der Kommunalrabatt auf den Bruttopreis bei der Ermittlung der Umsatzerlöse aus Netzentgelten in Abzug gebracht?</t>
    </r>
  </si>
  <si>
    <t>Gesamtunternehmen sowie die Jahre bis 2022 ausgeblendet; Eintragungen nur für 2023 und für die beiden NetzIDs</t>
  </si>
  <si>
    <t>Das Datum an dem der Erhebungsbogen an die Regulierungskammer übermittelt wurde.</t>
  </si>
  <si>
    <t>Zur Berücksichtigung des weiteren Anlagevermögens besteht in dieser Tabelle die Möglichkeit, Eintragungen vorzunehmen.</t>
  </si>
  <si>
    <t>Hinzurechnungen</t>
  </si>
  <si>
    <t>Kürzungen/
Abgänge</t>
  </si>
  <si>
    <t>gekürzt auf 50 Zeilen</t>
  </si>
  <si>
    <t>Arbeit
[kWh]</t>
  </si>
  <si>
    <t>Bezeichnung der 
Marktlokation / Meldepunkt</t>
  </si>
  <si>
    <t>Vorgelagerter Netzbetreiber</t>
  </si>
  <si>
    <t>Benutzungs-
stunden</t>
  </si>
  <si>
    <t>Bezugsmengen</t>
  </si>
  <si>
    <t>Entgelte</t>
  </si>
  <si>
    <t>Kosten
Leistung / Arbeit
[EUR]</t>
  </si>
  <si>
    <t>Messstellenbetrieb</t>
  </si>
  <si>
    <t>Sonstiges 1</t>
  </si>
  <si>
    <t>Sonstiges 2</t>
  </si>
  <si>
    <t>Sonstiges 3</t>
  </si>
  <si>
    <t>Sonstiges 4</t>
  </si>
  <si>
    <t>Sonstiges 5</t>
  </si>
  <si>
    <t>Leistung
[kW]</t>
  </si>
  <si>
    <t>Arbeitspreis
[ct./kWh]</t>
  </si>
  <si>
    <t>Anzahl Messein-
richtungen
[Stück]</t>
  </si>
  <si>
    <t>Entgelt
[EUR/a]</t>
  </si>
  <si>
    <t>Kosten</t>
  </si>
  <si>
    <t>Anpassung des Versionsstands TH an BnetzA</t>
  </si>
  <si>
    <t>komplett</t>
  </si>
  <si>
    <t>E4.b. Beteiligung der Anschlussnetzbetreiber an den Entgelten für die Ausstattung von Zählpunkten mit intelligenten Messsystemen (iMSys)</t>
  </si>
  <si>
    <t>Ermittlung der Differenz aus der Beteiligung der Anschlussnetzbetreiber (ANB) an den Entgelten für die Ausstattung von Zählpunkten mit intelligente Messsysteme (iMSys) gemäß FL MsbG (BK8-23/007-A):</t>
  </si>
  <si>
    <t>(Ist-)Kosten aus der Beteiligung der Anschlussnetzbetreiber an den Entgelten für die Ausstattung von Zählpunkten mit iMSys des jeweiligen Jahres</t>
  </si>
  <si>
    <t>(Plan-)Kosten aus der Beteiligung an den Entgelten für die Ausstattung von Zählpunkten mit iMSys gemäß Anpassung EOG des jeweiligen Jahres</t>
  </si>
  <si>
    <t>Pflichtrollout nach § 30 Abs. 1 und 2 MsbG</t>
  </si>
  <si>
    <t>Anzahl iMSys zum 01.01.2024
[Stück]</t>
  </si>
  <si>
    <t>Anzahl iMSys zum 31.12.2024
[Stück]</t>
  </si>
  <si>
    <t xml:space="preserve">Zählpunkte an Messstellen mit einem Jahresstromverbrauch über 6.000 kWh bis über 100.000 kWh </t>
  </si>
  <si>
    <t>Zählpunkte an Messstellen mit einer steuerbaren Verbrauchseinrichtung oder an steuerbaren Netzanschlüssen nach § 14a EnWG für jeden Zählpunkt</t>
  </si>
  <si>
    <t>Zählpunkte an Messstellen mit installierte Leistung über 7 kW bis über 100 kW</t>
  </si>
  <si>
    <r>
      <t xml:space="preserve">Zählpunkte Messstellen des Pflichtrollouts </t>
    </r>
    <r>
      <rPr>
        <b/>
        <sz val="10"/>
        <rFont val="Arial"/>
        <family val="2"/>
      </rPr>
      <t>mit einem jährlichen Entgelt unter der anteiligen POG gemäß § 30 Abs. 1 und 2 MsbG</t>
    </r>
  </si>
  <si>
    <t>optionaler Rollout nach § 30 Abs. 3 MsbG</t>
  </si>
  <si>
    <t xml:space="preserve">Zählpunkte an Messstellen mit einem Jahresstromverbrauch über 3.000 kWh bis 6.000 kWh </t>
  </si>
  <si>
    <t xml:space="preserve">Zählpunkte an Messstellen mit einem Jahresstromverbrauch bis einschließlich 3.000 kWh </t>
  </si>
  <si>
    <r>
      <t xml:space="preserve">Zählpunkte an Messstellen des optionalen Rollout </t>
    </r>
    <r>
      <rPr>
        <b/>
        <sz val="10"/>
        <rFont val="Arial"/>
        <family val="2"/>
      </rPr>
      <t>mit einem jährlichen Entgelt unter der anteiligen POG gemäß § 30 Abs. 3 MsbG</t>
    </r>
  </si>
  <si>
    <t>iMSys nach § 30 Abs. 5 MsbG</t>
  </si>
  <si>
    <t>Anzahl der Zählpunkte eines Netzanschlusses, die mit iMSys ausgestatten wurden und für die nach § 30 Abs. 5 MsbG die Abrechnung der Entgeltbeteiligung gegenüber dem Anschlusssnetzbetreiber unzulässig ist</t>
  </si>
  <si>
    <t>E4b</t>
  </si>
  <si>
    <t>ergänzt - wichtig für POG-Anteil</t>
  </si>
  <si>
    <t>EE-Anlagen - Bestand nicht volatil</t>
  </si>
  <si>
    <t>EE-Anlagen - nicht volatil - Inbetriebnahme nach 2022</t>
  </si>
  <si>
    <t>EE-Anlagen - volatil</t>
  </si>
  <si>
    <t>KWK-Anlagen - Bestand</t>
  </si>
  <si>
    <t>KWK-Anlagen - Inbetriebnahme nach 2022</t>
  </si>
  <si>
    <t>Sonstige Anlagen - Bestand</t>
  </si>
  <si>
    <t>Sonstige Anlagen - Inbetriebnahme nach 2022</t>
  </si>
  <si>
    <t>Kunden nach
§ 14a EnWG
[kWh]</t>
  </si>
  <si>
    <t>übernommen da die neuen kategorien (ab 2022 nun auch hier dargestellt sind)</t>
  </si>
  <si>
    <t>neu rein genommen damit die Verlinkungen grundsätzlich passen
Da wir kein E1 Tabellenblatt mit Menge x Preis haben wurde hier die Formatierung so angepasst, dass der NB Eintragungen manuell vornehmen muss</t>
  </si>
  <si>
    <t>4. Wurde der Kommunalrabatt nur auf den Eigenverbrauch der Gemeinden gewährt?</t>
  </si>
  <si>
    <t>5. Wurde der Kommunalrabatt auch für andere Spannungsebenen als die Niederspannung gewährt?</t>
  </si>
  <si>
    <t>E1b</t>
  </si>
  <si>
    <t>Kommunalrabatt</t>
  </si>
  <si>
    <t>Ergänzung zum Eigenverbrauch Gemeinde und zur Niederspannung vorgenommen (Frage 4+5)</t>
  </si>
  <si>
    <t>Tabellenblatt haben wir letztes Jahr nicht von BNetzA übernommen; dieses Jahr aufgrund der Aufdröselung der Kosten aber schon
DropDown für vorgelagerte gelöscht; soll NB manuell eingeben
Eingrenzung der Eingabe auf 20
Anpassung der Verlinkung in F_Zusammenfassung erfolgt</t>
  </si>
  <si>
    <t>Stand zum 31.12.2024
[EUR]</t>
  </si>
  <si>
    <t>Restwert zum 01.01.2024
[EUR]</t>
  </si>
  <si>
    <t>Restwert zum 31.12.2024
[EUR]</t>
  </si>
  <si>
    <t>historische AK/HK zum Stand 31.12.2024
[EUR]</t>
  </si>
  <si>
    <t>2024
[Jahre]</t>
  </si>
  <si>
    <t>2025
[Jahre]</t>
  </si>
  <si>
    <t>2026
[Jahre]</t>
  </si>
  <si>
    <t>2027
[Jahre]</t>
  </si>
  <si>
    <t>2028
[Jahre]</t>
  </si>
  <si>
    <t>SAV</t>
  </si>
  <si>
    <t>Anpassung auf 4. RP - Jahreszahlen</t>
  </si>
  <si>
    <t>Abschreibungen 2024
[EUR]</t>
  </si>
  <si>
    <t>2023</t>
  </si>
  <si>
    <t>2024</t>
  </si>
  <si>
    <t>2025</t>
  </si>
  <si>
    <t>2026</t>
  </si>
  <si>
    <t>E8.a. Sachanlagevermögen (für Zugänge ab 2022) - für Berechnung des Kapitalkostenaufschlags</t>
  </si>
  <si>
    <t>historische AK/HK im Anschaffungsjahr
[negativ= Netzabgang]
[EUR]</t>
  </si>
  <si>
    <t>Hinzurechnungen
[EUR</t>
  </si>
  <si>
    <t>Kürzungen / Abgänge
[EUR]</t>
  </si>
  <si>
    <t>2022</t>
  </si>
  <si>
    <t>=&gt; Sofern weitere Zeilen benötigt werden, bitte vor dieser Zeile einfügen (gelbe Zeile hiervor markieren &amp; Strg +)</t>
  </si>
  <si>
    <t>Oberer Rand
StromNEV
[Jahre]</t>
  </si>
  <si>
    <t>historische AK/HK zum Stand 31.12.2024 
[EUR]</t>
  </si>
  <si>
    <t>von 10:
davon Straßen-beleuchtung
[EUR]</t>
  </si>
  <si>
    <t>E8.c. Auflösung von Baukostenzuschüssen/Netzanschlusskostenbeiträgen und Investitionszuschüssen (für Zugänge ab 2022) - für Berechnung des Kapitalkostenaufschlags</t>
  </si>
  <si>
    <t>Zugänge von Baukostenzuschüssen, Netzanschlusskostenbeiträgen und Investitionszuschüssen</t>
  </si>
  <si>
    <t>Zugangs-jahr
(über Dropdown auswählen)</t>
  </si>
  <si>
    <r>
      <rPr>
        <b/>
        <sz val="11"/>
        <color rgb="FFFF0000"/>
        <rFont val="Arial"/>
        <family val="2"/>
      </rPr>
      <t>davon</t>
    </r>
    <r>
      <rPr>
        <b/>
        <sz val="11"/>
        <rFont val="Arial"/>
        <family val="2"/>
      </rPr>
      <t xml:space="preserve">
Zugänge auf Grund von Netzübergängen nach Basisjahr</t>
    </r>
  </si>
  <si>
    <r>
      <rPr>
        <b/>
        <sz val="11"/>
        <color rgb="FFFF0000"/>
        <rFont val="Arial"/>
        <family val="2"/>
      </rPr>
      <t>davon</t>
    </r>
    <r>
      <rPr>
        <b/>
        <sz val="11"/>
        <rFont val="Arial"/>
        <family val="2"/>
      </rPr>
      <t xml:space="preserve">
Abgänge auf Grund von Netzübergängen nach dem Basisjahr</t>
    </r>
  </si>
  <si>
    <r>
      <rPr>
        <b/>
        <sz val="11"/>
        <color rgb="FFFF0000"/>
        <rFont val="Arial"/>
        <family val="2"/>
      </rPr>
      <t>davon</t>
    </r>
    <r>
      <rPr>
        <b/>
        <sz val="11"/>
        <rFont val="Arial"/>
        <family val="2"/>
      </rPr>
      <t xml:space="preserve"> 
Kürzungen aufgrund von 
 modernen Messeinrichtungen und/oder intelligente Messsysteme</t>
    </r>
  </si>
  <si>
    <t>AfA</t>
  </si>
  <si>
    <t>Restwert zum 31.12.</t>
  </si>
  <si>
    <t>Abschreibung
Antragsjahr</t>
  </si>
  <si>
    <t>Historische AK/HK, der Investitionen seit dem 01.01.2022
[negativ= Netzabgang]
[EUR]</t>
  </si>
  <si>
    <t>handelsrecht-
licher Wertansatz
 zum 01.01.2024
[EUR]</t>
  </si>
  <si>
    <t>Abschreibung 2024
[EUR]</t>
  </si>
  <si>
    <t>handelsrecht-
licher Wertansatz
 zum 31.12.2024
[EUR]</t>
  </si>
  <si>
    <t>E8b. KKAuf WAV</t>
  </si>
  <si>
    <t>angepasst; inkludierte Rechnung für Restwerte aus Gas</t>
  </si>
  <si>
    <t>E8.c. KKAuf BKZ</t>
  </si>
  <si>
    <t>angepasst</t>
  </si>
  <si>
    <t>Rechtsgrundlage / Erläuterung</t>
  </si>
  <si>
    <t>E4a</t>
  </si>
  <si>
    <t>Beteiligung der Anschlussnetzbetreiber an den Entgelten für die Ausstattung von Zählpunkten mit intelligenten Messsystemen</t>
  </si>
  <si>
    <t>FL MsbG (BK8-23/007-A)</t>
  </si>
  <si>
    <t>F Zusammenfassung</t>
  </si>
  <si>
    <t>Anpassung auf relevante Differenzen; sowie Kalkulationsanpassung</t>
  </si>
  <si>
    <t>G Annuität</t>
  </si>
  <si>
    <t>Anpassung auf korrekten Zins gemäß BNetzA Stand 15.07.2025 0,80 %</t>
  </si>
  <si>
    <t>davon SAV</t>
  </si>
  <si>
    <t>davon WAV</t>
  </si>
  <si>
    <t>WAV</t>
  </si>
  <si>
    <t>BKZ/NAKB/SoPo</t>
  </si>
  <si>
    <t>kalkulatorische Verzinsungsbasis</t>
  </si>
  <si>
    <t>kalkulatorische Verzinsung</t>
  </si>
  <si>
    <t>kalkulatorische Gewerbesteuer</t>
  </si>
  <si>
    <t>Kapitalkosten-aufschlag</t>
  </si>
  <si>
    <t>EK-Zins</t>
  </si>
  <si>
    <t>Mischzins</t>
  </si>
  <si>
    <t>FK-Zins</t>
  </si>
  <si>
    <t>Ist-Werte für 2024</t>
  </si>
  <si>
    <t>E1.a. Erzielb. Erlöse</t>
  </si>
  <si>
    <t>E1.b. Umsatzerlöse Details</t>
  </si>
  <si>
    <t>E4.a. MSB (inkl. Messung)</t>
  </si>
  <si>
    <t>E4.b. Beteiligung iMSys</t>
  </si>
  <si>
    <t>E8. KKAuf_Berechnung</t>
  </si>
  <si>
    <t>E8.a. KKAuf_SAV</t>
  </si>
  <si>
    <t>E8.b. KKAuf_BKZ_NAB_IZ</t>
  </si>
  <si>
    <t>E8.c. KKAuf_WAV</t>
  </si>
  <si>
    <t>Abbildung der Zinssätze in E8.</t>
  </si>
  <si>
    <t>E8. Berechnung des Kapitalkostenaufschlag (für Zugänge ab 2022)</t>
  </si>
  <si>
    <t>Ermittlung der Differenz für § 5 Abs. 1 S. 2 ARegV
(hier nach § 11 Abs. 2 S. 1 Nr. 17 ARegV)</t>
  </si>
  <si>
    <t xml:space="preserve"> </t>
  </si>
  <si>
    <t>GewSt-Hebesatz (Basisjahr 2021)</t>
  </si>
  <si>
    <t>Zugangs-
jahr</t>
  </si>
  <si>
    <t>E8 KKAuf Berechnung</t>
  </si>
  <si>
    <t>Übernahme aus KKAuf 2024 - Anpassung an Rkto</t>
  </si>
  <si>
    <t>Listen</t>
  </si>
  <si>
    <t>Angepasst auf korrekte Tabellenblätter und korrekte Zuordnung der Dropdowns; Zinsen ergänzt und angepasst</t>
  </si>
  <si>
    <t>TH_EHB_Rkto_Strom_4RegP_v1.2_250715</t>
  </si>
  <si>
    <t>E8.b. KKAuf_BKZ</t>
  </si>
  <si>
    <t xml:space="preserve">E8. KKAuf_Berechnung </t>
  </si>
  <si>
    <t>Wählen Sie über das Dropdown-Menü eine NetzID aus. Es werden alle im Tabellenblatt E8. KKAuf_Berechnung eingetragenen NetzID angezeigt.</t>
  </si>
  <si>
    <t>KKAuf - Anlagengruppe</t>
  </si>
  <si>
    <t>KKAuf - BKZ</t>
  </si>
  <si>
    <t xml:space="preserve">Bilanzstichtag: </t>
  </si>
  <si>
    <t>Der Stichtag zu dem die Bilanz erstellt wird.</t>
  </si>
  <si>
    <t>Dieses Tabellenblatt dient zur Ermittlung der Differenz zwischen den erzielbaren Erlösen und zulässigen Erlösen gemäß § 5 Abs. 1 S. 1 ARegV.
Zunächst soll die Summe unter Pos. 1 Umsatzerlöse aus Elektrizitätsverteilung dem Wert der Umsatzerlöse aus dem Tätigkeitsabschluss entsprechen.
Die Summe der Einzelpositionen soll die Umsatzerlöse gemäß Tätigkeitsabschluss ergeben.
Bei den sonstigen Entgelten "Erlösminderungen aus Vereinbarungen gemäß § 3 Abs. 1 Nr. 1 KAV" sind die Erlösminderungen durch den Kommunalrabatt einzutragen (negative Beträge).
Insolvenzbedingte Forderungsausfälle sind nicht einzutragen. Sollte das Unternehmen trotz der Rechtsprechung des BGH (Beschluss vom 10.11.2020, EnVZ 5/20) eine Berücksichtigung beantragen, so ist eine solche allein im schriftlichen Antrag zu formulieren. Im Erhebungsbogen darf dazu keine Eintragung vorgenommen werden.</t>
  </si>
  <si>
    <t xml:space="preserve">In diesem Tabellenblatt erfolgt die Detailabfrage zu den gewährten Kommunalrabatten sowie die Abfrage der Aufschlüsselung der sonstigen Erlöspositionen. 
In der Spalte "Bezugnahme auf den Systemauszug" soll eingetragen werden, welche Datei zum Abgleich herangezogen wird. Sofern der Wert nicht 1:1 aus dem Systemauszug ausgelesen werden kann, ist eine Herleitung zu übermitteln. </t>
  </si>
  <si>
    <t>Mit diesem Tabellenblatt wird die Differenz zwischen den tatsächlichen Kosten des vorgelagerten Netzes und den hierfür angesetzten Plankosten ermittelt. Dafür werden von vorgelagerten Stromnetzbetreibern die Daten abgefragt.
Im ersten Schritt erfolgt die Abfrage der Ist-Mengen für die Positionen Leistung, Arbeit, Messstellenbetrieb (inkl. Messung). Die Leistungs- und Arbeitswerte ggü. den vorgelagerten Netzbetreibern sind grundsätzlich in den dafür vorgesehen Spalten Leistung und Arbeit einzutragen. Dies gilt auch für die Arbeits- und Leistungswerte bei Pancaking-Entgelten nach § 14 Abs. 2 S. 3 StromNEV.
Rückspeisungen in das vorgelagerte Netz sind ebenfalls unter „Bezugsmengen" mit negativen Mengen einzutragen. Die Preise für die Rückspeisung sind im Tabellenblatt "H.Erläuterungen" zu erläutern. 
Die sich aus der Betrachtung der Rückspeisung in die vorgelagerte Netz- oder Umspannebene ergebenden vermiedenen Netzentgelte, sind durch den Betreiber der vorgelagerten Netz- oder Umspannebene zu vergüten. 
Bitte beachten Sie die Wechselwirkung der Rückspeisung in die vorgelagerte Netz- oder Umspannebene mit der dezentralen Einspeisung.
Die weiteren Hinweise zur Aufteilung der Rückspeisung entnehmen sie bitte den Erläuterungen unter E3. Dezentrale Einspeisung.
Weitere sonstige Positionen können in den vorhergesehenen Leerzeilen berücksichtigt werden. Bei Sonstiges ist der Wert direkt einzutragen. In den Zeilen „Sonstiges“ sind regelmäßig Entgelte zu erfassen, die von den üblichen Entgelten für Netznutzung, d.h. dem Jahresleistungspreissystem für Entnahme mit registrierender Lastgangmessung abweichen. Eine Zusammenfassung von Entgeltbestandteilen ist unzulässig, so sind z.B. Entgelte für singuläre Betriebsmittel nach § 19 Abs. 3 StromNEV unter „Sonstiges“ als Euro-Betrag einzutragen.
In den Spalten I und J sind die im jeweiligen Jahr geltenden Entgelte zu erfassen.
Die Spalte B dient der Ermittlung der tatsächlich entstandenen Kosten, es sind Formeln hinterlegt.</t>
  </si>
  <si>
    <t>Sollten Sie Angaben zur Ermittlung der Differenz gemäß § 5 Abs. 1 S. 4 ARegV machen wollen, geben Sie diese bitte unter dem Tabellenblatt "H. Erläuterungen" an.</t>
  </si>
  <si>
    <t>In diesem Tabellenblatt sind die Kosten aus der Beteiligung des Anschlussnetzbetreibers an den Entgelten für die Ausstattung von Zählpunkten mit intelligenten Messsystemen abzubilden</t>
  </si>
  <si>
    <t>Zelle C4</t>
  </si>
  <si>
    <t>Zelle C5</t>
  </si>
  <si>
    <t>Anzahl iMSys zum 01.01.2024 [Stück] und 
Anzahl iMSys zum 31.12.2024 [Stück]</t>
  </si>
  <si>
    <t xml:space="preserve">In diesen Zellen ist die Gesamtzahl der iMSys zum jeweiligen Stichtag anzugeben für die der Anschlussnetzbetreiber durch den grundzuständigen oder wettbewerblichen Messstellenbetreiber an den Entgelten beteiligt wurde. </t>
  </si>
  <si>
    <t>Istkosten</t>
  </si>
  <si>
    <t>In dieser Tabelle werden die Zahlungen aus dem finanziellen Ausgleich im sogenannten Redispatch 2.0 gemäß § 13a Abs. 2 EnWG abgefragt (§ 11 Abs. 5 S. 1 Nr. 2 ARegV). Der Netzbetreiber soll zudem angeben, ob er die gesetzlichen Vorgaben und die Empfehlungen des  Einspeisemanagement-Leitfadens der BNetzA befolgt hat. Der Netzbetreiber kann auch angeben, ob er dies bei allen den Kosten zugrunde liegenden Maßnahmen getan hat oder nur bei einem bestimmten Anteil (anzugeben in Entschädigungshöhe).</t>
  </si>
  <si>
    <t xml:space="preserve">In dieser Tabelle werden Daten zu Baukostenzuschüssen, Netzanschlusskostenbeiträgen und Investitionszuschüssen abgefragt. Es ist sicherzustellen, dass die drei Kategorien jeweils getrennt und nicht in Sammelpositionen erfasst werden. </t>
  </si>
  <si>
    <t>Auflösungsbeträge in den Spalten F,G und H:</t>
  </si>
  <si>
    <t>Die Zugänge werden über einen Zeitraum von 20 Jahren aufgelöst.</t>
  </si>
  <si>
    <t>Es ist der Gewerbesteuerhebesatz des Basisjahres 2021 anzugeben, der in der Kostenprüfung verwendet wurde.</t>
  </si>
  <si>
    <t>GewSt-Hebesatz (Basisjahr 2021):</t>
  </si>
  <si>
    <t>Bitte Anschaffungsjahr ab 2022 angeben.</t>
  </si>
  <si>
    <t>Tragen Sie die AK/HK ein. Sofern es sich bei dem Netzteil um einen Netzabgang handelt, sind die Werte als negative Werte einzutragen. Hierbei sind lediglich die AK/HK nach dem Basisjahr (2021) einzutragen.</t>
  </si>
  <si>
    <t>2024:</t>
  </si>
  <si>
    <t>2025:</t>
  </si>
  <si>
    <t>2026:</t>
  </si>
  <si>
    <t>2027:</t>
  </si>
  <si>
    <t>2028:</t>
  </si>
  <si>
    <t>Es wird unterstellt, dass die Nutzungsdauer des Vorjahres für den gesamten Zeitraum bis 2028 Gültigkeit hat.</t>
  </si>
  <si>
    <t>Das Tabellenblatt dient der Hinterlegung der Angaben zu Baukostenzuschüssen, Netzanschlussbeiträgen und Investitionszuschüssen. Es ist sicherzustellen, dass die drei Kategorien jeweils getrennt und nicht in Sammelpositionen erfasst werden. Dabei erfolgt eine passivische Absetzung über 20 Jahre.</t>
  </si>
  <si>
    <t>Bitte Zugangsjahr ab 2022 angeben.</t>
  </si>
  <si>
    <t>Tragen Sie die Zugänge an BKZ / NAB/ IZ ein.</t>
  </si>
  <si>
    <t>Tragen Sie die AK/HK der Investitionen seit dem 01.01.2022 ein.</t>
  </si>
  <si>
    <t>Historische AK/HK, der Investitionen seit dem 01.01.2022:</t>
  </si>
  <si>
    <t>handelsrechtlicher Wertansatz zum 01.01.2024:</t>
  </si>
  <si>
    <t>Abschreibung 2024:</t>
  </si>
  <si>
    <t>handelsrechtlicher Wertansatz zum 31.12.2024:</t>
  </si>
  <si>
    <t>Wählen Sie die zu erfassende Kategorie (Baukostenzuschüsse, Netzanschlusskostenbeiträge oder Investitionszuschüsse) über das Dropdown-Menü aus.</t>
  </si>
  <si>
    <t xml:space="preserve">der handelsrechtliche Wertansatz zum 01.01. des Jahres für den Vermögensgegenstand wird anhand der Werte aus der Nebenrechnung befüllt. Bei Bedarf kann der Netzbetreiber die Zelle überschreiben. </t>
  </si>
  <si>
    <t xml:space="preserve">Die Abschreibung des Jahres wird anhand der Werte aus der Nebenrechnung befüllt. Bei Bedarf kann der Netzbetreiber die Zelle überschreiben. </t>
  </si>
  <si>
    <t xml:space="preserve">Der handelsrechtliche Wertansatz zum 01.01. des Jahres für den Vermögensgegenstand  wird anhand der Werte aus der Nebenrechnung befüllt. Bei Bedarf kann der Netzbetreiber die Zelle überschreiben. </t>
  </si>
  <si>
    <t>In diesem Tabellenblatt wird die annuitätische Berücksichtigung in den Erlösobergrenzen des Regulierungskontosaldos 2024 verteilt auf 3 Jahre (2027 bis 2029) berechnet.</t>
  </si>
  <si>
    <t>Akualisierung der Ausfüllhilfe</t>
  </si>
  <si>
    <t xml:space="preserve">Unter Berücksichtigung der Festlegung BK8-23/007-A sind die vom Netzbetreiber in der Anpassung der EOG des jeweiligen Jahres angesetzten Plankosten für die Beteiligung an den Entgelten für die Ausstattung von abrechnungsfähigen Zählpunkten mit iMSys hier anzusetzen. </t>
  </si>
  <si>
    <t>Weitere</t>
  </si>
  <si>
    <t>Verlustenergiebereich (b)</t>
  </si>
  <si>
    <t>nach Rücksprache mit Herrn Glandin und Herrn Köhler der BNetzA ist es richtig, dass wir bei einer FL für Verlustenergie ohne Referenzband bei den zulässigen Erlösen den Abgleich (NachREOG) machen und nicht im Regulierungskonto. Daher wurde der Bereich gelöscht</t>
  </si>
  <si>
    <t>Anzahl der Mess-einrichtungen zum 31.12.2021 [Stück]</t>
  </si>
  <si>
    <t>Ergänzung des Werts zum 31.12.2021</t>
  </si>
  <si>
    <t>Kompensation des bilanziellen Ausgleichs im Rahmen der BDEW-Übergangslösung zum gesicherten Einstieg in den Redispatch 2.0
[EUR]</t>
  </si>
  <si>
    <t>E8.c. Weiteres Anlagevermögen (für Zugänge ab 2022) - für Berechnung des Kapitalkostenaufschlag</t>
  </si>
  <si>
    <t>Ergebnisrechnung der RKTH, die der Netzbetreiber ersetzen kann.</t>
  </si>
  <si>
    <t>Die in diesem Tabellenblatt abgefragten Daten dienen der Differenzbildung zwischen den in der Erlösobergrenze enthaltenen und den tatsächlich entstandenen Kosten im jeweiligen Jahr für die Vergütung von dezentralen Einspeisern.
In Zelle D5 ist der für das jeweilige Jahr in der Erlösobergrenze enthaltene Betrag einzutragen. Die tatsächlichen Kosten werden anhand der Vermeidungsarbeit und -leistung bestimmt.
Ab Zeile 69 können die dezentralen Erzeugungsanlagen eingetragen werden, dabei können die Einzelanlagen zu Vergütungs- bzw. Einspeisekategorien zusammengefasst werden.
z.B. können die Anlagen, differenziert nach tatsächlicher Vermeidungsleistung („Ist“) oder verstetigter Vermeidungsleistung, erfasst werden.
In der Spalte B „Energieträger (auch zusammengefasste Anlagen)“ sind insbesondere die zusammengefassten Anlagen mit einer sinnvollen Bezeichnung zu versehen. Bitte beachten Sie, dass eine Rückspeisung aus volatilen Erzeugungsanlagen (Wind und Solar) zu keiner Vergütung führt. Die Zeile wird ausgegraut. Lediglich die Leistungs- und Arbeitswerte sind einzutragen.
Die in Spalte „M“ und „P“ angegebenen Korrektur- bzw. Skalierungsfaktoren sind so zu verstehen, dass dort alle relevanten Faktoren zur Berechnung des korrekten Leistungs-/Arbeitspreises aus dem Preis des Referenzpreisblattes multiplikativ verknüpft werden, bspw. der Faktor 2/3 oder 0 für volatile Einspeiser und ein Reduktionsfaktor aufgrund von Rückspeisung zur Reduzierung des Arbeitspreises.
Die Zusammensetzung des Korrektur- bzw. Skalierungsfaktors ist im Tabellenblatt „H.Erläuterungen“ zu beschreiben.
Ab Zeile 69 können auch diejenigen dezentralen Erzeugungsnanlagen eingetragen werden, die im Jahr 2021 in Netzteilen angeschlossen waren, die durch einen Netzübergang nach § 26 ARegV aufgenommen wurden.
Für diese dezentralen Erzeugungsanlagen ist das Referenzpreisblatt des abgebenden Netzbetreibers heranzuziehen, soweit der Netzübergang nach dem 31.12.2021 erfolgte.</t>
  </si>
  <si>
    <t>Rückspeisungen stellen dezentrale Einspeisungen der unterlagerten Netzebene in die jeweilige vorgelagerte Netzebene dar, d.h. die Rückspeisung aus der MS-Ebene wird als dezentrale Einspeisung in die Umspannebene HS/MS eingetragen – analog zu den übrigen dezentralen Erzeugungsanlagen, die in diese Umspannebne einspeisen. 
Soweit nichts anderes nachgewiesen wird, sind Rückspeisungen als volatile Einspeisung zu bewerten. Abweichungen von diesem Regelfall sind im Tabellenblatt H. zu erläutern.
Die Höchstspannungsebene ist von der Betrachtung der Rückspeisungen ausgenommen.
Aufteilung der vermiedenen Netzentgelte für Rückspeisungen in die vorgelagerte Netz- oder Umspannebene:
Eine Aufteilung nach individuellen tatsächlichen Anteilen der einzelnen dezentralen Erzeugungsanlage an diesem vermiedenen Entgelt in Arbeits- und Leistungsanteilen ist, insbesondere bei verschiedenen zuständigen Netzbetreibern, ohne großen administrativen Aufwand nicht möglich.
Es ist daher sachgerecht, in Anlehnung an die Intention des Normengebers, diesen Betrag auf alle dezentralen Erzeugungsanlagen der betrachteten Netz- oder Umspannebene aufzuteilen. Als Aufteilungsschlüssel bietet sich die tatsächlich eingespeiste Arbeit der einzelnen dezentralen Erzeugungsanlage an.
Die Aufteilung erfolgt anhand der eingespeisten summierten Jahresarbeitswerte pro Netz- oder Umspannebene, einschließlich der Rückspeisung aus der nachgelagerten Netz- oder Umspannebene. Die Rückspeisung aus der nachgelagerten Netz- oder Umspannebene wird mit der rückgespeisten Arbeitsmenge im Verhältnis volatil/nicht volatil in der nachgelagerten Netz- oder Umspannebene berücksichtigt. Über den auf der Basis der Arbeitswerte ermittel-ten Schlüssel werden anschließend Arbeits- und Leistungswerte aufgeteilt.
Ein nachgelagerter Netzbetreiber meldet die aufgeteilte eingespeiste Energiemenge (Arbeit) in seinem Netzgebiet an den vorgelagerten Netzbetreiber.</t>
  </si>
  <si>
    <t>Nicht-volatile Anlagen die vor dem 01.01.2023 in Betrieb genommen wurden, werden weiterhin vergütet. Primär sind dies folgende Brennstoffe:
Energieträger nicht-volatiler Kraftwerke unterhalb der HöS: Abfall, Batterie-Speicherkraftwerk, Biomasse, Braunkohle, Deponiegas, Erdgas, Geothermie, Grubengas, Klärgas, Laufwasser, Mineralölprodukte, Speicherwasser und Steinkohle.</t>
  </si>
  <si>
    <t xml:space="preserve">Für die Verprobung des Kostenträgers Messstellenbetrieb und Messung beim Verteilernetzbetreiber ist die Zahl der Messstellen ohne Berücksichtigung des geplanten Rollouts im eigenen Netzgebiet und je Netzebene im Jahr 2024 durch den - regelmäßig personenidentischen - grundzuständigen Messstellenbetreiber für moderne Messeinrichtungen (gMSB) anzusetzen. Die Berücksichtigung der tatsächlichen Abgänge durch den Übergang auf den gMSB erfolgt über das Regulierungskonto. 
Sollte ein Unternehmen sich entscheiden, schon in der Verprobung aufgrund der Regelung des § 5 Abs. 1 Satz 3 ARegV eine Korrektur der zulässigen Erlöse für Messstellenbetrieb und Messung des Verteilernetzbetreibers einzuplanen, so sind Mengen und Erlöse vollständig zu bereinigen. Die Beschlusskammer bewertet eine entsprechend erläuterte Unterverprobung in diesem Fall nicht als gewollten Verzicht. </t>
  </si>
  <si>
    <t>Auf diesem Tabellenblatt sind der Anlagenspiegel des Gesamtunternehmens und der Tätigkeit Stromverteilung des Netzbetreibers anzugeben. Sofern Verpächter oder Subverpächter vorhanden sind, sind hier auch die jeweiligen Anlagenspiegel der Tätigkeit Stromverteilung für jeden Verpächter bzw. Subverpächter getrennt anzugeben. Die Bezeichnungen der Verpächter/Subverpächter sind im Tabellenblatt E8. KKAuf_Berechnung anzugeben und werden aus diesem Tabellenblatt übernommen. Das Tabellenblatt ist für das Jahr 2024 zu befüllen.</t>
  </si>
  <si>
    <t>Die in dem jeweiligen Jahr tatsächlich angefallenen Kosten (Ist-Kosten) aus der Beteiligung der Anschlussnetzbetreiber an den Entgelten für die Ausstattung von abrechnungsfähigen Zählpunkten mit iMSys sind hier anzusetzen (max. gültige POG). Die Eintragungen dazu erfolgen in Spalte E.
Unter einem abrechnungsfähigen Zählpunkt versteht die Beschlusskammer im Rahmen dieser Festlegung einen Zählpunkt der mit iMSys ausgestattet ist und für den
der § 30 Abs. 5 MsbG dem Messstellenbetreiber nicht untersagt, ein Entgelt gegenüber dem Anschlussnetzbetreiber abzurechnen.</t>
  </si>
  <si>
    <t>In diesen Zellen sind die Istkosten des Anschlussnetzbetreibers aus der Beteiligung an den Entgelten für die Ausstattung von Zählpunkten mit iMSys getrennt nach Pflichtrollout und optionalem Rollout anzugeben. 
Die Kosten für die Beteiligung an den Entgelten für die Ausstattung von Zählpunkten mit iMSys können auch unter der POG liegen, insbesondere bei Zählpunkten die erst im Laufe des betrachteten Jahres mit einem iMSys ausgestattet wurden oder bei einem Messstellenbetreiber der Entgelte unterhalb der POG nimmt. Diese Fälle sind daher separat in Zelle E12 und E17 auszuweisen. 
In den Zellen C21 und D21 ist die Anzahl der Zählpunkte eines Netzanschlusses seperat auszuweisen, die mit iMSys ausgestatten wurden und für die nach § 30 Abs. 5 MsbG die Abrechnung der Entgeltbeteiligung gegenüber dem Anschlusssnetzbetreiber unzulässig ist. Die gemäß § 30 Abs. 5 MsbG zulässige einmalige Abrechnung aller bei diesem Anschlussnutzer mit einem intelligenten Messsystem ausgestatteten Zählpunkte ist in den Zellen E9 bis E12 und E15 bis E17 anzugeben.</t>
  </si>
  <si>
    <t>Wählen Sie über das Dropdown-Menü den entsprechenden Vermögensgegenstand aus. Bei geleisteten Anzahlungen auf immaterielle Vermögensgegenstände und geleisteten Anzahlungen und Anlagen im Bau des Sachanlagevermögens sind lediglich die Spalten 1bis 8 und 10 bis 13 zu befüllen.</t>
  </si>
  <si>
    <t xml:space="preserve">Hier ist ausschließlich die Eintragung inden  Zellen F4 für die zulässigen Erlöse und F37 für Sonstiges vorzunehmen. </t>
  </si>
  <si>
    <t>Istkosten - Beteiligung Anschlussnetzbetreiber an den Entgelten für iMSys gemäß FL BK8-23/007-A
[EUR]</t>
  </si>
  <si>
    <t>Hinweis: Version 1.1 - Korrekturen der BNetzA waren für uns irrelevant weil entweder bereits beseitigt, oder Verlustenergie nicht Bestandteil unseres EHBS</t>
  </si>
  <si>
    <t>Version 1.2 (06.10.2025) der BNetzA tangiert uns auch nicht da dieser Fehler bei unserem MSB-Tabellenblatt von vornherein nicht bestanden hat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</si>
</sst>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43" formatCode="_-* #,##0.00_-;\-* #,##0.00_-;_-* &quot;-&quot;??_-;_-@_-"/>
    <numFmt numFmtId="164" formatCode="_(* #,##0.00_);_(* \(#,##0.00\);_(* &quot;-&quot;??_);_(@_)"/>
    <numFmt numFmtId="165" formatCode="&quot;€&quot;#,##0.00_);[Red]\(&quot;€&quot;#,##0.00\)"/>
    <numFmt numFmtId="166" formatCode="_(&quot;€&quot;* #,##0_);_(&quot;€&quot;* \(#,##0\);_(&quot;€&quot;* &quot;-&quot;_);_(@_)"/>
    <numFmt numFmtId="167" formatCode="_(&quot;€&quot;* #,##0.00_);_(&quot;€&quot;* \(#,##0.00\);_(&quot;€&quot;* &quot;-&quot;??_);_(@_)"/>
    <numFmt numFmtId="168" formatCode="#,##0.00_ ;[Red]\-#,##0.00\ "/>
    <numFmt numFmtId="169" formatCode="_([$€]* #,##0.00_);_([$€]* \(#,##0.00\);_([$€]* &quot;-&quot;??_);_(@_)"/>
    <numFmt numFmtId="170" formatCode="#,##0_ ;[Red]\-#,##0\ "/>
    <numFmt numFmtId="171" formatCode="#,##0\ &quot;€&quot;"/>
    <numFmt numFmtId="172" formatCode="#,##0.00_ ;[Red]\-#,##0.00;\-"/>
    <numFmt numFmtId="173" formatCode="0.0%"/>
    <numFmt numFmtId="174" formatCode="_-* #,##0\ _€_-;\-* #,##0\ _€_-;_-* &quot;-&quot;??\ _€_-;_-@_-"/>
    <numFmt numFmtId="175" formatCode="0_ ;\-0\ "/>
    <numFmt numFmtId="176" formatCode="#,##0_ ;\-#,##0\ "/>
    <numFmt numFmtId="177" formatCode="ddd/\ dd/mm/yyyy"/>
    <numFmt numFmtId="178" formatCode="#,##0.000000"/>
    <numFmt numFmtId="179" formatCode="#,##0.00000000"/>
    <numFmt numFmtId="180" formatCode="#,##0.0"/>
    <numFmt numFmtId="181" formatCode="#,##0.00\ &quot;MWh&quot;"/>
    <numFmt numFmtId="182" formatCode="#,##0.00\ &quot;EUR/MWh&quot;"/>
    <numFmt numFmtId="183" formatCode="#,##0.00_ ;\-#,##0.00\ "/>
    <numFmt numFmtId="184" formatCode="_-* #,##0.00\ [$€-407]_-;\-* #,##0.00\ [$€-407]_-;_-* &quot;-&quot;??\ [$€-407]_-;_-@_-"/>
    <numFmt numFmtId="185" formatCode="#,##0_ &quot;kvarh&quot;;[Red]\-#,##0\ &quot;kvarh&quot;"/>
    <numFmt numFmtId="186" formatCode="0.000%"/>
  </numFmts>
  <fonts count="78" x14ac:knownFonts="1">
    <font>
      <sz val="10"/>
      <name val="Arial"/>
    </font>
    <font>
      <sz val="11"/>
      <color theme="1"/>
      <name val="Calibri"/>
      <family val="2"/>
      <scheme val="minor"/>
    </font>
    <font>
      <sz val="11"/>
      <color theme="1"/>
      <name val="Calibri"/>
      <family val="2"/>
      <scheme val="minor"/>
    </font>
    <font>
      <sz val="11"/>
      <color indexed="8"/>
      <name val="Calibri"/>
      <family val="2"/>
    </font>
    <font>
      <sz val="10"/>
      <name val="Arial"/>
      <family val="2"/>
    </font>
    <font>
      <u/>
      <sz val="11"/>
      <color indexed="12"/>
      <name val="Arial"/>
      <family val="2"/>
    </font>
    <font>
      <sz val="11"/>
      <name val="Arial"/>
      <family val="2"/>
    </font>
    <font>
      <sz val="11"/>
      <name val="Arial"/>
      <family val="2"/>
    </font>
    <font>
      <sz val="8"/>
      <name val="Arial"/>
      <family val="2"/>
    </font>
    <font>
      <b/>
      <sz val="11"/>
      <name val="Arial"/>
      <family val="2"/>
    </font>
    <font>
      <b/>
      <sz val="14"/>
      <name val="Arial"/>
      <family val="2"/>
    </font>
    <font>
      <sz val="12"/>
      <name val="Arial"/>
      <family val="2"/>
    </font>
    <font>
      <b/>
      <sz val="12"/>
      <name val="Arial"/>
      <family val="2"/>
    </font>
    <font>
      <b/>
      <sz val="11"/>
      <color indexed="10"/>
      <name val="Arial"/>
      <family val="2"/>
    </font>
    <font>
      <b/>
      <sz val="10"/>
      <name val="Arial"/>
      <family val="2"/>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8"/>
      <name val="Arial"/>
      <family val="2"/>
    </font>
    <font>
      <sz val="11"/>
      <color indexed="12"/>
      <name val="Arial"/>
      <family val="2"/>
    </font>
    <font>
      <b/>
      <u/>
      <sz val="12"/>
      <name val="Arial"/>
      <family val="2"/>
    </font>
    <font>
      <sz val="10"/>
      <name val="Arial"/>
      <family val="2"/>
    </font>
    <font>
      <i/>
      <sz val="10"/>
      <name val="Arial"/>
      <family val="2"/>
    </font>
    <font>
      <b/>
      <i/>
      <sz val="10"/>
      <name val="Arial"/>
      <family val="2"/>
    </font>
    <font>
      <b/>
      <i/>
      <sz val="10"/>
      <name val="Arial"/>
      <family val="2"/>
    </font>
    <font>
      <b/>
      <i/>
      <sz val="9"/>
      <name val="Arial"/>
      <family val="2"/>
    </font>
    <font>
      <b/>
      <sz val="9"/>
      <name val="Arial"/>
      <family val="2"/>
    </font>
    <font>
      <sz val="10"/>
      <name val="Courier"/>
      <family val="3"/>
    </font>
    <font>
      <u/>
      <sz val="11"/>
      <color indexed="12"/>
      <name val="Arial"/>
      <family val="2"/>
    </font>
    <font>
      <sz val="6"/>
      <name val="Arial"/>
      <family val="2"/>
    </font>
    <font>
      <b/>
      <sz val="16"/>
      <name val="Arial"/>
      <family val="2"/>
    </font>
    <font>
      <b/>
      <u/>
      <sz val="10"/>
      <name val="Arial"/>
      <family val="2"/>
    </font>
    <font>
      <u/>
      <sz val="10"/>
      <color indexed="12"/>
      <name val="Arial"/>
      <family val="2"/>
    </font>
    <font>
      <u/>
      <sz val="11"/>
      <name val="Arial"/>
      <family val="2"/>
    </font>
    <font>
      <sz val="11"/>
      <name val="Arial"/>
      <family val="2"/>
    </font>
    <font>
      <vertAlign val="subscript"/>
      <sz val="11"/>
      <name val="Arial"/>
      <family val="2"/>
    </font>
    <font>
      <sz val="18"/>
      <name val="Arial"/>
      <family val="2"/>
    </font>
    <font>
      <sz val="11"/>
      <color theme="1"/>
      <name val="Calibri"/>
      <family val="2"/>
      <scheme val="minor"/>
    </font>
    <font>
      <sz val="11"/>
      <color theme="0"/>
      <name val="Calibri"/>
      <family val="2"/>
      <scheme val="minor"/>
    </font>
    <font>
      <sz val="11"/>
      <color theme="0"/>
      <name val="Arial"/>
      <family val="2"/>
    </font>
    <font>
      <sz val="10"/>
      <color theme="0"/>
      <name val="Arial"/>
      <family val="2"/>
    </font>
    <font>
      <b/>
      <sz val="11"/>
      <color theme="1"/>
      <name val="Calibri"/>
      <family val="2"/>
      <scheme val="minor"/>
    </font>
    <font>
      <b/>
      <sz val="11"/>
      <color theme="1"/>
      <name val="Arial"/>
      <family val="2"/>
    </font>
    <font>
      <sz val="11"/>
      <color theme="1"/>
      <name val="Arial"/>
      <family val="2"/>
    </font>
    <font>
      <sz val="10"/>
      <color theme="1"/>
      <name val="Arial"/>
      <family val="2"/>
    </font>
    <font>
      <b/>
      <sz val="10"/>
      <color theme="1"/>
      <name val="Arial"/>
      <family val="2"/>
    </font>
    <font>
      <b/>
      <sz val="14"/>
      <color theme="1"/>
      <name val="Arial"/>
      <family val="2"/>
    </font>
    <font>
      <b/>
      <i/>
      <vertAlign val="subscript"/>
      <sz val="10"/>
      <name val="Arial"/>
      <family val="2"/>
    </font>
    <font>
      <strike/>
      <sz val="11"/>
      <color rgb="FFFF0000"/>
      <name val="Arial"/>
      <family val="2"/>
    </font>
    <font>
      <strike/>
      <sz val="10"/>
      <color rgb="FFFF0000"/>
      <name val="Arial"/>
      <family val="2"/>
    </font>
    <font>
      <b/>
      <strike/>
      <sz val="11"/>
      <color rgb="FFFF0000"/>
      <name val="Arial"/>
      <family val="2"/>
    </font>
    <font>
      <b/>
      <strike/>
      <sz val="10"/>
      <color rgb="FFFF0000"/>
      <name val="Arial"/>
      <family val="2"/>
    </font>
    <font>
      <b/>
      <u/>
      <sz val="16"/>
      <name val="Arial"/>
      <family val="2"/>
    </font>
    <font>
      <sz val="11"/>
      <color rgb="FFFF0000"/>
      <name val="Arial"/>
      <family val="2"/>
    </font>
    <font>
      <b/>
      <u/>
      <sz val="11"/>
      <color rgb="FFFF0000"/>
      <name val="Arial"/>
      <family val="2"/>
    </font>
    <font>
      <b/>
      <u/>
      <sz val="11"/>
      <color indexed="12"/>
      <name val="Arial"/>
      <family val="2"/>
    </font>
    <font>
      <b/>
      <sz val="9"/>
      <color indexed="81"/>
      <name val="Segoe UI"/>
      <family val="2"/>
    </font>
    <font>
      <sz val="9"/>
      <color indexed="81"/>
      <name val="Segoe UI"/>
      <family val="2"/>
    </font>
    <font>
      <sz val="14"/>
      <name val="Arial"/>
      <family val="2"/>
    </font>
    <font>
      <b/>
      <sz val="11"/>
      <color rgb="FFFF0000"/>
      <name val="Arial"/>
      <family val="2"/>
    </font>
    <font>
      <sz val="11"/>
      <name val="Calibri"/>
      <family val="2"/>
      <scheme val="minor"/>
    </font>
    <font>
      <b/>
      <sz val="14"/>
      <color theme="1"/>
      <name val="Calibri"/>
      <family val="2"/>
      <scheme val="minor"/>
    </font>
    <font>
      <sz val="10"/>
      <name val="Arial"/>
      <family val="2"/>
    </font>
  </fonts>
  <fills count="5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43"/>
        <bgColor indexed="64"/>
      </patternFill>
    </fill>
    <fill>
      <patternFill patternType="gray0625">
        <bgColor indexed="43"/>
      </patternFill>
    </fill>
    <fill>
      <patternFill patternType="solid">
        <fgColor indexed="42"/>
        <bgColor indexed="64"/>
      </patternFill>
    </fill>
    <fill>
      <patternFill patternType="solid">
        <fgColor theme="5"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0"/>
        <bgColor indexed="64"/>
      </patternFill>
    </fill>
    <fill>
      <patternFill patternType="solid">
        <fgColor rgb="FFFFFF99"/>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rgb="FFBFBFBF"/>
        <bgColor indexed="64"/>
      </patternFill>
    </fill>
    <fill>
      <patternFill patternType="gray0625">
        <bgColor rgb="FFFFFF99"/>
      </patternFill>
    </fill>
    <fill>
      <patternFill patternType="gray0625">
        <fgColor theme="0" tint="-0.499984740745262"/>
        <bgColor rgb="FFFFFF99"/>
      </patternFill>
    </fill>
    <fill>
      <patternFill patternType="solid">
        <fgColor theme="0" tint="-4.9989318521683403E-2"/>
        <bgColor indexed="64"/>
      </patternFill>
    </fill>
    <fill>
      <patternFill patternType="gray0625">
        <fgColor rgb="FFFFFF99"/>
        <bgColor indexed="43"/>
      </patternFill>
    </fill>
    <fill>
      <patternFill patternType="solid">
        <fgColor theme="0" tint="-0.14996795556505021"/>
        <bgColor rgb="FFFFFF99"/>
      </patternFill>
    </fill>
    <fill>
      <patternFill patternType="lightTrellis">
        <bgColor indexed="43"/>
      </patternFill>
    </fill>
    <fill>
      <patternFill patternType="lightTrellis">
        <bgColor rgb="FFFFFF99"/>
      </patternFill>
    </fill>
    <fill>
      <patternFill patternType="gray125">
        <bgColor rgb="FFFFFF99"/>
      </patternFill>
    </fill>
    <fill>
      <patternFill patternType="solid">
        <fgColor rgb="FF92D050"/>
        <bgColor indexed="64"/>
      </patternFill>
    </fill>
    <fill>
      <patternFill patternType="lightUp"/>
    </fill>
    <fill>
      <patternFill patternType="gray0625">
        <fgColor auto="1"/>
        <bgColor rgb="FFFFFF99"/>
      </patternFill>
    </fill>
  </fills>
  <borders count="134">
    <border>
      <left/>
      <right/>
      <top/>
      <bottom/>
      <diagonal/>
    </border>
    <border>
      <left/>
      <right/>
      <top/>
      <bottom style="hair">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auto="1"/>
      </left>
      <right style="thin">
        <color auto="1"/>
      </right>
      <top/>
      <bottom style="medium">
        <color auto="1"/>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auto="1"/>
      </top>
      <bottom style="medium">
        <color indexed="64"/>
      </bottom>
      <diagonal/>
    </border>
    <border>
      <left/>
      <right style="thin">
        <color indexed="64"/>
      </right>
      <top style="thin">
        <color auto="1"/>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style="thin">
        <color indexed="64"/>
      </left>
      <right style="thin">
        <color indexed="64"/>
      </right>
      <top style="thin">
        <color indexed="64"/>
      </top>
      <bottom/>
      <diagonal/>
    </border>
    <border>
      <left/>
      <right style="medium">
        <color indexed="64"/>
      </right>
      <top style="thin">
        <color auto="1"/>
      </top>
      <bottom style="thin">
        <color auto="1"/>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top/>
      <bottom style="dotted">
        <color indexed="64"/>
      </bottom>
      <diagonal/>
    </border>
    <border>
      <left/>
      <right style="thin">
        <color indexed="64"/>
      </right>
      <top/>
      <bottom style="dotted">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ashDot">
        <color indexed="64"/>
      </left>
      <right/>
      <top style="thin">
        <color indexed="64"/>
      </top>
      <bottom/>
      <diagonal/>
    </border>
    <border>
      <left/>
      <right style="dashDot">
        <color indexed="64"/>
      </right>
      <top style="thin">
        <color indexed="64"/>
      </top>
      <bottom/>
      <diagonal/>
    </border>
    <border>
      <left style="dashDot">
        <color indexed="64"/>
      </left>
      <right/>
      <top/>
      <bottom style="thin">
        <color indexed="64"/>
      </bottom>
      <diagonal/>
    </border>
    <border>
      <left/>
      <right style="dashDot">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s>
  <cellStyleXfs count="292">
    <xf numFmtId="0" fontId="0" fillId="0" borderId="0"/>
    <xf numFmtId="0" fontId="15" fillId="2" borderId="0"/>
    <xf numFmtId="0" fontId="4" fillId="2" borderId="0"/>
    <xf numFmtId="0" fontId="15" fillId="2" borderId="0"/>
    <xf numFmtId="0" fontId="4" fillId="2" borderId="0"/>
    <xf numFmtId="0" fontId="36" fillId="2" borderId="0"/>
    <xf numFmtId="0" fontId="15" fillId="2" borderId="0"/>
    <xf numFmtId="0" fontId="4" fillId="2" borderId="0"/>
    <xf numFmtId="0" fontId="4" fillId="2" borderId="0"/>
    <xf numFmtId="0" fontId="15" fillId="2" borderId="0"/>
    <xf numFmtId="0" fontId="4" fillId="2" borderId="0"/>
    <xf numFmtId="0" fontId="15" fillId="2" borderId="0"/>
    <xf numFmtId="0" fontId="4" fillId="2" borderId="0"/>
    <xf numFmtId="0" fontId="36" fillId="2" borderId="0"/>
    <xf numFmtId="0" fontId="15" fillId="2" borderId="0"/>
    <xf numFmtId="0" fontId="4" fillId="2" borderId="0"/>
    <xf numFmtId="0" fontId="4" fillId="2" borderId="0"/>
    <xf numFmtId="0" fontId="36" fillId="2" borderId="0"/>
    <xf numFmtId="0" fontId="15" fillId="2" borderId="0"/>
    <xf numFmtId="0" fontId="4" fillId="2" borderId="0"/>
    <xf numFmtId="0" fontId="4" fillId="2" borderId="0"/>
    <xf numFmtId="0" fontId="36" fillId="2" borderId="0"/>
    <xf numFmtId="0" fontId="15" fillId="2" borderId="0"/>
    <xf numFmtId="0" fontId="4" fillId="2" borderId="0"/>
    <xf numFmtId="0" fontId="4" fillId="2" borderId="0"/>
    <xf numFmtId="0" fontId="14" fillId="2" borderId="0"/>
    <xf numFmtId="0" fontId="37" fillId="2" borderId="0"/>
    <xf numFmtId="0" fontId="38" fillId="2" borderId="0"/>
    <xf numFmtId="0" fontId="38" fillId="2" borderId="0"/>
    <xf numFmtId="0" fontId="39" fillId="2" borderId="0"/>
    <xf numFmtId="0" fontId="38" fillId="2" borderId="0"/>
    <xf numFmtId="0" fontId="38" fillId="2" borderId="0"/>
    <xf numFmtId="0" fontId="38" fillId="2" borderId="0"/>
    <xf numFmtId="0" fontId="39" fillId="2" borderId="0"/>
    <xf numFmtId="0" fontId="38" fillId="2" borderId="0"/>
    <xf numFmtId="0" fontId="39" fillId="2" borderId="0"/>
    <xf numFmtId="0" fontId="38" fillId="2" borderId="0"/>
    <xf numFmtId="0" fontId="39" fillId="2" borderId="0"/>
    <xf numFmtId="0" fontId="38" fillId="2" borderId="0"/>
    <xf numFmtId="0" fontId="40" fillId="2" borderId="0"/>
    <xf numFmtId="0" fontId="41" fillId="2" borderId="0"/>
    <xf numFmtId="0" fontId="33" fillId="2" borderId="0"/>
    <xf numFmtId="0" fontId="8" fillId="2" borderId="0"/>
    <xf numFmtId="172" fontId="15" fillId="3" borderId="1"/>
    <xf numFmtId="172" fontId="4" fillId="3" borderId="1"/>
    <xf numFmtId="172" fontId="15" fillId="3" borderId="1"/>
    <xf numFmtId="172" fontId="4" fillId="3" borderId="1"/>
    <xf numFmtId="172" fontId="15" fillId="3" borderId="1"/>
    <xf numFmtId="172" fontId="4" fillId="3" borderId="1"/>
    <xf numFmtId="172" fontId="15" fillId="3" borderId="1"/>
    <xf numFmtId="172" fontId="4" fillId="3" borderId="1"/>
    <xf numFmtId="172" fontId="15" fillId="3" borderId="1"/>
    <xf numFmtId="172" fontId="4" fillId="3" borderId="1"/>
    <xf numFmtId="0" fontId="37" fillId="3" borderId="0"/>
    <xf numFmtId="0" fontId="15" fillId="2" borderId="0"/>
    <xf numFmtId="0" fontId="4" fillId="2" borderId="0"/>
    <xf numFmtId="0" fontId="15" fillId="2" borderId="0"/>
    <xf numFmtId="0" fontId="4" fillId="2" borderId="0"/>
    <xf numFmtId="0" fontId="36" fillId="2" borderId="0"/>
    <xf numFmtId="0" fontId="15" fillId="2" borderId="0"/>
    <xf numFmtId="0" fontId="4" fillId="2" borderId="0"/>
    <xf numFmtId="0" fontId="4" fillId="2" borderId="0"/>
    <xf numFmtId="0" fontId="15" fillId="2" borderId="0"/>
    <xf numFmtId="0" fontId="4" fillId="2" borderId="0"/>
    <xf numFmtId="0" fontId="15" fillId="2" borderId="0"/>
    <xf numFmtId="0" fontId="4" fillId="2" borderId="0"/>
    <xf numFmtId="0" fontId="36" fillId="2" borderId="0"/>
    <xf numFmtId="0" fontId="15" fillId="2" borderId="0"/>
    <xf numFmtId="0" fontId="4" fillId="2" borderId="0"/>
    <xf numFmtId="0" fontId="4" fillId="2" borderId="0"/>
    <xf numFmtId="0" fontId="36" fillId="2" borderId="0"/>
    <xf numFmtId="0" fontId="15" fillId="2" borderId="0"/>
    <xf numFmtId="0" fontId="4" fillId="2" borderId="0"/>
    <xf numFmtId="0" fontId="4" fillId="2" borderId="0"/>
    <xf numFmtId="0" fontId="36" fillId="2" borderId="0"/>
    <xf numFmtId="0" fontId="15" fillId="2" borderId="0"/>
    <xf numFmtId="0" fontId="4" fillId="2" borderId="0"/>
    <xf numFmtId="0" fontId="4" fillId="2" borderId="0"/>
    <xf numFmtId="0" fontId="14" fillId="2" borderId="0"/>
    <xf numFmtId="0" fontId="37" fillId="2" borderId="0"/>
    <xf numFmtId="0" fontId="15" fillId="2" borderId="0"/>
    <xf numFmtId="0" fontId="4" fillId="2" borderId="0"/>
    <xf numFmtId="0" fontId="40" fillId="2" borderId="0"/>
    <xf numFmtId="0" fontId="41" fillId="2" borderId="0"/>
    <xf numFmtId="0" fontId="33" fillId="2" borderId="0"/>
    <xf numFmtId="0" fontId="8" fillId="2" borderId="0"/>
    <xf numFmtId="0" fontId="16" fillId="4" borderId="0" applyNumberFormat="0" applyBorder="0" applyAlignment="0" applyProtection="0"/>
    <xf numFmtId="0" fontId="3" fillId="4" borderId="0" applyNumberFormat="0" applyBorder="0" applyAlignment="0" applyProtection="0"/>
    <xf numFmtId="0" fontId="52" fillId="30" borderId="0" applyNumberFormat="0" applyBorder="0" applyAlignment="0" applyProtection="0"/>
    <xf numFmtId="0" fontId="16" fillId="5" borderId="0" applyNumberFormat="0" applyBorder="0" applyAlignment="0" applyProtection="0"/>
    <xf numFmtId="0" fontId="3" fillId="5" borderId="0" applyNumberFormat="0" applyBorder="0" applyAlignment="0" applyProtection="0"/>
    <xf numFmtId="0" fontId="16" fillId="6" borderId="0" applyNumberFormat="0" applyBorder="0" applyAlignment="0" applyProtection="0"/>
    <xf numFmtId="0" fontId="3" fillId="6" borderId="0" applyNumberFormat="0" applyBorder="0" applyAlignment="0" applyProtection="0"/>
    <xf numFmtId="0" fontId="16" fillId="7" borderId="0" applyNumberFormat="0" applyBorder="0" applyAlignment="0" applyProtection="0"/>
    <xf numFmtId="0" fontId="3" fillId="7" borderId="0" applyNumberFormat="0" applyBorder="0" applyAlignment="0" applyProtection="0"/>
    <xf numFmtId="0" fontId="16" fillId="8" borderId="0" applyNumberFormat="0" applyBorder="0" applyAlignment="0" applyProtection="0"/>
    <xf numFmtId="0" fontId="3" fillId="8" borderId="0" applyNumberFormat="0" applyBorder="0" applyAlignment="0" applyProtection="0"/>
    <xf numFmtId="0" fontId="16" fillId="9" borderId="0" applyNumberFormat="0" applyBorder="0" applyAlignment="0" applyProtection="0"/>
    <xf numFmtId="0" fontId="3" fillId="9" borderId="0" applyNumberFormat="0" applyBorder="0" applyAlignment="0" applyProtection="0"/>
    <xf numFmtId="0" fontId="16" fillId="4" borderId="0" applyNumberFormat="0" applyBorder="0" applyAlignment="0" applyProtection="0"/>
    <xf numFmtId="0" fontId="3" fillId="4" borderId="0" applyNumberFormat="0" applyBorder="0" applyAlignment="0" applyProtection="0"/>
    <xf numFmtId="0" fontId="16" fillId="5" borderId="0" applyNumberFormat="0" applyBorder="0" applyAlignment="0" applyProtection="0"/>
    <xf numFmtId="0" fontId="3" fillId="5" borderId="0" applyNumberFormat="0" applyBorder="0" applyAlignment="0" applyProtection="0"/>
    <xf numFmtId="0" fontId="16" fillId="6" borderId="0" applyNumberFormat="0" applyBorder="0" applyAlignment="0" applyProtection="0"/>
    <xf numFmtId="0" fontId="3" fillId="6" borderId="0" applyNumberFormat="0" applyBorder="0" applyAlignment="0" applyProtection="0"/>
    <xf numFmtId="0" fontId="16" fillId="7" borderId="0" applyNumberFormat="0" applyBorder="0" applyAlignment="0" applyProtection="0"/>
    <xf numFmtId="0" fontId="3" fillId="7" borderId="0" applyNumberFormat="0" applyBorder="0" applyAlignment="0" applyProtection="0"/>
    <xf numFmtId="0" fontId="16" fillId="8" borderId="0" applyNumberFormat="0" applyBorder="0" applyAlignment="0" applyProtection="0"/>
    <xf numFmtId="0" fontId="3" fillId="8" borderId="0" applyNumberFormat="0" applyBorder="0" applyAlignment="0" applyProtection="0"/>
    <xf numFmtId="0" fontId="16" fillId="9" borderId="0" applyNumberFormat="0" applyBorder="0" applyAlignment="0" applyProtection="0"/>
    <xf numFmtId="0" fontId="3" fillId="9" borderId="0" applyNumberFormat="0" applyBorder="0" applyAlignment="0" applyProtection="0"/>
    <xf numFmtId="0" fontId="52" fillId="31" borderId="0" applyNumberFormat="0" applyBorder="0" applyAlignment="0" applyProtection="0"/>
    <xf numFmtId="0" fontId="16" fillId="10" borderId="0" applyNumberFormat="0" applyBorder="0" applyAlignment="0" applyProtection="0"/>
    <xf numFmtId="0" fontId="3" fillId="10" borderId="0" applyNumberFormat="0" applyBorder="0" applyAlignment="0" applyProtection="0"/>
    <xf numFmtId="0" fontId="16" fillId="11" borderId="0" applyNumberFormat="0" applyBorder="0" applyAlignment="0" applyProtection="0"/>
    <xf numFmtId="0" fontId="3" fillId="11" borderId="0" applyNumberFormat="0" applyBorder="0" applyAlignment="0" applyProtection="0"/>
    <xf numFmtId="0" fontId="16" fillId="12" borderId="0" applyNumberFormat="0" applyBorder="0" applyAlignment="0" applyProtection="0"/>
    <xf numFmtId="0" fontId="3" fillId="12" borderId="0" applyNumberFormat="0" applyBorder="0" applyAlignment="0" applyProtection="0"/>
    <xf numFmtId="0" fontId="16" fillId="7" borderId="0" applyNumberFormat="0" applyBorder="0" applyAlignment="0" applyProtection="0"/>
    <xf numFmtId="0" fontId="3" fillId="7" borderId="0" applyNumberFormat="0" applyBorder="0" applyAlignment="0" applyProtection="0"/>
    <xf numFmtId="0" fontId="16" fillId="10" borderId="0" applyNumberFormat="0" applyBorder="0" applyAlignment="0" applyProtection="0"/>
    <xf numFmtId="0" fontId="3" fillId="10" borderId="0" applyNumberFormat="0" applyBorder="0" applyAlignment="0" applyProtection="0"/>
    <xf numFmtId="0" fontId="16" fillId="13" borderId="0" applyNumberFormat="0" applyBorder="0" applyAlignment="0" applyProtection="0"/>
    <xf numFmtId="0" fontId="3" fillId="13" borderId="0" applyNumberFormat="0" applyBorder="0" applyAlignment="0" applyProtection="0"/>
    <xf numFmtId="0" fontId="16" fillId="10" borderId="0" applyNumberFormat="0" applyBorder="0" applyAlignment="0" applyProtection="0"/>
    <xf numFmtId="0" fontId="3" fillId="10" borderId="0" applyNumberFormat="0" applyBorder="0" applyAlignment="0" applyProtection="0"/>
    <xf numFmtId="0" fontId="16" fillId="11" borderId="0" applyNumberFormat="0" applyBorder="0" applyAlignment="0" applyProtection="0"/>
    <xf numFmtId="0" fontId="3" fillId="11" borderId="0" applyNumberFormat="0" applyBorder="0" applyAlignment="0" applyProtection="0"/>
    <xf numFmtId="0" fontId="16" fillId="12" borderId="0" applyNumberFormat="0" applyBorder="0" applyAlignment="0" applyProtection="0"/>
    <xf numFmtId="0" fontId="3" fillId="12" borderId="0" applyNumberFormat="0" applyBorder="0" applyAlignment="0" applyProtection="0"/>
    <xf numFmtId="0" fontId="16" fillId="7" borderId="0" applyNumberFormat="0" applyBorder="0" applyAlignment="0" applyProtection="0"/>
    <xf numFmtId="0" fontId="3" fillId="7" borderId="0" applyNumberFormat="0" applyBorder="0" applyAlignment="0" applyProtection="0"/>
    <xf numFmtId="0" fontId="16" fillId="10" borderId="0" applyNumberFormat="0" applyBorder="0" applyAlignment="0" applyProtection="0"/>
    <xf numFmtId="0" fontId="3" fillId="10" borderId="0" applyNumberFormat="0" applyBorder="0" applyAlignment="0" applyProtection="0"/>
    <xf numFmtId="0" fontId="16" fillId="13" borderId="0" applyNumberFormat="0" applyBorder="0" applyAlignment="0" applyProtection="0"/>
    <xf numFmtId="0" fontId="3" fillId="13" borderId="0" applyNumberFormat="0" applyBorder="0" applyAlignment="0" applyProtection="0"/>
    <xf numFmtId="0" fontId="53" fillId="32" borderId="0" applyNumberFormat="0" applyBorder="0" applyAlignment="0" applyProtection="0"/>
    <xf numFmtId="0" fontId="17" fillId="14"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4"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8" fillId="22" borderId="2" applyNumberFormat="0" applyAlignment="0" applyProtection="0"/>
    <xf numFmtId="0" fontId="18" fillId="22" borderId="2" applyNumberFormat="0" applyAlignment="0" applyProtection="0"/>
    <xf numFmtId="0" fontId="18" fillId="22" borderId="2" applyNumberFormat="0" applyAlignment="0" applyProtection="0"/>
    <xf numFmtId="0" fontId="19" fillId="22" borderId="3" applyNumberFormat="0" applyAlignment="0" applyProtection="0"/>
    <xf numFmtId="0" fontId="19" fillId="22" borderId="3" applyNumberFormat="0" applyAlignment="0" applyProtection="0"/>
    <xf numFmtId="0" fontId="19" fillId="22" borderId="3" applyNumberFormat="0" applyAlignment="0" applyProtection="0"/>
    <xf numFmtId="0" fontId="20" fillId="9" borderId="3" applyNumberFormat="0" applyAlignment="0" applyProtection="0"/>
    <xf numFmtId="0" fontId="20" fillId="9" borderId="3" applyNumberFormat="0" applyAlignment="0" applyProtection="0"/>
    <xf numFmtId="0" fontId="20" fillId="9" borderId="3"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169" fontId="4" fillId="0" borderId="0" applyFont="0" applyFill="0" applyBorder="0" applyAlignment="0" applyProtection="0"/>
    <xf numFmtId="169" fontId="36" fillId="0" borderId="0" applyFont="0" applyFill="0" applyBorder="0" applyAlignment="0" applyProtection="0"/>
    <xf numFmtId="169" fontId="4" fillId="0" borderId="0" applyFont="0" applyFill="0" applyBorder="0" applyAlignment="0" applyProtection="0"/>
    <xf numFmtId="169" fontId="15"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5"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164" fontId="4" fillId="0" borderId="0" applyFont="0" applyFill="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49" fontId="4" fillId="0" borderId="0"/>
    <xf numFmtId="0" fontId="7" fillId="24" borderId="5" applyNumberFormat="0" applyFont="0" applyAlignment="0" applyProtection="0"/>
    <xf numFmtId="0" fontId="7" fillId="24" borderId="5" applyNumberFormat="0" applyFont="0" applyAlignment="0" applyProtection="0"/>
    <xf numFmtId="0" fontId="6" fillId="24" borderId="5" applyNumberFormat="0" applyFont="0" applyAlignment="0" applyProtection="0"/>
    <xf numFmtId="0" fontId="6" fillId="24" borderId="5" applyNumberFormat="0" applyFont="0" applyAlignment="0" applyProtection="0"/>
    <xf numFmtId="9" fontId="4" fillId="0" borderId="0" applyFont="0" applyFill="0" applyBorder="0" applyAlignment="0" applyProtection="0"/>
    <xf numFmtId="9" fontId="15"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4" fillId="0" borderId="0"/>
    <xf numFmtId="0" fontId="52" fillId="0" borderId="0"/>
    <xf numFmtId="0" fontId="4" fillId="0" borderId="0"/>
    <xf numFmtId="0" fontId="49" fillId="0" borderId="0"/>
    <xf numFmtId="0" fontId="52" fillId="0" borderId="0"/>
    <xf numFmtId="0" fontId="36" fillId="0" borderId="0"/>
    <xf numFmtId="0" fontId="15" fillId="0" borderId="0"/>
    <xf numFmtId="0" fontId="4" fillId="0" borderId="0"/>
    <xf numFmtId="0" fontId="4" fillId="0" borderId="0"/>
    <xf numFmtId="0" fontId="15" fillId="0" borderId="0"/>
    <xf numFmtId="0" fontId="15" fillId="0" borderId="0"/>
    <xf numFmtId="0" fontId="4" fillId="0" borderId="0"/>
    <xf numFmtId="0" fontId="7" fillId="0" borderId="0"/>
    <xf numFmtId="0" fontId="6" fillId="0" borderId="0"/>
    <xf numFmtId="0" fontId="6" fillId="0" borderId="0"/>
    <xf numFmtId="0" fontId="6" fillId="0" borderId="0"/>
    <xf numFmtId="0" fontId="7" fillId="0" borderId="0"/>
    <xf numFmtId="0" fontId="6" fillId="0" borderId="0"/>
    <xf numFmtId="0" fontId="7" fillId="0" borderId="0"/>
    <xf numFmtId="0" fontId="6" fillId="0" borderId="0"/>
    <xf numFmtId="0" fontId="4" fillId="0" borderId="0"/>
    <xf numFmtId="0" fontId="15" fillId="0" borderId="0"/>
    <xf numFmtId="0" fontId="36" fillId="0" borderId="0"/>
    <xf numFmtId="0" fontId="4" fillId="0" borderId="0"/>
    <xf numFmtId="0" fontId="4" fillId="0" borderId="0"/>
    <xf numFmtId="0" fontId="4" fillId="0" borderId="0"/>
    <xf numFmtId="0" fontId="15" fillId="0" borderId="0"/>
    <xf numFmtId="0" fontId="4" fillId="0" borderId="0"/>
    <xf numFmtId="0" fontId="6" fillId="0" borderId="0"/>
    <xf numFmtId="0" fontId="6" fillId="0" borderId="0"/>
    <xf numFmtId="0" fontId="6" fillId="0" borderId="0"/>
    <xf numFmtId="0" fontId="26" fillId="0" borderId="0" applyNumberFormat="0" applyFill="0" applyBorder="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42" fillId="0" borderId="0"/>
    <xf numFmtId="0" fontId="30" fillId="0" borderId="9"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167" fontId="4" fillId="0" borderId="0" applyFont="0" applyFill="0" applyBorder="0" applyAlignment="0" applyProtection="0"/>
    <xf numFmtId="167" fontId="15" fillId="0" borderId="0" applyFont="0" applyFill="0" applyBorder="0" applyAlignment="0" applyProtection="0"/>
    <xf numFmtId="167" fontId="4" fillId="0" borderId="0" applyFont="0" applyFill="0" applyBorder="0" applyAlignment="0" applyProtection="0"/>
    <xf numFmtId="167" fontId="15" fillId="0" borderId="0" applyFont="0" applyFill="0" applyBorder="0" applyAlignment="0" applyProtection="0"/>
    <xf numFmtId="167" fontId="4" fillId="0" borderId="0" applyFont="0" applyFill="0" applyBorder="0" applyAlignment="0" applyProtection="0"/>
    <xf numFmtId="167" fontId="15"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25" borderId="10" applyNumberFormat="0" applyAlignment="0" applyProtection="0"/>
    <xf numFmtId="0" fontId="32" fillId="25" borderId="10" applyNumberFormat="0" applyAlignment="0" applyProtection="0"/>
    <xf numFmtId="0" fontId="32" fillId="25" borderId="10" applyNumberFormat="0" applyAlignment="0" applyProtection="0"/>
    <xf numFmtId="164" fontId="4" fillId="0" borderId="0" applyFont="0" applyFill="0" applyBorder="0" applyAlignment="0" applyProtection="0"/>
    <xf numFmtId="0" fontId="2" fillId="30" borderId="0" applyNumberFormat="0" applyBorder="0" applyAlignment="0" applyProtection="0"/>
    <xf numFmtId="0" fontId="1" fillId="0" borderId="0"/>
    <xf numFmtId="0" fontId="1" fillId="0" borderId="0"/>
    <xf numFmtId="0" fontId="6" fillId="0" borderId="0"/>
    <xf numFmtId="0" fontId="1" fillId="31" borderId="0" applyNumberFormat="0" applyBorder="0" applyAlignment="0" applyProtection="0"/>
    <xf numFmtId="0" fontId="1" fillId="30" borderId="0" applyNumberFormat="0" applyBorder="0" applyAlignment="0" applyProtection="0"/>
    <xf numFmtId="0" fontId="18" fillId="22" borderId="116" applyNumberFormat="0" applyAlignment="0" applyProtection="0"/>
    <xf numFmtId="0" fontId="19" fillId="22" borderId="117" applyNumberFormat="0" applyAlignment="0" applyProtection="0"/>
    <xf numFmtId="0" fontId="18" fillId="22" borderId="122" applyNumberFormat="0" applyAlignment="0" applyProtection="0"/>
    <xf numFmtId="0" fontId="19" fillId="22" borderId="123" applyNumberFormat="0" applyAlignment="0" applyProtection="0"/>
    <xf numFmtId="0" fontId="4" fillId="0" borderId="0"/>
    <xf numFmtId="9" fontId="1" fillId="0" borderId="0" applyFont="0" applyFill="0" applyBorder="0" applyAlignment="0" applyProtection="0"/>
    <xf numFmtId="0" fontId="1" fillId="0" borderId="0"/>
    <xf numFmtId="43" fontId="77" fillId="0" borderId="0" applyFont="0" applyFill="0" applyBorder="0" applyAlignment="0" applyProtection="0"/>
  </cellStyleXfs>
  <cellXfs count="1500">
    <xf numFmtId="0" fontId="0" fillId="0" borderId="0" xfId="0"/>
    <xf numFmtId="0" fontId="6" fillId="0" borderId="0" xfId="0" applyFont="1" applyAlignment="1" applyProtection="1">
      <alignment vertical="center" wrapText="1"/>
    </xf>
    <xf numFmtId="0" fontId="12" fillId="26" borderId="0" xfId="0" applyFont="1" applyFill="1" applyBorder="1" applyAlignment="1" applyProtection="1">
      <alignment horizontal="left" vertical="center"/>
    </xf>
    <xf numFmtId="0" fontId="4" fillId="26" borderId="0" xfId="0" applyFont="1" applyFill="1" applyBorder="1" applyAlignment="1" applyProtection="1">
      <alignment vertical="center"/>
    </xf>
    <xf numFmtId="0" fontId="6" fillId="0" borderId="0" xfId="0" applyFont="1" applyFill="1" applyBorder="1" applyAlignment="1" applyProtection="1">
      <alignment vertical="center"/>
    </xf>
    <xf numFmtId="0" fontId="4" fillId="0" borderId="0" xfId="0" applyFont="1" applyFill="1" applyAlignment="1" applyProtection="1">
      <alignment vertical="center"/>
    </xf>
    <xf numFmtId="0" fontId="0" fillId="0" borderId="0" xfId="0" applyAlignment="1" applyProtection="1">
      <alignment vertical="center"/>
    </xf>
    <xf numFmtId="0" fontId="4" fillId="26" borderId="14" xfId="0" applyFont="1" applyFill="1" applyBorder="1" applyAlignment="1" applyProtection="1">
      <alignment vertical="center"/>
    </xf>
    <xf numFmtId="168" fontId="34" fillId="0" borderId="0" xfId="191" quotePrefix="1" applyNumberFormat="1" applyFont="1" applyFill="1" applyAlignment="1" applyProtection="1">
      <alignment vertical="center"/>
    </xf>
    <xf numFmtId="1" fontId="14" fillId="0" borderId="0" xfId="241" applyNumberFormat="1" applyFont="1" applyFill="1" applyBorder="1" applyAlignment="1" applyProtection="1">
      <alignment vertical="center" wrapText="1"/>
    </xf>
    <xf numFmtId="0" fontId="12" fillId="0" borderId="0" xfId="241" applyFont="1" applyFill="1" applyBorder="1" applyAlignment="1" applyProtection="1">
      <alignment vertical="center" wrapText="1"/>
    </xf>
    <xf numFmtId="0" fontId="14" fillId="0" borderId="0" xfId="241" applyFont="1" applyFill="1" applyBorder="1" applyAlignment="1" applyProtection="1">
      <alignment horizontal="center" vertical="center" wrapText="1"/>
    </xf>
    <xf numFmtId="0" fontId="6" fillId="0" borderId="0" xfId="0" applyFont="1" applyAlignment="1" applyProtection="1">
      <alignment vertical="center"/>
    </xf>
    <xf numFmtId="0" fontId="7" fillId="0" borderId="0" xfId="0" applyFont="1" applyBorder="1" applyAlignment="1" applyProtection="1">
      <alignment vertical="center"/>
    </xf>
    <xf numFmtId="0" fontId="4" fillId="26" borderId="0" xfId="0" applyFont="1" applyFill="1" applyBorder="1" applyAlignment="1" applyProtection="1">
      <alignment horizontal="left" vertical="center"/>
    </xf>
    <xf numFmtId="0" fontId="6" fillId="0" borderId="0" xfId="0" applyFont="1" applyBorder="1" applyAlignment="1" applyProtection="1">
      <alignment vertical="center" wrapText="1"/>
    </xf>
    <xf numFmtId="0" fontId="7" fillId="0" borderId="0" xfId="0" applyFont="1" applyAlignment="1" applyProtection="1">
      <alignment vertical="center"/>
    </xf>
    <xf numFmtId="1" fontId="14" fillId="0" borderId="0" xfId="241" applyNumberFormat="1" applyFont="1" applyFill="1" applyBorder="1" applyAlignment="1" applyProtection="1">
      <alignment horizontal="center" vertical="center" wrapText="1"/>
    </xf>
    <xf numFmtId="0" fontId="14" fillId="0" borderId="0" xfId="241" applyFont="1" applyFill="1" applyBorder="1" applyAlignment="1" applyProtection="1">
      <alignment vertical="center" wrapText="1"/>
    </xf>
    <xf numFmtId="0" fontId="14" fillId="0" borderId="0" xfId="241" applyFont="1" applyFill="1" applyAlignment="1" applyProtection="1">
      <alignment vertical="center" wrapText="1"/>
    </xf>
    <xf numFmtId="4" fontId="7" fillId="0" borderId="0" xfId="0" applyNumberFormat="1" applyFont="1" applyFill="1" applyBorder="1" applyAlignment="1" applyProtection="1">
      <alignment vertical="center"/>
    </xf>
    <xf numFmtId="4" fontId="7" fillId="26" borderId="0" xfId="0" applyNumberFormat="1" applyFont="1" applyFill="1" applyAlignment="1" applyProtection="1">
      <alignment vertical="center"/>
    </xf>
    <xf numFmtId="4" fontId="7" fillId="26" borderId="0" xfId="0" applyNumberFormat="1" applyFont="1" applyFill="1" applyBorder="1" applyAlignment="1" applyProtection="1">
      <alignment vertical="center"/>
    </xf>
    <xf numFmtId="4" fontId="7" fillId="26" borderId="0" xfId="0" applyNumberFormat="1" applyFont="1" applyFill="1" applyBorder="1" applyAlignment="1" applyProtection="1">
      <alignment vertical="center" wrapText="1"/>
    </xf>
    <xf numFmtId="4" fontId="7" fillId="0" borderId="0" xfId="0" applyNumberFormat="1" applyFont="1" applyFill="1" applyAlignment="1" applyProtection="1">
      <alignment vertical="center"/>
    </xf>
    <xf numFmtId="0" fontId="0" fillId="26" borderId="0" xfId="0" applyFill="1" applyAlignment="1" applyProtection="1">
      <alignment vertical="center"/>
    </xf>
    <xf numFmtId="0" fontId="10" fillId="26" borderId="14" xfId="0" applyFont="1" applyFill="1" applyBorder="1" applyAlignment="1" applyProtection="1">
      <alignment horizontal="centerContinuous" vertical="center"/>
    </xf>
    <xf numFmtId="0" fontId="11" fillId="26" borderId="14" xfId="0" applyFont="1" applyFill="1" applyBorder="1" applyAlignment="1" applyProtection="1">
      <alignment vertical="center"/>
    </xf>
    <xf numFmtId="0" fontId="4" fillId="0" borderId="0" xfId="0" applyFont="1" applyFill="1" applyBorder="1" applyAlignment="1" applyProtection="1">
      <alignment horizontal="left" vertical="center" wrapText="1"/>
    </xf>
    <xf numFmtId="0" fontId="12" fillId="0" borderId="0" xfId="241" applyFont="1" applyFill="1" applyBorder="1" applyAlignment="1" applyProtection="1">
      <alignment horizontal="centerContinuous" vertical="center" wrapText="1"/>
    </xf>
    <xf numFmtId="0" fontId="6" fillId="0" borderId="0" xfId="0" applyFont="1" applyAlignment="1" applyProtection="1">
      <alignment horizontal="center" vertical="center"/>
    </xf>
    <xf numFmtId="0" fontId="12" fillId="0" borderId="0" xfId="234" applyFont="1" applyBorder="1" applyAlignment="1" applyProtection="1">
      <alignment vertical="center"/>
    </xf>
    <xf numFmtId="0" fontId="12" fillId="0" borderId="0" xfId="0" applyFont="1" applyBorder="1" applyAlignment="1" applyProtection="1">
      <alignment vertical="center"/>
    </xf>
    <xf numFmtId="0" fontId="6" fillId="0" borderId="0" xfId="0" applyFont="1" applyFill="1" applyAlignment="1" applyProtection="1">
      <alignment vertical="center"/>
    </xf>
    <xf numFmtId="0" fontId="6" fillId="0" borderId="0" xfId="238" applyFont="1" applyAlignment="1" applyProtection="1">
      <alignment vertical="center" wrapText="1"/>
    </xf>
    <xf numFmtId="0" fontId="54" fillId="0" borderId="0" xfId="238" applyFont="1" applyAlignment="1" applyProtection="1">
      <alignment vertical="center" wrapText="1"/>
    </xf>
    <xf numFmtId="0" fontId="10" fillId="26" borderId="0" xfId="0" applyFont="1" applyFill="1" applyBorder="1" applyAlignment="1" applyProtection="1">
      <alignment vertical="center"/>
    </xf>
    <xf numFmtId="0" fontId="10" fillId="0" borderId="0" xfId="0" applyFont="1" applyAlignment="1" applyProtection="1">
      <alignment vertical="center"/>
    </xf>
    <xf numFmtId="0" fontId="10" fillId="0" borderId="0" xfId="241" applyFont="1" applyFill="1" applyBorder="1" applyAlignment="1" applyProtection="1">
      <alignment horizontal="left" vertical="center"/>
    </xf>
    <xf numFmtId="0" fontId="10" fillId="0" borderId="0" xfId="241" applyFont="1" applyFill="1" applyBorder="1" applyAlignment="1" applyProtection="1">
      <alignment vertical="center"/>
    </xf>
    <xf numFmtId="0" fontId="10" fillId="0" borderId="0" xfId="234" applyFont="1" applyBorder="1" applyAlignment="1" applyProtection="1">
      <alignment vertical="center"/>
    </xf>
    <xf numFmtId="0" fontId="10" fillId="0" borderId="0" xfId="0" applyFont="1" applyFill="1" applyBorder="1" applyAlignment="1" applyProtection="1">
      <alignment horizontal="left" vertical="center"/>
    </xf>
    <xf numFmtId="0" fontId="4" fillId="0" borderId="0" xfId="0" applyFont="1" applyAlignment="1" applyProtection="1">
      <alignment vertical="center"/>
    </xf>
    <xf numFmtId="0" fontId="4" fillId="0" borderId="21" xfId="0" applyFont="1" applyFill="1" applyBorder="1" applyAlignment="1" applyProtection="1">
      <alignment vertical="center"/>
    </xf>
    <xf numFmtId="0" fontId="4" fillId="0" borderId="0" xfId="0" applyFont="1" applyFill="1" applyBorder="1" applyAlignment="1" applyProtection="1">
      <alignment vertical="center"/>
    </xf>
    <xf numFmtId="0" fontId="4" fillId="0" borderId="23" xfId="0" applyFont="1" applyBorder="1" applyAlignment="1" applyProtection="1">
      <alignment vertical="center" wrapText="1"/>
    </xf>
    <xf numFmtId="0" fontId="4" fillId="0" borderId="23" xfId="0" applyFont="1" applyBorder="1" applyAlignment="1" applyProtection="1">
      <alignment horizontal="left" vertical="center" wrapText="1"/>
    </xf>
    <xf numFmtId="3" fontId="4" fillId="27" borderId="24" xfId="241" applyNumberFormat="1" applyFont="1" applyFill="1" applyBorder="1" applyAlignment="1" applyProtection="1">
      <alignment horizontal="right" vertical="center" wrapText="1"/>
      <protection locked="0"/>
    </xf>
    <xf numFmtId="3" fontId="4" fillId="27" borderId="22" xfId="241" applyNumberFormat="1" applyFont="1" applyFill="1" applyBorder="1" applyAlignment="1" applyProtection="1">
      <alignment horizontal="right" vertical="center" wrapText="1"/>
      <protection locked="0"/>
    </xf>
    <xf numFmtId="0" fontId="4" fillId="0" borderId="25" xfId="0" applyFont="1" applyBorder="1" applyAlignment="1" applyProtection="1">
      <alignment vertical="center" wrapText="1"/>
    </xf>
    <xf numFmtId="0" fontId="4" fillId="0" borderId="26" xfId="0" applyFont="1" applyBorder="1" applyAlignment="1" applyProtection="1">
      <alignment vertical="center" wrapText="1"/>
    </xf>
    <xf numFmtId="0" fontId="4" fillId="0" borderId="27" xfId="0" applyFont="1" applyBorder="1" applyAlignment="1" applyProtection="1">
      <alignment vertical="center" wrapText="1"/>
    </xf>
    <xf numFmtId="0" fontId="4" fillId="0" borderId="0" xfId="0" applyFont="1" applyBorder="1" applyAlignment="1" applyProtection="1">
      <alignment vertical="center"/>
    </xf>
    <xf numFmtId="0" fontId="4" fillId="0" borderId="23" xfId="0" applyFont="1" applyBorder="1" applyAlignment="1" applyProtection="1">
      <alignment vertical="center"/>
    </xf>
    <xf numFmtId="0" fontId="4" fillId="0" borderId="16" xfId="0" applyFont="1" applyBorder="1" applyAlignment="1" applyProtection="1">
      <alignment vertical="center"/>
    </xf>
    <xf numFmtId="0" fontId="4" fillId="27" borderId="23" xfId="0" applyFont="1" applyFill="1" applyBorder="1" applyAlignment="1" applyProtection="1">
      <alignment vertical="center"/>
      <protection locked="0"/>
    </xf>
    <xf numFmtId="0" fontId="4" fillId="0" borderId="0" xfId="241" applyFont="1" applyFill="1" applyBorder="1" applyAlignment="1" applyProtection="1">
      <alignment vertical="center" wrapText="1"/>
    </xf>
    <xf numFmtId="0" fontId="4" fillId="0" borderId="23" xfId="0" applyFont="1" applyFill="1" applyBorder="1" applyAlignment="1" applyProtection="1">
      <alignment vertical="center" wrapText="1"/>
    </xf>
    <xf numFmtId="0" fontId="4" fillId="0" borderId="27" xfId="0" applyFont="1" applyFill="1" applyBorder="1" applyAlignment="1" applyProtection="1">
      <alignment vertical="center" wrapText="1"/>
    </xf>
    <xf numFmtId="0" fontId="14" fillId="0" borderId="0" xfId="237" applyFont="1" applyFill="1" applyBorder="1" applyAlignment="1" applyProtection="1">
      <alignment horizontal="center" vertical="center" wrapText="1"/>
    </xf>
    <xf numFmtId="0" fontId="4" fillId="26" borderId="24" xfId="0" applyFont="1" applyFill="1" applyBorder="1" applyAlignment="1" applyProtection="1">
      <alignment vertical="center" wrapText="1"/>
    </xf>
    <xf numFmtId="3" fontId="4" fillId="0" borderId="22" xfId="0" applyNumberFormat="1" applyFont="1" applyFill="1" applyBorder="1" applyAlignment="1" applyProtection="1">
      <alignment vertical="center"/>
    </xf>
    <xf numFmtId="3" fontId="4" fillId="27" borderId="22" xfId="0" applyNumberFormat="1" applyFont="1" applyFill="1" applyBorder="1" applyAlignment="1" applyProtection="1">
      <alignment vertical="center"/>
      <protection locked="0"/>
    </xf>
    <xf numFmtId="3" fontId="4" fillId="0" borderId="32" xfId="0" applyNumberFormat="1" applyFont="1" applyFill="1" applyBorder="1" applyAlignment="1" applyProtection="1">
      <alignment vertical="center"/>
    </xf>
    <xf numFmtId="0" fontId="14" fillId="0" borderId="0" xfId="0" applyFont="1" applyFill="1" applyBorder="1" applyAlignment="1" applyProtection="1">
      <alignment vertical="center"/>
    </xf>
    <xf numFmtId="168" fontId="4" fillId="0" borderId="0" xfId="0" applyNumberFormat="1" applyFont="1" applyFill="1" applyBorder="1" applyAlignment="1" applyProtection="1">
      <alignment horizontal="right" vertical="center"/>
    </xf>
    <xf numFmtId="3" fontId="4" fillId="0" borderId="0" xfId="0" applyNumberFormat="1" applyFont="1" applyFill="1" applyBorder="1" applyAlignment="1" applyProtection="1">
      <alignment vertical="center"/>
    </xf>
    <xf numFmtId="0" fontId="4" fillId="0" borderId="44" xfId="0" applyFont="1" applyBorder="1" applyAlignment="1" applyProtection="1">
      <alignment vertical="center"/>
    </xf>
    <xf numFmtId="0" fontId="4" fillId="0" borderId="23" xfId="0" applyFont="1" applyFill="1" applyBorder="1" applyAlignment="1" applyProtection="1">
      <alignment vertical="center"/>
    </xf>
    <xf numFmtId="0" fontId="4" fillId="0" borderId="0" xfId="228" applyFont="1" applyAlignment="1" applyProtection="1">
      <alignment vertical="center"/>
    </xf>
    <xf numFmtId="0" fontId="46" fillId="0" borderId="0" xfId="234" applyFont="1" applyBorder="1" applyAlignment="1" applyProtection="1">
      <alignment vertical="center"/>
    </xf>
    <xf numFmtId="0" fontId="4" fillId="27" borderId="43" xfId="0" applyFont="1" applyFill="1" applyBorder="1" applyAlignment="1" applyProtection="1">
      <alignment vertical="center"/>
      <protection locked="0"/>
    </xf>
    <xf numFmtId="0" fontId="4" fillId="27" borderId="37" xfId="0" applyFont="1" applyFill="1" applyBorder="1" applyAlignment="1" applyProtection="1">
      <alignment vertical="center"/>
      <protection locked="0"/>
    </xf>
    <xf numFmtId="0" fontId="4" fillId="27" borderId="27" xfId="0" applyFont="1" applyFill="1" applyBorder="1" applyAlignment="1" applyProtection="1">
      <alignment vertical="center"/>
      <protection locked="0"/>
    </xf>
    <xf numFmtId="0" fontId="4" fillId="0" borderId="0" xfId="234" applyFont="1" applyFill="1" applyBorder="1" applyAlignment="1" applyProtection="1">
      <alignment vertical="center"/>
    </xf>
    <xf numFmtId="0" fontId="46" fillId="0" borderId="0" xfId="234" applyFont="1" applyFill="1" applyBorder="1" applyAlignment="1" applyProtection="1">
      <alignment vertical="center"/>
    </xf>
    <xf numFmtId="0" fontId="4" fillId="0" borderId="16" xfId="0" applyFont="1" applyBorder="1" applyAlignment="1" applyProtection="1">
      <alignment horizontal="center" vertical="center"/>
    </xf>
    <xf numFmtId="0" fontId="4" fillId="0" borderId="0" xfId="0" applyFont="1" applyFill="1" applyBorder="1" applyAlignment="1" applyProtection="1">
      <alignment horizontal="left" vertical="center"/>
    </xf>
    <xf numFmtId="166" fontId="4" fillId="0" borderId="0" xfId="0" applyNumberFormat="1" applyFont="1" applyFill="1" applyBorder="1" applyAlignment="1" applyProtection="1">
      <alignment horizontal="left" vertical="center"/>
    </xf>
    <xf numFmtId="3" fontId="4" fillId="26" borderId="19" xfId="182" applyNumberFormat="1" applyFont="1" applyFill="1" applyBorder="1" applyAlignment="1" applyProtection="1">
      <alignment horizontal="right" vertical="center"/>
    </xf>
    <xf numFmtId="166" fontId="4" fillId="26" borderId="0" xfId="0" applyNumberFormat="1" applyFont="1" applyFill="1" applyBorder="1" applyAlignment="1" applyProtection="1">
      <alignment horizontal="left" vertical="center"/>
    </xf>
    <xf numFmtId="3" fontId="4" fillId="0" borderId="19" xfId="182" applyNumberFormat="1" applyFont="1" applyFill="1" applyBorder="1" applyAlignment="1" applyProtection="1">
      <alignment horizontal="right" vertical="center"/>
    </xf>
    <xf numFmtId="0" fontId="4" fillId="0" borderId="16" xfId="0" applyFont="1" applyFill="1" applyBorder="1" applyAlignment="1" applyProtection="1">
      <alignment horizontal="center" vertical="center"/>
    </xf>
    <xf numFmtId="3" fontId="4" fillId="0" borderId="19" xfId="0" applyNumberFormat="1" applyFont="1" applyBorder="1" applyAlignment="1" applyProtection="1">
      <alignment vertical="center"/>
    </xf>
    <xf numFmtId="0" fontId="4" fillId="0" borderId="51" xfId="0" applyFont="1" applyBorder="1" applyAlignment="1" applyProtection="1">
      <alignment vertical="center"/>
    </xf>
    <xf numFmtId="0" fontId="14" fillId="0" borderId="34" xfId="0" applyFont="1" applyFill="1" applyBorder="1" applyAlignment="1" applyProtection="1">
      <alignment vertical="center"/>
    </xf>
    <xf numFmtId="0" fontId="14" fillId="0" borderId="52" xfId="0" applyFont="1" applyFill="1" applyBorder="1" applyAlignment="1" applyProtection="1">
      <alignment vertical="center"/>
    </xf>
    <xf numFmtId="0" fontId="14" fillId="0" borderId="53" xfId="0" applyFont="1" applyFill="1" applyBorder="1" applyAlignment="1" applyProtection="1">
      <alignment vertical="center"/>
    </xf>
    <xf numFmtId="0" fontId="4" fillId="29" borderId="22" xfId="238" applyFont="1" applyFill="1" applyBorder="1" applyAlignment="1" applyProtection="1">
      <alignment vertical="center" wrapText="1"/>
      <protection locked="0"/>
    </xf>
    <xf numFmtId="4" fontId="4" fillId="26" borderId="24" xfId="0" applyNumberFormat="1" applyFont="1" applyFill="1" applyBorder="1" applyAlignment="1" applyProtection="1">
      <alignment vertical="center"/>
    </xf>
    <xf numFmtId="4" fontId="4" fillId="27" borderId="24" xfId="0" applyNumberFormat="1" applyFont="1" applyFill="1" applyBorder="1" applyAlignment="1" applyProtection="1">
      <alignment vertical="center"/>
      <protection locked="0"/>
    </xf>
    <xf numFmtId="0" fontId="4" fillId="0" borderId="43" xfId="0" applyFont="1" applyFill="1" applyBorder="1" applyAlignment="1" applyProtection="1">
      <alignment horizontal="left" vertical="center"/>
    </xf>
    <xf numFmtId="0" fontId="4" fillId="0" borderId="27" xfId="0" applyFont="1" applyBorder="1" applyAlignment="1" applyProtection="1">
      <alignment vertical="center"/>
    </xf>
    <xf numFmtId="3" fontId="4" fillId="27" borderId="24" xfId="0" applyNumberFormat="1" applyFont="1" applyFill="1" applyBorder="1" applyAlignment="1" applyProtection="1">
      <alignment vertical="center"/>
      <protection locked="0"/>
    </xf>
    <xf numFmtId="4" fontId="4" fillId="0" borderId="0" xfId="0" applyNumberFormat="1" applyFont="1" applyFill="1" applyBorder="1" applyAlignment="1" applyProtection="1">
      <alignment vertical="center"/>
    </xf>
    <xf numFmtId="4" fontId="6" fillId="0" borderId="0" xfId="0" applyNumberFormat="1" applyFont="1" applyFill="1" applyBorder="1" applyAlignment="1" applyProtection="1">
      <alignment vertical="center"/>
    </xf>
    <xf numFmtId="4" fontId="47" fillId="26" borderId="0" xfId="191" applyNumberFormat="1" applyFont="1" applyFill="1" applyBorder="1" applyAlignment="1" applyProtection="1">
      <alignment vertical="center"/>
    </xf>
    <xf numFmtId="4" fontId="4" fillId="26" borderId="18" xfId="0" applyNumberFormat="1" applyFont="1" applyFill="1" applyBorder="1" applyAlignment="1" applyProtection="1">
      <alignment vertical="center"/>
    </xf>
    <xf numFmtId="4" fontId="4" fillId="26" borderId="11" xfId="0" applyNumberFormat="1" applyFont="1" applyFill="1" applyBorder="1" applyAlignment="1" applyProtection="1">
      <alignment vertical="center"/>
    </xf>
    <xf numFmtId="167" fontId="6" fillId="37" borderId="26" xfId="263" applyFont="1" applyFill="1" applyBorder="1" applyAlignment="1" applyProtection="1">
      <alignment horizontal="center" vertical="center" wrapText="1"/>
    </xf>
    <xf numFmtId="167" fontId="6" fillId="37" borderId="56" xfId="263" applyFont="1" applyFill="1" applyBorder="1" applyAlignment="1" applyProtection="1">
      <alignment horizontal="center" vertical="center"/>
    </xf>
    <xf numFmtId="0" fontId="6" fillId="37" borderId="57" xfId="0" applyFont="1" applyFill="1" applyBorder="1" applyAlignment="1" applyProtection="1">
      <alignment horizontal="center" vertical="center" wrapText="1"/>
    </xf>
    <xf numFmtId="0" fontId="6" fillId="37" borderId="58" xfId="0" applyFont="1" applyFill="1" applyBorder="1" applyAlignment="1" applyProtection="1">
      <alignment horizontal="center" vertical="center"/>
    </xf>
    <xf numFmtId="0" fontId="6" fillId="37" borderId="57" xfId="238" applyFont="1" applyFill="1" applyBorder="1" applyAlignment="1" applyProtection="1">
      <alignment horizontal="center" vertical="center"/>
    </xf>
    <xf numFmtId="0" fontId="6" fillId="37" borderId="56" xfId="238" applyFont="1" applyFill="1" applyBorder="1" applyAlignment="1" applyProtection="1">
      <alignment horizontal="center" vertical="center"/>
    </xf>
    <xf numFmtId="0" fontId="6" fillId="37" borderId="26" xfId="238" applyFont="1" applyFill="1" applyBorder="1" applyAlignment="1" applyProtection="1">
      <alignment horizontal="center" vertical="center"/>
    </xf>
    <xf numFmtId="0" fontId="6" fillId="0" borderId="0" xfId="235" applyFont="1" applyAlignment="1" applyProtection="1">
      <alignment vertical="center"/>
    </xf>
    <xf numFmtId="0" fontId="6" fillId="37" borderId="56" xfId="234" applyFont="1" applyFill="1" applyBorder="1" applyAlignment="1" applyProtection="1">
      <alignment horizontal="center" vertical="center" wrapText="1"/>
    </xf>
    <xf numFmtId="0" fontId="6" fillId="0" borderId="0" xfId="0" applyFont="1" applyBorder="1" applyAlignment="1" applyProtection="1">
      <alignment vertical="center"/>
    </xf>
    <xf numFmtId="0" fontId="6" fillId="0" borderId="0" xfId="241" applyFont="1" applyFill="1" applyBorder="1" applyAlignment="1" applyProtection="1">
      <alignment vertical="center" wrapText="1"/>
    </xf>
    <xf numFmtId="0" fontId="6" fillId="37" borderId="24" xfId="241" applyFont="1" applyFill="1" applyBorder="1" applyAlignment="1" applyProtection="1">
      <alignment horizontal="center" vertical="center" wrapText="1"/>
    </xf>
    <xf numFmtId="0" fontId="6" fillId="37" borderId="39" xfId="241" applyFont="1" applyFill="1" applyBorder="1" applyAlignment="1" applyProtection="1">
      <alignment horizontal="center" vertical="center" wrapText="1"/>
    </xf>
    <xf numFmtId="0" fontId="6" fillId="0" borderId="0" xfId="241" applyFont="1" applyFill="1" applyBorder="1" applyAlignment="1" applyProtection="1">
      <alignment horizontal="centerContinuous" vertical="center" wrapText="1"/>
    </xf>
    <xf numFmtId="0" fontId="6" fillId="0" borderId="0" xfId="241" applyFont="1" applyFill="1" applyBorder="1" applyAlignment="1" applyProtection="1">
      <alignment horizontal="left" vertical="center" wrapText="1"/>
    </xf>
    <xf numFmtId="0" fontId="6" fillId="37" borderId="22" xfId="241" applyFont="1" applyFill="1" applyBorder="1" applyAlignment="1" applyProtection="1">
      <alignment horizontal="center" vertical="center" wrapText="1"/>
    </xf>
    <xf numFmtId="0" fontId="6" fillId="37" borderId="35" xfId="241" applyFont="1" applyFill="1" applyBorder="1" applyAlignment="1" applyProtection="1">
      <alignment horizontal="centerContinuous" vertical="center" wrapText="1"/>
    </xf>
    <xf numFmtId="0" fontId="6" fillId="37" borderId="61" xfId="241" applyFont="1" applyFill="1" applyBorder="1" applyAlignment="1" applyProtection="1">
      <alignment horizontal="centerContinuous" vertical="center" wrapText="1"/>
    </xf>
    <xf numFmtId="4" fontId="55" fillId="26" borderId="0" xfId="0" applyNumberFormat="1" applyFont="1" applyFill="1" applyBorder="1" applyAlignment="1" applyProtection="1">
      <alignment vertical="center"/>
    </xf>
    <xf numFmtId="4" fontId="9" fillId="38" borderId="42" xfId="0" applyNumberFormat="1" applyFont="1" applyFill="1" applyBorder="1" applyAlignment="1" applyProtection="1">
      <alignment vertical="center"/>
    </xf>
    <xf numFmtId="4" fontId="6" fillId="38" borderId="39" xfId="0" applyNumberFormat="1" applyFont="1" applyFill="1" applyBorder="1" applyAlignment="1" applyProtection="1">
      <alignment vertical="center"/>
    </xf>
    <xf numFmtId="4" fontId="4" fillId="26" borderId="0" xfId="0" applyNumberFormat="1" applyFont="1" applyFill="1" applyBorder="1" applyAlignment="1" applyProtection="1">
      <alignment vertical="center"/>
    </xf>
    <xf numFmtId="4" fontId="4" fillId="28" borderId="24" xfId="0" applyNumberFormat="1" applyFont="1" applyFill="1" applyBorder="1" applyAlignment="1" applyProtection="1">
      <alignment vertical="center" wrapText="1"/>
      <protection locked="0"/>
    </xf>
    <xf numFmtId="4" fontId="47" fillId="38" borderId="42" xfId="191" applyNumberFormat="1" applyFont="1" applyFill="1" applyBorder="1" applyAlignment="1" applyProtection="1">
      <alignment vertical="center"/>
    </xf>
    <xf numFmtId="4" fontId="4" fillId="0" borderId="11" xfId="0" applyNumberFormat="1" applyFont="1" applyFill="1" applyBorder="1" applyAlignment="1" applyProtection="1">
      <alignment vertical="center"/>
    </xf>
    <xf numFmtId="4" fontId="14" fillId="0" borderId="11" xfId="0" applyNumberFormat="1" applyFont="1" applyFill="1" applyBorder="1" applyAlignment="1" applyProtection="1">
      <alignment vertical="center"/>
    </xf>
    <xf numFmtId="4" fontId="4" fillId="0" borderId="0" xfId="239" applyNumberFormat="1" applyFont="1" applyFill="1" applyBorder="1" applyAlignment="1" applyProtection="1">
      <alignment vertical="center"/>
    </xf>
    <xf numFmtId="4" fontId="4" fillId="0" borderId="24" xfId="239" applyNumberFormat="1" applyFont="1" applyFill="1" applyBorder="1" applyAlignment="1" applyProtection="1">
      <alignment vertical="center" wrapText="1"/>
    </xf>
    <xf numFmtId="4" fontId="4" fillId="38" borderId="39" xfId="0" applyNumberFormat="1" applyFont="1" applyFill="1" applyBorder="1" applyAlignment="1" applyProtection="1">
      <alignment vertical="center"/>
    </xf>
    <xf numFmtId="4" fontId="4" fillId="26" borderId="0" xfId="0" applyNumberFormat="1" applyFont="1" applyFill="1" applyAlignment="1" applyProtection="1">
      <alignment vertical="center"/>
    </xf>
    <xf numFmtId="4" fontId="4" fillId="0" borderId="0" xfId="0" applyNumberFormat="1" applyFont="1" applyFill="1" applyAlignment="1" applyProtection="1">
      <alignment vertical="center"/>
    </xf>
    <xf numFmtId="4" fontId="4" fillId="0" borderId="24" xfId="239" applyNumberFormat="1" applyFont="1" applyFill="1" applyBorder="1" applyAlignment="1" applyProtection="1">
      <alignment vertical="center"/>
    </xf>
    <xf numFmtId="4" fontId="4" fillId="33" borderId="0" xfId="239" applyNumberFormat="1" applyFont="1" applyFill="1" applyBorder="1" applyAlignment="1" applyProtection="1">
      <alignment vertical="center" wrapText="1"/>
    </xf>
    <xf numFmtId="0" fontId="4" fillId="29" borderId="24" xfId="238" applyFont="1" applyFill="1" applyBorder="1" applyAlignment="1" applyProtection="1">
      <alignment vertical="center"/>
      <protection locked="0"/>
    </xf>
    <xf numFmtId="0" fontId="7" fillId="0" borderId="0" xfId="0" applyFont="1" applyAlignment="1" applyProtection="1">
      <alignment horizontal="center" vertical="center"/>
    </xf>
    <xf numFmtId="3" fontId="4" fillId="0" borderId="24" xfId="0" applyNumberFormat="1" applyFont="1" applyFill="1" applyBorder="1" applyAlignment="1" applyProtection="1">
      <alignment vertical="center"/>
    </xf>
    <xf numFmtId="3" fontId="4" fillId="0" borderId="28" xfId="0" applyNumberFormat="1" applyFont="1" applyFill="1" applyBorder="1" applyAlignment="1" applyProtection="1">
      <alignment vertical="center"/>
    </xf>
    <xf numFmtId="0" fontId="4" fillId="0" borderId="0" xfId="0" applyFont="1" applyAlignment="1" applyProtection="1">
      <alignment horizontal="center" vertical="center"/>
    </xf>
    <xf numFmtId="3" fontId="4" fillId="0" borderId="44" xfId="0" applyNumberFormat="1" applyFont="1" applyFill="1" applyBorder="1" applyAlignment="1" applyProtection="1">
      <alignment vertical="center"/>
    </xf>
    <xf numFmtId="0" fontId="4" fillId="0" borderId="18" xfId="0" applyFont="1" applyFill="1" applyBorder="1" applyAlignment="1" applyProtection="1">
      <alignment vertical="center"/>
    </xf>
    <xf numFmtId="3" fontId="4" fillId="33" borderId="24" xfId="0" applyNumberFormat="1" applyFont="1" applyFill="1" applyBorder="1" applyAlignment="1" applyProtection="1">
      <alignment vertical="center"/>
    </xf>
    <xf numFmtId="0" fontId="14" fillId="0" borderId="0" xfId="0" applyFont="1" applyAlignment="1" applyProtection="1">
      <alignment vertical="center"/>
    </xf>
    <xf numFmtId="0" fontId="4" fillId="33" borderId="0" xfId="0" applyFont="1" applyFill="1" applyAlignment="1" applyProtection="1">
      <alignment vertical="center"/>
    </xf>
    <xf numFmtId="4" fontId="4" fillId="33" borderId="0" xfId="0" applyNumberFormat="1" applyFont="1" applyFill="1" applyBorder="1" applyAlignment="1" applyProtection="1">
      <alignment vertical="center"/>
    </xf>
    <xf numFmtId="4" fontId="4" fillId="33" borderId="0" xfId="0" applyNumberFormat="1" applyFont="1" applyFill="1" applyAlignment="1" applyProtection="1">
      <alignment vertical="center"/>
    </xf>
    <xf numFmtId="0" fontId="6" fillId="0" borderId="0" xfId="234" applyFont="1" applyAlignment="1" applyProtection="1">
      <alignment vertical="center"/>
    </xf>
    <xf numFmtId="0" fontId="4" fillId="27" borderId="24" xfId="0" applyFont="1" applyFill="1" applyBorder="1" applyAlignment="1" applyProtection="1">
      <alignment horizontal="center" vertical="center"/>
      <protection locked="0"/>
    </xf>
    <xf numFmtId="14" fontId="4" fillId="27" borderId="24" xfId="0" applyNumberFormat="1" applyFont="1" applyFill="1" applyBorder="1" applyAlignment="1" applyProtection="1">
      <alignment horizontal="center" vertical="center"/>
      <protection locked="0"/>
    </xf>
    <xf numFmtId="0" fontId="4" fillId="27" borderId="28" xfId="0" applyFont="1" applyFill="1" applyBorder="1" applyAlignment="1" applyProtection="1">
      <alignment horizontal="center" vertical="center"/>
      <protection locked="0"/>
    </xf>
    <xf numFmtId="14" fontId="4" fillId="27" borderId="28" xfId="0" applyNumberFormat="1" applyFont="1" applyFill="1" applyBorder="1" applyAlignment="1" applyProtection="1">
      <alignment horizontal="center" vertical="center"/>
      <protection locked="0"/>
    </xf>
    <xf numFmtId="0" fontId="10" fillId="0" borderId="0" xfId="0" applyFont="1" applyBorder="1" applyAlignment="1" applyProtection="1">
      <alignment vertical="center"/>
    </xf>
    <xf numFmtId="3" fontId="4" fillId="27" borderId="50" xfId="0" applyNumberFormat="1" applyFont="1" applyFill="1" applyBorder="1" applyAlignment="1" applyProtection="1">
      <alignment vertical="center"/>
      <protection locked="0"/>
    </xf>
    <xf numFmtId="0" fontId="4" fillId="0" borderId="30" xfId="0" applyFont="1" applyFill="1" applyBorder="1" applyAlignment="1" applyProtection="1">
      <alignment vertical="center"/>
    </xf>
    <xf numFmtId="0" fontId="4" fillId="0" borderId="48" xfId="0" applyFont="1" applyFill="1" applyBorder="1" applyAlignment="1" applyProtection="1">
      <alignment vertical="center"/>
    </xf>
    <xf numFmtId="0" fontId="0" fillId="33" borderId="0" xfId="0" applyFill="1" applyBorder="1" applyAlignment="1" applyProtection="1">
      <alignment vertical="center"/>
    </xf>
    <xf numFmtId="0" fontId="9" fillId="0" borderId="0" xfId="0" applyFont="1" applyBorder="1" applyAlignment="1" applyProtection="1">
      <alignment vertical="center"/>
    </xf>
    <xf numFmtId="0" fontId="9" fillId="0" borderId="0" xfId="0" applyFont="1" applyAlignment="1" applyProtection="1">
      <alignment vertical="center"/>
    </xf>
    <xf numFmtId="0" fontId="9" fillId="0" borderId="0" xfId="234" applyFont="1" applyAlignment="1" applyProtection="1">
      <alignment horizontal="centerContinuous" vertical="center"/>
    </xf>
    <xf numFmtId="0" fontId="6" fillId="0" borderId="0" xfId="234" applyFont="1" applyAlignment="1" applyProtection="1">
      <alignment horizontal="centerContinuous" vertical="center"/>
    </xf>
    <xf numFmtId="0" fontId="6" fillId="0" borderId="0" xfId="234" applyFont="1" applyBorder="1" applyAlignment="1" applyProtection="1">
      <alignment vertical="center"/>
    </xf>
    <xf numFmtId="0" fontId="4" fillId="27" borderId="23" xfId="234" applyFont="1" applyFill="1" applyBorder="1" applyAlignment="1" applyProtection="1">
      <alignment vertical="center"/>
      <protection locked="0"/>
    </xf>
    <xf numFmtId="0" fontId="4" fillId="27" borderId="27" xfId="234" applyFont="1" applyFill="1" applyBorder="1" applyAlignment="1" applyProtection="1">
      <alignment vertical="center"/>
      <protection locked="0"/>
    </xf>
    <xf numFmtId="0" fontId="6" fillId="0" borderId="0" xfId="234" applyFont="1" applyBorder="1" applyAlignment="1" applyProtection="1">
      <alignment horizontal="left" vertical="center"/>
    </xf>
    <xf numFmtId="3" fontId="4" fillId="0" borderId="22" xfId="182" applyNumberFormat="1" applyFont="1" applyFill="1" applyBorder="1" applyAlignment="1" applyProtection="1">
      <alignment horizontal="right" vertical="center"/>
    </xf>
    <xf numFmtId="0" fontId="4" fillId="26" borderId="0" xfId="0" applyFont="1" applyFill="1" applyBorder="1" applyAlignment="1" applyProtection="1">
      <alignment horizontal="center" vertical="center"/>
    </xf>
    <xf numFmtId="0" fontId="9" fillId="26" borderId="0" xfId="0" applyFont="1" applyFill="1" applyBorder="1" applyAlignment="1" applyProtection="1">
      <alignment horizontal="left" vertical="center"/>
    </xf>
    <xf numFmtId="0" fontId="13" fillId="26" borderId="0" xfId="0" applyFont="1" applyFill="1" applyBorder="1" applyAlignment="1" applyProtection="1">
      <alignment horizontal="left" vertical="center"/>
    </xf>
    <xf numFmtId="0" fontId="4" fillId="26" borderId="24" xfId="0" applyFont="1" applyFill="1" applyBorder="1" applyAlignment="1" applyProtection="1">
      <alignment vertical="center"/>
    </xf>
    <xf numFmtId="0" fontId="6" fillId="33" borderId="0" xfId="0" applyFont="1" applyFill="1" applyAlignment="1" applyProtection="1">
      <alignment vertical="center"/>
    </xf>
    <xf numFmtId="0" fontId="4" fillId="0" borderId="27" xfId="0" applyFont="1" applyFill="1" applyBorder="1" applyAlignment="1" applyProtection="1">
      <alignment horizontal="center" vertical="center"/>
    </xf>
    <xf numFmtId="3" fontId="4" fillId="0" borderId="39" xfId="0" applyNumberFormat="1" applyFont="1" applyFill="1" applyBorder="1" applyAlignment="1" applyProtection="1">
      <alignment horizontal="right" vertical="center"/>
    </xf>
    <xf numFmtId="3" fontId="4" fillId="0" borderId="24" xfId="0" applyNumberFormat="1" applyFont="1" applyFill="1" applyBorder="1" applyAlignment="1" applyProtection="1">
      <alignment horizontal="right" vertical="center"/>
    </xf>
    <xf numFmtId="3" fontId="4" fillId="0" borderId="15" xfId="182" applyNumberFormat="1" applyFont="1" applyFill="1" applyBorder="1" applyAlignment="1" applyProtection="1">
      <alignment horizontal="right" vertical="center"/>
    </xf>
    <xf numFmtId="3" fontId="4" fillId="0" borderId="37" xfId="182" applyNumberFormat="1" applyFont="1" applyFill="1" applyBorder="1" applyAlignment="1" applyProtection="1">
      <alignment horizontal="right" vertical="center"/>
    </xf>
    <xf numFmtId="3" fontId="4" fillId="0" borderId="28" xfId="0" applyNumberFormat="1" applyFont="1" applyFill="1" applyBorder="1" applyAlignment="1" applyProtection="1">
      <alignment horizontal="right" vertical="center"/>
    </xf>
    <xf numFmtId="3" fontId="4" fillId="0" borderId="32" xfId="0" applyNumberFormat="1" applyFont="1" applyFill="1" applyBorder="1" applyAlignment="1" applyProtection="1">
      <alignment horizontal="right" vertical="center"/>
    </xf>
    <xf numFmtId="0" fontId="6" fillId="0" borderId="0" xfId="238" applyFont="1" applyAlignment="1" applyProtection="1">
      <alignment vertical="center"/>
    </xf>
    <xf numFmtId="0" fontId="4" fillId="29" borderId="43" xfId="238" applyFont="1" applyFill="1" applyBorder="1" applyAlignment="1" applyProtection="1">
      <alignment horizontal="center" vertical="center"/>
      <protection locked="0"/>
    </xf>
    <xf numFmtId="0" fontId="4" fillId="29" borderId="24" xfId="238" applyFont="1" applyFill="1" applyBorder="1" applyAlignment="1" applyProtection="1">
      <alignment horizontal="center" vertical="center"/>
      <protection locked="0"/>
    </xf>
    <xf numFmtId="0" fontId="35" fillId="0" borderId="0" xfId="0" applyFont="1" applyFill="1" applyBorder="1" applyAlignment="1" applyProtection="1">
      <alignment horizontal="left" vertical="center"/>
    </xf>
    <xf numFmtId="171" fontId="4" fillId="0" borderId="24" xfId="0" applyNumberFormat="1" applyFont="1" applyFill="1" applyBorder="1" applyAlignment="1" applyProtection="1">
      <alignment horizontal="left" vertical="center"/>
    </xf>
    <xf numFmtId="171" fontId="4" fillId="0" borderId="37" xfId="0" applyNumberFormat="1" applyFont="1" applyFill="1" applyBorder="1" applyAlignment="1" applyProtection="1">
      <alignment horizontal="left" vertical="center"/>
    </xf>
    <xf numFmtId="3" fontId="4" fillId="0" borderId="50" xfId="182" applyNumberFormat="1" applyFont="1" applyFill="1" applyBorder="1" applyAlignment="1" applyProtection="1">
      <alignment horizontal="right" vertical="center"/>
    </xf>
    <xf numFmtId="3" fontId="4" fillId="26" borderId="22" xfId="182" applyNumberFormat="1" applyFont="1" applyFill="1" applyBorder="1" applyAlignment="1" applyProtection="1">
      <alignment horizontal="right" vertical="center"/>
    </xf>
    <xf numFmtId="3" fontId="4" fillId="0" borderId="64" xfId="182" applyNumberFormat="1" applyFont="1" applyFill="1" applyBorder="1" applyAlignment="1" applyProtection="1">
      <alignment horizontal="right" vertical="center"/>
    </xf>
    <xf numFmtId="0" fontId="4" fillId="0" borderId="18" xfId="0" applyFont="1" applyFill="1" applyBorder="1" applyAlignment="1" applyProtection="1">
      <alignment horizontal="left" vertical="center"/>
    </xf>
    <xf numFmtId="171" fontId="4" fillId="0" borderId="18" xfId="0" applyNumberFormat="1" applyFont="1" applyFill="1" applyBorder="1" applyAlignment="1" applyProtection="1">
      <alignment horizontal="left" vertical="center"/>
    </xf>
    <xf numFmtId="3" fontId="4" fillId="0" borderId="40" xfId="182" applyNumberFormat="1" applyFont="1" applyFill="1" applyBorder="1" applyAlignment="1" applyProtection="1">
      <alignment horizontal="right" vertical="center"/>
    </xf>
    <xf numFmtId="0" fontId="4" fillId="33" borderId="0" xfId="0" applyFont="1" applyFill="1" applyBorder="1" applyAlignment="1" applyProtection="1">
      <alignment horizontal="left" vertical="center"/>
    </xf>
    <xf numFmtId="171" fontId="4" fillId="26" borderId="0" xfId="0" applyNumberFormat="1" applyFont="1" applyFill="1" applyBorder="1" applyAlignment="1" applyProtection="1">
      <alignment horizontal="left" vertical="center"/>
    </xf>
    <xf numFmtId="3" fontId="4" fillId="0" borderId="45" xfId="182" applyNumberFormat="1" applyFont="1" applyFill="1" applyBorder="1" applyAlignment="1" applyProtection="1">
      <alignment horizontal="right" vertical="center"/>
    </xf>
    <xf numFmtId="3" fontId="14" fillId="0" borderId="32" xfId="182" applyNumberFormat="1" applyFont="1" applyFill="1" applyBorder="1" applyAlignment="1" applyProtection="1">
      <alignment horizontal="right" vertical="center"/>
    </xf>
    <xf numFmtId="0" fontId="6" fillId="37" borderId="56" xfId="234" applyFont="1" applyFill="1" applyBorder="1" applyAlignment="1" applyProtection="1">
      <alignment horizontal="center" vertical="center"/>
    </xf>
    <xf numFmtId="0" fontId="6" fillId="37" borderId="57" xfId="234" applyFont="1" applyFill="1" applyBorder="1" applyAlignment="1" applyProtection="1">
      <alignment horizontal="center" vertical="center"/>
    </xf>
    <xf numFmtId="0" fontId="4" fillId="29" borderId="50" xfId="238" applyFont="1" applyFill="1" applyBorder="1" applyAlignment="1" applyProtection="1">
      <alignment vertical="center"/>
      <protection locked="0"/>
    </xf>
    <xf numFmtId="0" fontId="4" fillId="29" borderId="32" xfId="238" applyFont="1" applyFill="1" applyBorder="1" applyAlignment="1" applyProtection="1">
      <alignment vertical="center"/>
      <protection locked="0"/>
    </xf>
    <xf numFmtId="0" fontId="4" fillId="33" borderId="42" xfId="234" applyFont="1" applyFill="1" applyBorder="1" applyAlignment="1" applyProtection="1">
      <alignment horizontal="left" vertical="center"/>
    </xf>
    <xf numFmtId="0" fontId="14" fillId="0" borderId="44" xfId="234" applyFont="1" applyBorder="1" applyAlignment="1" applyProtection="1">
      <alignment horizontal="centerContinuous" vertical="center"/>
    </xf>
    <xf numFmtId="0" fontId="4" fillId="0" borderId="44" xfId="234" applyFont="1" applyBorder="1" applyAlignment="1" applyProtection="1">
      <alignment horizontal="centerContinuous" vertical="center"/>
    </xf>
    <xf numFmtId="0" fontId="6" fillId="37" borderId="56" xfId="241" applyFont="1" applyFill="1" applyBorder="1" applyAlignment="1" applyProtection="1">
      <alignment horizontal="centerContinuous" vertical="center" wrapText="1"/>
    </xf>
    <xf numFmtId="3" fontId="4" fillId="27" borderId="44" xfId="241" applyNumberFormat="1" applyFont="1" applyFill="1" applyBorder="1" applyAlignment="1" applyProtection="1">
      <alignment horizontal="right" vertical="center"/>
      <protection locked="0"/>
    </xf>
    <xf numFmtId="3" fontId="4" fillId="27" borderId="24" xfId="241" applyNumberFormat="1" applyFont="1" applyFill="1" applyBorder="1" applyAlignment="1" applyProtection="1">
      <alignment horizontal="right" vertical="center"/>
      <protection locked="0"/>
    </xf>
    <xf numFmtId="3" fontId="4" fillId="27" borderId="22" xfId="241" applyNumberFormat="1" applyFont="1" applyFill="1" applyBorder="1" applyAlignment="1" applyProtection="1">
      <alignment horizontal="right" vertical="center"/>
      <protection locked="0"/>
    </xf>
    <xf numFmtId="0" fontId="4" fillId="34" borderId="24" xfId="234" applyFont="1" applyFill="1" applyBorder="1" applyAlignment="1" applyProtection="1">
      <alignment horizontal="center" vertical="center"/>
      <protection locked="0"/>
    </xf>
    <xf numFmtId="3" fontId="4" fillId="33" borderId="39" xfId="0" applyNumberFormat="1" applyFont="1" applyFill="1" applyBorder="1" applyAlignment="1" applyProtection="1">
      <alignment vertical="center"/>
    </xf>
    <xf numFmtId="0" fontId="6" fillId="37" borderId="47" xfId="0" applyFont="1" applyFill="1" applyBorder="1" applyAlignment="1" applyProtection="1">
      <alignment horizontal="centerContinuous" vertical="center" wrapText="1"/>
    </xf>
    <xf numFmtId="0" fontId="7" fillId="0" borderId="0" xfId="0" applyFont="1" applyBorder="1" applyAlignment="1" applyProtection="1">
      <alignment horizontal="center" vertical="center"/>
    </xf>
    <xf numFmtId="4" fontId="4" fillId="0" borderId="0" xfId="239" applyNumberFormat="1" applyFont="1" applyFill="1" applyBorder="1" applyAlignment="1" applyProtection="1">
      <alignment vertical="center" wrapText="1"/>
    </xf>
    <xf numFmtId="0" fontId="4" fillId="0" borderId="27" xfId="0" applyFont="1" applyBorder="1" applyAlignment="1" applyProtection="1">
      <alignment horizontal="right" vertical="center"/>
    </xf>
    <xf numFmtId="3" fontId="4" fillId="0" borderId="28" xfId="234" applyNumberFormat="1" applyFont="1" applyBorder="1" applyAlignment="1" applyProtection="1">
      <alignment vertical="center"/>
    </xf>
    <xf numFmtId="3" fontId="4" fillId="0" borderId="32" xfId="234" applyNumberFormat="1" applyFont="1" applyBorder="1" applyAlignment="1" applyProtection="1">
      <alignment vertical="center"/>
    </xf>
    <xf numFmtId="0" fontId="6" fillId="37" borderId="67" xfId="0" applyFont="1" applyFill="1" applyBorder="1" applyAlignment="1" applyProtection="1">
      <alignment horizontal="center" vertical="center" wrapText="1"/>
    </xf>
    <xf numFmtId="0" fontId="6" fillId="37" borderId="58" xfId="0" applyFont="1" applyFill="1" applyBorder="1" applyAlignment="1" applyProtection="1">
      <alignment horizontal="center" vertical="center" wrapText="1"/>
    </xf>
    <xf numFmtId="3" fontId="4" fillId="34" borderId="24" xfId="0" applyNumberFormat="1" applyFont="1" applyFill="1" applyBorder="1" applyAlignment="1" applyProtection="1">
      <alignment vertical="center"/>
      <protection locked="0"/>
    </xf>
    <xf numFmtId="10" fontId="4" fillId="28" borderId="24" xfId="0" applyNumberFormat="1" applyFont="1" applyFill="1" applyBorder="1" applyAlignment="1" applyProtection="1">
      <alignment vertical="center"/>
      <protection locked="0"/>
    </xf>
    <xf numFmtId="10" fontId="4" fillId="28" borderId="22" xfId="0" applyNumberFormat="1" applyFont="1" applyFill="1" applyBorder="1" applyAlignment="1" applyProtection="1">
      <alignment vertical="center"/>
      <protection locked="0"/>
    </xf>
    <xf numFmtId="4" fontId="54" fillId="0" borderId="0" xfId="238" applyNumberFormat="1" applyFont="1" applyAlignment="1" applyProtection="1">
      <alignment vertical="center" wrapText="1"/>
    </xf>
    <xf numFmtId="0" fontId="6" fillId="37" borderId="35" xfId="0" applyFont="1" applyFill="1" applyBorder="1" applyAlignment="1" applyProtection="1">
      <alignment horizontal="centerContinuous" vertical="center" wrapText="1"/>
    </xf>
    <xf numFmtId="0" fontId="9" fillId="2" borderId="24" xfId="0" applyFont="1" applyFill="1" applyBorder="1" applyAlignment="1" applyProtection="1">
      <alignment horizontal="center" vertical="center" wrapText="1"/>
    </xf>
    <xf numFmtId="0" fontId="4" fillId="27" borderId="28" xfId="0" applyFont="1" applyFill="1" applyBorder="1" applyAlignment="1" applyProtection="1">
      <alignment vertical="center"/>
      <protection locked="0"/>
    </xf>
    <xf numFmtId="0" fontId="6" fillId="37" borderId="68" xfId="0" applyFont="1" applyFill="1" applyBorder="1" applyAlignment="1" applyProtection="1">
      <alignment horizontal="center" vertical="center" wrapText="1"/>
    </xf>
    <xf numFmtId="0" fontId="10" fillId="26" borderId="0" xfId="0" applyFont="1" applyFill="1" applyAlignment="1" applyProtection="1">
      <alignment vertical="center"/>
    </xf>
    <xf numFmtId="0" fontId="6" fillId="0" borderId="0" xfId="236" applyFont="1" applyAlignment="1" applyProtection="1">
      <alignment vertical="center"/>
    </xf>
    <xf numFmtId="0" fontId="10" fillId="0" borderId="0" xfId="236" applyFont="1" applyBorder="1" applyAlignment="1" applyProtection="1">
      <alignment vertical="center"/>
    </xf>
    <xf numFmtId="0" fontId="9" fillId="0" borderId="0" xfId="236" applyFont="1" applyAlignment="1" applyProtection="1">
      <alignment horizontal="center" vertical="center"/>
    </xf>
    <xf numFmtId="0" fontId="12" fillId="0" borderId="0" xfId="236" applyFont="1" applyBorder="1" applyAlignment="1" applyProtection="1">
      <alignment vertical="center"/>
    </xf>
    <xf numFmtId="0" fontId="9" fillId="0" borderId="0" xfId="236" applyFont="1" applyAlignment="1" applyProtection="1">
      <alignment horizontal="centerContinuous" vertical="center"/>
    </xf>
    <xf numFmtId="0" fontId="14" fillId="0" borderId="0" xfId="236" applyFont="1" applyBorder="1" applyAlignment="1" applyProtection="1">
      <alignment vertical="center"/>
    </xf>
    <xf numFmtId="0" fontId="6" fillId="0" borderId="0" xfId="236" applyFont="1" applyBorder="1" applyAlignment="1" applyProtection="1">
      <alignment vertical="center"/>
    </xf>
    <xf numFmtId="3" fontId="4" fillId="27" borderId="42" xfId="0" applyNumberFormat="1" applyFont="1" applyFill="1" applyBorder="1" applyAlignment="1" applyProtection="1">
      <alignment vertical="center"/>
      <protection locked="0"/>
    </xf>
    <xf numFmtId="3" fontId="4" fillId="27" borderId="28" xfId="0" applyNumberFormat="1" applyFont="1" applyFill="1" applyBorder="1" applyAlignment="1" applyProtection="1">
      <alignment vertical="center"/>
      <protection locked="0"/>
    </xf>
    <xf numFmtId="0" fontId="0" fillId="26" borderId="24" xfId="0" applyFill="1" applyBorder="1" applyAlignment="1" applyProtection="1">
      <alignment vertical="center"/>
    </xf>
    <xf numFmtId="0" fontId="0" fillId="37" borderId="24" xfId="0" applyFill="1" applyBorder="1" applyAlignment="1" applyProtection="1">
      <alignment vertical="center"/>
    </xf>
    <xf numFmtId="0" fontId="4" fillId="34" borderId="21" xfId="0" applyNumberFormat="1" applyFont="1" applyFill="1" applyBorder="1" applyAlignment="1" applyProtection="1">
      <alignment horizontal="left" vertical="center"/>
      <protection locked="0"/>
    </xf>
    <xf numFmtId="3" fontId="4" fillId="34" borderId="28" xfId="0" applyNumberFormat="1" applyFont="1" applyFill="1" applyBorder="1" applyAlignment="1" applyProtection="1">
      <alignment horizontal="right" vertical="center"/>
      <protection locked="0"/>
    </xf>
    <xf numFmtId="0" fontId="6" fillId="37" borderId="21" xfId="0" applyFont="1" applyFill="1" applyBorder="1" applyAlignment="1" applyProtection="1">
      <alignment horizontal="centerContinuous" vertical="center"/>
    </xf>
    <xf numFmtId="0" fontId="6" fillId="37" borderId="39" xfId="0" applyFont="1" applyFill="1" applyBorder="1" applyAlignment="1" applyProtection="1">
      <alignment horizontal="centerContinuous" vertical="center"/>
    </xf>
    <xf numFmtId="0" fontId="6" fillId="37" borderId="23" xfId="0" applyFont="1" applyFill="1" applyBorder="1" applyAlignment="1" applyProtection="1">
      <alignment horizontal="center" vertical="center" wrapText="1"/>
    </xf>
    <xf numFmtId="0" fontId="6" fillId="37" borderId="24" xfId="0" applyFont="1" applyFill="1" applyBorder="1" applyAlignment="1" applyProtection="1">
      <alignment horizontal="center" vertical="center" wrapText="1"/>
    </xf>
    <xf numFmtId="0" fontId="6" fillId="37" borderId="39" xfId="0" applyFont="1" applyFill="1" applyBorder="1" applyAlignment="1" applyProtection="1">
      <alignment horizontal="centerContinuous" vertical="center" wrapText="1"/>
    </xf>
    <xf numFmtId="0" fontId="0" fillId="26" borderId="38" xfId="0" applyFill="1" applyBorder="1" applyAlignment="1" applyProtection="1">
      <alignment vertical="center"/>
    </xf>
    <xf numFmtId="0" fontId="0" fillId="0" borderId="24" xfId="0" applyFill="1" applyBorder="1" applyProtection="1"/>
    <xf numFmtId="0" fontId="0" fillId="0" borderId="24" xfId="0" applyFill="1" applyBorder="1" applyAlignment="1" applyProtection="1">
      <alignment horizontal="center"/>
    </xf>
    <xf numFmtId="0" fontId="0" fillId="37" borderId="24" xfId="0" applyFill="1" applyBorder="1" applyAlignment="1" applyProtection="1">
      <alignment horizontal="center" vertical="center"/>
    </xf>
    <xf numFmtId="0" fontId="0" fillId="0" borderId="24" xfId="0" applyBorder="1" applyProtection="1"/>
    <xf numFmtId="0" fontId="56" fillId="37" borderId="24" xfId="0" applyFont="1" applyFill="1" applyBorder="1" applyAlignment="1" applyProtection="1">
      <alignment horizontal="center"/>
    </xf>
    <xf numFmtId="0" fontId="4" fillId="0" borderId="0" xfId="0" applyFont="1" applyBorder="1" applyAlignment="1" applyProtection="1">
      <alignment horizontal="left" vertical="center" wrapText="1"/>
    </xf>
    <xf numFmtId="171" fontId="4" fillId="0" borderId="0" xfId="0" applyNumberFormat="1" applyFont="1" applyFill="1" applyBorder="1" applyAlignment="1" applyProtection="1">
      <alignment horizontal="left" vertical="center"/>
    </xf>
    <xf numFmtId="0" fontId="4" fillId="33" borderId="48" xfId="0" applyFont="1" applyFill="1" applyBorder="1" applyAlignment="1" applyProtection="1">
      <alignment horizontal="center" vertical="center"/>
    </xf>
    <xf numFmtId="0" fontId="4" fillId="33" borderId="11" xfId="0" applyFont="1" applyFill="1" applyBorder="1" applyAlignment="1" applyProtection="1">
      <alignment horizontal="left" vertical="center" wrapText="1"/>
    </xf>
    <xf numFmtId="0" fontId="4" fillId="33" borderId="11" xfId="0" applyFont="1" applyFill="1" applyBorder="1" applyAlignment="1" applyProtection="1">
      <alignment vertical="center"/>
    </xf>
    <xf numFmtId="171" fontId="4" fillId="33" borderId="11" xfId="0" applyNumberFormat="1" applyFont="1" applyFill="1" applyBorder="1" applyAlignment="1" applyProtection="1">
      <alignment horizontal="left" vertical="center"/>
    </xf>
    <xf numFmtId="3" fontId="4" fillId="33" borderId="46" xfId="182" applyNumberFormat="1" applyFont="1" applyFill="1" applyBorder="1" applyAlignment="1" applyProtection="1">
      <alignment horizontal="right" vertical="center"/>
    </xf>
    <xf numFmtId="14" fontId="14" fillId="26" borderId="0" xfId="0" applyNumberFormat="1" applyFont="1" applyFill="1" applyBorder="1" applyAlignment="1" applyProtection="1">
      <alignment horizontal="right" vertical="center"/>
    </xf>
    <xf numFmtId="0" fontId="4" fillId="0" borderId="0" xfId="0" applyNumberFormat="1" applyFont="1" applyFill="1" applyBorder="1" applyAlignment="1" applyProtection="1">
      <alignment horizontal="center" vertical="center"/>
    </xf>
    <xf numFmtId="0" fontId="13" fillId="26" borderId="18" xfId="0" applyFont="1" applyFill="1" applyBorder="1" applyAlignment="1" applyProtection="1">
      <alignment horizontal="left" vertical="center"/>
    </xf>
    <xf numFmtId="14" fontId="14" fillId="33" borderId="0" xfId="0" applyNumberFormat="1" applyFont="1" applyFill="1" applyBorder="1" applyAlignment="1" applyProtection="1">
      <alignment horizontal="right" vertical="center"/>
    </xf>
    <xf numFmtId="0" fontId="9" fillId="33" borderId="0" xfId="0" applyFont="1" applyFill="1" applyBorder="1" applyAlignment="1" applyProtection="1">
      <alignment horizontal="left" vertical="center"/>
    </xf>
    <xf numFmtId="0" fontId="0" fillId="0" borderId="24" xfId="0" applyBorder="1" applyAlignment="1" applyProtection="1">
      <alignment horizontal="left"/>
    </xf>
    <xf numFmtId="0" fontId="6" fillId="37" borderId="14" xfId="236" applyFont="1" applyFill="1" applyBorder="1" applyAlignment="1" applyProtection="1">
      <alignment horizontal="center" vertical="center"/>
    </xf>
    <xf numFmtId="0" fontId="6" fillId="37" borderId="14" xfId="236" applyFont="1" applyFill="1" applyBorder="1" applyAlignment="1" applyProtection="1">
      <alignment horizontal="center" vertical="center" wrapText="1"/>
    </xf>
    <xf numFmtId="0" fontId="4" fillId="0" borderId="0" xfId="0" applyFont="1" applyAlignment="1">
      <alignment vertical="center"/>
    </xf>
    <xf numFmtId="0" fontId="4" fillId="0" borderId="44" xfId="0" applyFont="1" applyFill="1" applyBorder="1" applyAlignment="1" applyProtection="1">
      <alignment vertical="center"/>
    </xf>
    <xf numFmtId="0" fontId="6" fillId="0" borderId="0" xfId="0" applyFont="1" applyAlignment="1">
      <alignment vertical="center"/>
    </xf>
    <xf numFmtId="3" fontId="4" fillId="27" borderId="39" xfId="0" applyNumberFormat="1" applyFont="1" applyFill="1" applyBorder="1" applyAlignment="1" applyProtection="1">
      <alignment vertical="center"/>
      <protection locked="0"/>
    </xf>
    <xf numFmtId="3" fontId="4" fillId="27" borderId="49" xfId="0" applyNumberFormat="1" applyFont="1" applyFill="1" applyBorder="1" applyAlignment="1" applyProtection="1">
      <alignment vertical="center"/>
      <protection locked="0"/>
    </xf>
    <xf numFmtId="3" fontId="4" fillId="27" borderId="32" xfId="0" applyNumberFormat="1" applyFont="1" applyFill="1" applyBorder="1" applyAlignment="1" applyProtection="1">
      <alignment vertical="center"/>
      <protection locked="0"/>
    </xf>
    <xf numFmtId="0" fontId="4" fillId="0" borderId="66" xfId="0" applyFont="1" applyFill="1" applyBorder="1" applyAlignment="1" applyProtection="1">
      <alignment vertical="center"/>
    </xf>
    <xf numFmtId="0" fontId="7" fillId="33" borderId="0" xfId="0" applyFont="1" applyFill="1" applyAlignment="1" applyProtection="1">
      <alignment vertical="center"/>
    </xf>
    <xf numFmtId="4" fontId="5" fillId="38" borderId="42" xfId="191" applyNumberFormat="1" applyFill="1" applyBorder="1" applyAlignment="1" applyProtection="1">
      <alignment vertical="center"/>
    </xf>
    <xf numFmtId="0" fontId="6" fillId="37" borderId="63" xfId="0" applyFont="1" applyFill="1" applyBorder="1" applyAlignment="1" applyProtection="1">
      <alignment horizontal="center" vertical="center" wrapText="1"/>
    </xf>
    <xf numFmtId="3" fontId="4" fillId="0" borderId="31" xfId="243" applyNumberFormat="1" applyFont="1" applyBorder="1" applyAlignment="1" applyProtection="1">
      <alignment vertical="center"/>
    </xf>
    <xf numFmtId="0" fontId="6" fillId="39" borderId="26" xfId="136" applyFont="1" applyFill="1" applyBorder="1" applyAlignment="1" applyProtection="1">
      <alignment horizontal="center" vertical="center"/>
    </xf>
    <xf numFmtId="0" fontId="6" fillId="39" borderId="56" xfId="136" applyFont="1" applyFill="1" applyBorder="1" applyAlignment="1" applyProtection="1">
      <alignment horizontal="center" vertical="center"/>
    </xf>
    <xf numFmtId="0" fontId="6" fillId="39" borderId="57" xfId="136" applyFont="1" applyFill="1" applyBorder="1" applyAlignment="1" applyProtection="1">
      <alignment horizontal="center" vertical="center"/>
    </xf>
    <xf numFmtId="0" fontId="6" fillId="39" borderId="67" xfId="136" applyFont="1" applyFill="1" applyBorder="1" applyAlignment="1" applyProtection="1">
      <alignment horizontal="center" vertical="center"/>
    </xf>
    <xf numFmtId="0" fontId="6" fillId="37" borderId="16" xfId="236" applyFont="1" applyFill="1" applyBorder="1" applyAlignment="1" applyProtection="1">
      <alignment horizontal="center" vertical="center"/>
    </xf>
    <xf numFmtId="0" fontId="4" fillId="0" borderId="39" xfId="0" applyFont="1" applyBorder="1" applyAlignment="1" applyProtection="1">
      <alignment vertical="center"/>
    </xf>
    <xf numFmtId="0" fontId="4" fillId="0" borderId="0" xfId="236" applyFont="1" applyBorder="1" applyAlignment="1" applyProtection="1">
      <alignment vertical="center"/>
    </xf>
    <xf numFmtId="0" fontId="61" fillId="0" borderId="0" xfId="0" applyFont="1" applyAlignment="1" applyProtection="1">
      <alignment vertical="center"/>
    </xf>
    <xf numFmtId="0" fontId="6" fillId="0" borderId="0" xfId="228" applyFont="1" applyAlignment="1" applyProtection="1">
      <alignment vertical="center"/>
    </xf>
    <xf numFmtId="0" fontId="4" fillId="0" borderId="0" xfId="241" applyFont="1" applyFill="1" applyAlignment="1" applyProtection="1">
      <alignment vertical="center" wrapText="1"/>
    </xf>
    <xf numFmtId="0" fontId="4" fillId="26" borderId="0" xfId="0" applyFont="1" applyFill="1" applyAlignment="1" applyProtection="1">
      <alignment vertical="center"/>
    </xf>
    <xf numFmtId="0" fontId="4" fillId="0" borderId="21" xfId="0" applyFont="1" applyFill="1" applyBorder="1" applyAlignment="1" applyProtection="1">
      <alignment horizontal="left" vertical="center"/>
    </xf>
    <xf numFmtId="0" fontId="6" fillId="37" borderId="35" xfId="240" applyFont="1" applyFill="1" applyBorder="1" applyAlignment="1" applyProtection="1">
      <alignment horizontal="centerContinuous" vertical="center"/>
    </xf>
    <xf numFmtId="0" fontId="6" fillId="2" borderId="35" xfId="240" applyFont="1" applyFill="1" applyBorder="1" applyAlignment="1" applyProtection="1">
      <alignment horizontal="centerContinuous" vertical="center"/>
    </xf>
    <xf numFmtId="0" fontId="6" fillId="2" borderId="36" xfId="240" applyFont="1" applyFill="1" applyBorder="1" applyAlignment="1" applyProtection="1">
      <alignment horizontal="centerContinuous" vertical="center"/>
    </xf>
    <xf numFmtId="0" fontId="4" fillId="0" borderId="0" xfId="236" applyFont="1" applyAlignment="1" applyProtection="1">
      <alignment vertical="center"/>
    </xf>
    <xf numFmtId="3" fontId="4" fillId="0" borderId="24" xfId="0" applyNumberFormat="1" applyFont="1" applyBorder="1" applyAlignment="1" applyProtection="1">
      <alignment vertical="center"/>
    </xf>
    <xf numFmtId="0" fontId="6" fillId="37" borderId="22" xfId="0" applyFont="1" applyFill="1" applyBorder="1" applyAlignment="1" applyProtection="1">
      <alignment horizontal="center" vertical="center" wrapText="1"/>
    </xf>
    <xf numFmtId="4" fontId="0" fillId="33" borderId="44" xfId="239" applyNumberFormat="1" applyFont="1" applyFill="1" applyBorder="1" applyAlignment="1" applyProtection="1">
      <alignment vertical="center" wrapText="1"/>
    </xf>
    <xf numFmtId="0" fontId="0" fillId="26" borderId="70" xfId="0" applyFill="1" applyBorder="1" applyAlignment="1" applyProtection="1">
      <alignment vertical="center"/>
    </xf>
    <xf numFmtId="0" fontId="0" fillId="26" borderId="37" xfId="0" applyFill="1" applyBorder="1" applyAlignment="1" applyProtection="1">
      <alignment vertical="center"/>
    </xf>
    <xf numFmtId="0" fontId="56" fillId="37" borderId="38" xfId="0" applyFont="1" applyFill="1" applyBorder="1" applyAlignment="1" applyProtection="1">
      <alignment horizontal="center"/>
    </xf>
    <xf numFmtId="0" fontId="4" fillId="26" borderId="70" xfId="0" applyFont="1" applyFill="1" applyBorder="1" applyAlignment="1" applyProtection="1">
      <alignment vertical="center"/>
    </xf>
    <xf numFmtId="3" fontId="4" fillId="0" borderId="78" xfId="234" applyNumberFormat="1" applyFont="1" applyBorder="1" applyAlignment="1" applyProtection="1">
      <alignment vertical="center"/>
    </xf>
    <xf numFmtId="3" fontId="4" fillId="0" borderId="54" xfId="234" applyNumberFormat="1" applyFont="1" applyBorder="1" applyAlignment="1" applyProtection="1">
      <alignment vertical="center"/>
    </xf>
    <xf numFmtId="0" fontId="4" fillId="33" borderId="0" xfId="0" applyFont="1" applyFill="1" applyBorder="1" applyAlignment="1" applyProtection="1">
      <alignment vertical="center"/>
    </xf>
    <xf numFmtId="0" fontId="4" fillId="0" borderId="23" xfId="0" applyFont="1" applyFill="1" applyBorder="1" applyAlignment="1" applyProtection="1">
      <alignment horizontal="left" vertical="center"/>
    </xf>
    <xf numFmtId="0" fontId="6" fillId="37" borderId="26" xfId="0" applyFont="1" applyFill="1" applyBorder="1" applyAlignment="1" applyProtection="1">
      <alignment horizontal="center" vertical="center" wrapText="1"/>
    </xf>
    <xf numFmtId="0" fontId="57" fillId="0" borderId="0" xfId="0" applyFont="1" applyAlignment="1" applyProtection="1">
      <alignment vertical="center"/>
    </xf>
    <xf numFmtId="0" fontId="9" fillId="0" borderId="0" xfId="236" applyFont="1" applyBorder="1" applyAlignment="1" applyProtection="1">
      <alignment vertical="center"/>
    </xf>
    <xf numFmtId="0" fontId="14" fillId="0" borderId="0" xfId="236" applyFont="1" applyAlignment="1" applyProtection="1">
      <alignment horizontal="centerContinuous" vertical="center"/>
    </xf>
    <xf numFmtId="0" fontId="4" fillId="0" borderId="0" xfId="236" applyFont="1" applyAlignment="1" applyProtection="1">
      <alignment horizontal="centerContinuous" vertical="center"/>
    </xf>
    <xf numFmtId="0" fontId="4" fillId="0" borderId="23" xfId="236" applyFont="1" applyBorder="1" applyAlignment="1" applyProtection="1">
      <alignment horizontal="center" vertical="center"/>
    </xf>
    <xf numFmtId="0" fontId="4" fillId="0" borderId="25" xfId="236" applyFont="1" applyBorder="1" applyAlignment="1" applyProtection="1">
      <alignment horizontal="center" vertical="center"/>
    </xf>
    <xf numFmtId="0" fontId="4" fillId="33" borderId="23" xfId="236" applyFont="1" applyFill="1" applyBorder="1" applyAlignment="1" applyProtection="1">
      <alignment horizontal="center" vertical="center"/>
    </xf>
    <xf numFmtId="0" fontId="4" fillId="33" borderId="75" xfId="236" applyFont="1" applyFill="1" applyBorder="1" applyAlignment="1" applyProtection="1">
      <alignment horizontal="center" vertical="center"/>
    </xf>
    <xf numFmtId="0" fontId="4" fillId="33" borderId="30" xfId="236" applyFont="1" applyFill="1" applyBorder="1" applyAlignment="1" applyProtection="1">
      <alignment horizontal="center" vertical="center"/>
    </xf>
    <xf numFmtId="0" fontId="12" fillId="0" borderId="0" xfId="0" applyFont="1" applyAlignment="1" applyProtection="1">
      <alignment vertical="center"/>
    </xf>
    <xf numFmtId="0" fontId="7" fillId="0" borderId="0" xfId="0" applyFont="1" applyFill="1" applyAlignment="1" applyProtection="1">
      <alignment vertical="center"/>
    </xf>
    <xf numFmtId="0" fontId="7" fillId="0" borderId="0" xfId="0" applyFont="1" applyFill="1" applyAlignment="1" applyProtection="1">
      <alignment horizontal="center" vertical="center"/>
    </xf>
    <xf numFmtId="0" fontId="9" fillId="26" borderId="79" xfId="0" applyFont="1" applyFill="1" applyBorder="1" applyAlignment="1" applyProtection="1">
      <alignment horizontal="left" vertical="center"/>
    </xf>
    <xf numFmtId="0" fontId="4" fillId="26" borderId="81" xfId="0" applyFont="1" applyFill="1" applyBorder="1" applyAlignment="1" applyProtection="1">
      <alignment vertical="center"/>
    </xf>
    <xf numFmtId="0" fontId="4" fillId="26" borderId="13" xfId="0" applyFont="1" applyFill="1" applyBorder="1" applyAlignment="1" applyProtection="1">
      <alignment vertical="center"/>
    </xf>
    <xf numFmtId="0" fontId="4" fillId="26" borderId="77" xfId="0" applyFont="1" applyFill="1" applyBorder="1" applyAlignment="1" applyProtection="1">
      <alignment vertical="center"/>
    </xf>
    <xf numFmtId="14" fontId="4" fillId="27" borderId="77" xfId="0" applyNumberFormat="1" applyFont="1" applyFill="1" applyBorder="1" applyAlignment="1" applyProtection="1">
      <alignment horizontal="left" vertical="center"/>
      <protection locked="0"/>
    </xf>
    <xf numFmtId="14" fontId="14" fillId="26" borderId="80" xfId="0" applyNumberFormat="1" applyFont="1" applyFill="1" applyBorder="1" applyAlignment="1" applyProtection="1">
      <alignment horizontal="right" vertical="center"/>
    </xf>
    <xf numFmtId="0" fontId="4" fillId="26" borderId="85" xfId="242" applyFont="1" applyFill="1" applyBorder="1" applyAlignment="1" applyProtection="1">
      <alignment vertical="center"/>
    </xf>
    <xf numFmtId="14" fontId="4" fillId="27" borderId="77" xfId="242" applyNumberFormat="1" applyFont="1" applyFill="1" applyBorder="1" applyAlignment="1" applyProtection="1">
      <alignment horizontal="left" vertical="center"/>
      <protection locked="0"/>
    </xf>
    <xf numFmtId="0" fontId="9" fillId="26" borderId="80" xfId="0" applyFont="1" applyFill="1" applyBorder="1" applyAlignment="1" applyProtection="1">
      <alignment horizontal="left" vertical="center"/>
    </xf>
    <xf numFmtId="0" fontId="4" fillId="33" borderId="85" xfId="242" applyFont="1" applyFill="1" applyBorder="1" applyAlignment="1" applyProtection="1">
      <alignment vertical="center"/>
    </xf>
    <xf numFmtId="0" fontId="4" fillId="0" borderId="85" xfId="242" applyFont="1" applyFill="1" applyBorder="1" applyAlignment="1" applyProtection="1">
      <alignment vertical="center"/>
    </xf>
    <xf numFmtId="0" fontId="4" fillId="0" borderId="77" xfId="0" applyNumberFormat="1" applyFont="1" applyFill="1" applyBorder="1" applyAlignment="1" applyProtection="1">
      <alignment horizontal="center" vertical="center"/>
    </xf>
    <xf numFmtId="0" fontId="4" fillId="26" borderId="17" xfId="0" applyFont="1" applyFill="1" applyBorder="1" applyAlignment="1" applyProtection="1">
      <alignment vertical="center"/>
    </xf>
    <xf numFmtId="0" fontId="6" fillId="0" borderId="18" xfId="0" applyFont="1" applyFill="1" applyBorder="1" applyAlignment="1" applyProtection="1">
      <alignment vertical="center"/>
    </xf>
    <xf numFmtId="0" fontId="14" fillId="26" borderId="18" xfId="0" applyFont="1" applyFill="1" applyBorder="1" applyAlignment="1" applyProtection="1">
      <alignment horizontal="right" vertical="center"/>
    </xf>
    <xf numFmtId="0" fontId="4" fillId="26" borderId="15" xfId="0" applyFont="1" applyFill="1" applyBorder="1" applyAlignment="1" applyProtection="1">
      <alignment vertical="center"/>
    </xf>
    <xf numFmtId="0" fontId="6" fillId="37" borderId="21" xfId="236" applyFont="1" applyFill="1" applyBorder="1" applyAlignment="1" applyProtection="1">
      <alignment horizontal="center" vertical="center"/>
    </xf>
    <xf numFmtId="4" fontId="4" fillId="33" borderId="44" xfId="239" applyNumberFormat="1" applyFont="1" applyFill="1" applyBorder="1" applyAlignment="1" applyProtection="1">
      <alignment vertical="center" wrapText="1"/>
    </xf>
    <xf numFmtId="4" fontId="4" fillId="26" borderId="77" xfId="0" applyNumberFormat="1" applyFont="1" applyFill="1" applyBorder="1" applyAlignment="1" applyProtection="1">
      <alignment vertical="center" wrapText="1"/>
    </xf>
    <xf numFmtId="4" fontId="4" fillId="26" borderId="86" xfId="0" applyNumberFormat="1" applyFont="1" applyFill="1" applyBorder="1" applyAlignment="1" applyProtection="1">
      <alignment vertical="center" wrapText="1"/>
    </xf>
    <xf numFmtId="4" fontId="14" fillId="26" borderId="0" xfId="0" applyNumberFormat="1" applyFont="1" applyFill="1" applyBorder="1" applyAlignment="1" applyProtection="1">
      <alignment horizontal="left" vertical="center" wrapText="1"/>
    </xf>
    <xf numFmtId="3" fontId="4" fillId="34" borderId="22" xfId="0" applyNumberFormat="1" applyFont="1" applyFill="1" applyBorder="1" applyAlignment="1" applyProtection="1">
      <alignment vertical="center"/>
      <protection locked="0"/>
    </xf>
    <xf numFmtId="3" fontId="4" fillId="27" borderId="40" xfId="0" applyNumberFormat="1" applyFont="1" applyFill="1" applyBorder="1" applyAlignment="1" applyProtection="1">
      <alignment vertical="center"/>
      <protection locked="0"/>
    </xf>
    <xf numFmtId="3" fontId="4" fillId="27" borderId="77" xfId="0" applyNumberFormat="1" applyFont="1" applyFill="1" applyBorder="1" applyAlignment="1" applyProtection="1">
      <alignment vertical="center"/>
      <protection locked="0"/>
    </xf>
    <xf numFmtId="3" fontId="4" fillId="34" borderId="77" xfId="0" applyNumberFormat="1" applyFont="1" applyFill="1" applyBorder="1" applyAlignment="1" applyProtection="1">
      <alignment vertical="center"/>
      <protection locked="0"/>
    </xf>
    <xf numFmtId="0" fontId="4" fillId="37" borderId="35" xfId="0" applyFont="1" applyFill="1" applyBorder="1" applyAlignment="1" applyProtection="1">
      <alignment horizontal="centerContinuous" vertical="center"/>
    </xf>
    <xf numFmtId="0" fontId="4" fillId="37" borderId="93" xfId="0" applyFont="1" applyFill="1" applyBorder="1" applyAlignment="1" applyProtection="1">
      <alignment horizontal="centerContinuous" vertical="center"/>
    </xf>
    <xf numFmtId="0" fontId="6" fillId="37" borderId="47" xfId="0" applyFont="1" applyFill="1" applyBorder="1" applyAlignment="1" applyProtection="1">
      <alignment horizontal="centerContinuous" vertical="center"/>
    </xf>
    <xf numFmtId="0" fontId="6" fillId="37" borderId="37" xfId="236" applyFont="1" applyFill="1" applyBorder="1" applyAlignment="1" applyProtection="1">
      <alignment horizontal="center" vertical="center" wrapText="1"/>
    </xf>
    <xf numFmtId="14" fontId="4" fillId="37" borderId="35" xfId="0" applyNumberFormat="1" applyFont="1" applyFill="1" applyBorder="1" applyAlignment="1" applyProtection="1">
      <alignment horizontal="centerContinuous" vertical="center" wrapText="1"/>
    </xf>
    <xf numFmtId="168" fontId="4" fillId="37" borderId="35" xfId="0" applyNumberFormat="1" applyFont="1" applyFill="1" applyBorder="1" applyAlignment="1" applyProtection="1">
      <alignment horizontal="centerContinuous" vertical="center" wrapText="1"/>
    </xf>
    <xf numFmtId="168" fontId="4" fillId="37" borderId="35" xfId="0" applyNumberFormat="1" applyFont="1" applyFill="1" applyBorder="1" applyAlignment="1" applyProtection="1">
      <alignment horizontal="centerContinuous" vertical="center"/>
    </xf>
    <xf numFmtId="168" fontId="4" fillId="37" borderId="36" xfId="0" applyNumberFormat="1" applyFont="1" applyFill="1" applyBorder="1" applyAlignment="1" applyProtection="1">
      <alignment horizontal="centerContinuous" vertical="center" wrapText="1"/>
    </xf>
    <xf numFmtId="3" fontId="4" fillId="33" borderId="22" xfId="0" applyNumberFormat="1" applyFont="1" applyFill="1" applyBorder="1" applyAlignment="1" applyProtection="1">
      <alignment vertical="center"/>
    </xf>
    <xf numFmtId="3" fontId="4" fillId="33" borderId="32" xfId="0" applyNumberFormat="1" applyFont="1" applyFill="1" applyBorder="1" applyAlignment="1" applyProtection="1">
      <alignment vertical="center"/>
    </xf>
    <xf numFmtId="0" fontId="6" fillId="37" borderId="56" xfId="136" applyFont="1" applyFill="1" applyBorder="1" applyAlignment="1" applyProtection="1">
      <alignment horizontal="center" vertical="center"/>
    </xf>
    <xf numFmtId="3" fontId="4" fillId="33" borderId="39" xfId="182" applyNumberFormat="1" applyFont="1" applyFill="1" applyBorder="1" applyAlignment="1" applyProtection="1">
      <alignment horizontal="right" vertical="center"/>
    </xf>
    <xf numFmtId="3" fontId="4" fillId="33" borderId="24" xfId="182" applyNumberFormat="1" applyFont="1" applyFill="1" applyBorder="1" applyAlignment="1" applyProtection="1">
      <alignment horizontal="right" vertical="center"/>
    </xf>
    <xf numFmtId="171" fontId="4" fillId="33" borderId="24" xfId="0" applyNumberFormat="1" applyFont="1" applyFill="1" applyBorder="1" applyAlignment="1" applyProtection="1">
      <alignment horizontal="left" vertical="center"/>
    </xf>
    <xf numFmtId="3" fontId="4" fillId="33" borderId="22" xfId="182" applyNumberFormat="1" applyFont="1" applyFill="1" applyBorder="1" applyAlignment="1" applyProtection="1">
      <alignment horizontal="right" vertical="center"/>
    </xf>
    <xf numFmtId="171" fontId="4" fillId="33" borderId="37" xfId="0" applyNumberFormat="1" applyFont="1" applyFill="1" applyBorder="1" applyAlignment="1" applyProtection="1">
      <alignment horizontal="left" vertical="center"/>
    </xf>
    <xf numFmtId="4" fontId="4" fillId="0" borderId="0" xfId="0" applyNumberFormat="1" applyFont="1" applyAlignment="1" applyProtection="1">
      <alignment vertical="center"/>
    </xf>
    <xf numFmtId="3" fontId="4" fillId="0" borderId="29" xfId="0" applyNumberFormat="1" applyFont="1" applyBorder="1" applyAlignment="1" applyProtection="1">
      <alignment vertical="center"/>
    </xf>
    <xf numFmtId="3" fontId="4" fillId="0" borderId="32" xfId="0" applyNumberFormat="1" applyFont="1" applyBorder="1" applyAlignment="1" applyProtection="1">
      <alignment vertical="center"/>
    </xf>
    <xf numFmtId="3" fontId="4" fillId="27" borderId="24" xfId="234" applyNumberFormat="1" applyFont="1" applyFill="1" applyBorder="1" applyAlignment="1" applyProtection="1">
      <alignment vertical="center"/>
      <protection locked="0"/>
    </xf>
    <xf numFmtId="3" fontId="4" fillId="0" borderId="24" xfId="234" applyNumberFormat="1" applyFont="1" applyFill="1" applyBorder="1" applyAlignment="1" applyProtection="1">
      <alignment vertical="center"/>
    </xf>
    <xf numFmtId="3" fontId="4" fillId="27" borderId="28" xfId="234" applyNumberFormat="1" applyFont="1" applyFill="1" applyBorder="1" applyAlignment="1" applyProtection="1">
      <alignment vertical="center"/>
      <protection locked="0"/>
    </xf>
    <xf numFmtId="3" fontId="4" fillId="0" borderId="28" xfId="234" applyNumberFormat="1" applyFont="1" applyFill="1" applyBorder="1" applyAlignment="1" applyProtection="1">
      <alignment vertical="center"/>
    </xf>
    <xf numFmtId="3" fontId="4" fillId="28" borderId="28" xfId="0" applyNumberFormat="1" applyFont="1" applyFill="1" applyBorder="1" applyAlignment="1" applyProtection="1">
      <alignment horizontal="right" vertical="center"/>
      <protection locked="0"/>
    </xf>
    <xf numFmtId="3" fontId="4" fillId="28" borderId="32" xfId="0" applyNumberFormat="1" applyFont="1" applyFill="1" applyBorder="1" applyAlignment="1" applyProtection="1">
      <alignment horizontal="right" vertical="center"/>
      <protection locked="0"/>
    </xf>
    <xf numFmtId="4" fontId="4" fillId="27" borderId="24" xfId="234" applyNumberFormat="1" applyFont="1" applyFill="1" applyBorder="1" applyAlignment="1" applyProtection="1">
      <alignment vertical="center"/>
      <protection locked="0"/>
    </xf>
    <xf numFmtId="4" fontId="4" fillId="27" borderId="28" xfId="234" applyNumberFormat="1" applyFont="1" applyFill="1" applyBorder="1" applyAlignment="1" applyProtection="1">
      <alignment vertical="center"/>
      <protection locked="0"/>
    </xf>
    <xf numFmtId="3" fontId="4" fillId="0" borderId="24" xfId="194" applyNumberFormat="1" applyFont="1" applyFill="1" applyBorder="1" applyAlignment="1" applyProtection="1">
      <alignment vertical="center"/>
    </xf>
    <xf numFmtId="3" fontId="4" fillId="27" borderId="24" xfId="194" applyNumberFormat="1" applyFont="1" applyFill="1" applyBorder="1" applyAlignment="1" applyProtection="1">
      <alignment vertical="center"/>
      <protection locked="0"/>
    </xf>
    <xf numFmtId="3" fontId="4" fillId="33" borderId="22" xfId="236" applyNumberFormat="1" applyFont="1" applyFill="1" applyBorder="1" applyAlignment="1" applyProtection="1">
      <alignment vertical="center"/>
    </xf>
    <xf numFmtId="3" fontId="14" fillId="35" borderId="20" xfId="236" applyNumberFormat="1" applyFont="1" applyFill="1" applyBorder="1" applyAlignment="1" applyProtection="1">
      <alignment horizontal="centerContinuous" vertical="center"/>
    </xf>
    <xf numFmtId="3" fontId="4" fillId="35" borderId="12" xfId="236" applyNumberFormat="1" applyFont="1" applyFill="1" applyBorder="1" applyAlignment="1" applyProtection="1">
      <alignment horizontal="centerContinuous" vertical="center"/>
    </xf>
    <xf numFmtId="3" fontId="4" fillId="0" borderId="22" xfId="236" applyNumberFormat="1" applyFont="1" applyBorder="1" applyAlignment="1" applyProtection="1">
      <alignment vertical="center"/>
    </xf>
    <xf numFmtId="3" fontId="4" fillId="0" borderId="32" xfId="236" applyNumberFormat="1" applyFont="1" applyBorder="1" applyAlignment="1" applyProtection="1">
      <alignment vertical="center"/>
    </xf>
    <xf numFmtId="3" fontId="4" fillId="27" borderId="38" xfId="194" applyNumberFormat="1" applyFont="1" applyFill="1" applyBorder="1" applyAlignment="1" applyProtection="1">
      <alignment vertical="center"/>
      <protection locked="0"/>
    </xf>
    <xf numFmtId="3" fontId="4" fillId="27" borderId="42" xfId="194" applyNumberFormat="1" applyFont="1" applyFill="1" applyBorder="1" applyAlignment="1" applyProtection="1">
      <alignment vertical="center"/>
      <protection locked="0"/>
    </xf>
    <xf numFmtId="3" fontId="4" fillId="27" borderId="37" xfId="194" applyNumberFormat="1" applyFont="1" applyFill="1" applyBorder="1" applyAlignment="1" applyProtection="1">
      <alignment vertical="center"/>
      <protection locked="0"/>
    </xf>
    <xf numFmtId="3" fontId="4" fillId="27" borderId="28" xfId="194" applyNumberFormat="1" applyFont="1" applyFill="1" applyBorder="1" applyAlignment="1" applyProtection="1">
      <alignment vertical="center"/>
      <protection locked="0"/>
    </xf>
    <xf numFmtId="21" fontId="59" fillId="0" borderId="24" xfId="217" quotePrefix="1" applyNumberFormat="1" applyFont="1" applyBorder="1" applyAlignment="1" applyProtection="1">
      <alignment vertical="center"/>
    </xf>
    <xf numFmtId="14" fontId="4" fillId="33" borderId="14" xfId="0" applyNumberFormat="1" applyFont="1" applyFill="1" applyBorder="1" applyAlignment="1" applyProtection="1">
      <alignment horizontal="left" vertical="center"/>
    </xf>
    <xf numFmtId="14" fontId="4" fillId="33" borderId="14" xfId="242" applyNumberFormat="1" applyFont="1" applyFill="1" applyBorder="1" applyAlignment="1" applyProtection="1">
      <alignment horizontal="left" vertical="center"/>
    </xf>
    <xf numFmtId="0" fontId="4" fillId="33" borderId="14" xfId="0" applyNumberFormat="1" applyFont="1" applyFill="1" applyBorder="1" applyAlignment="1" applyProtection="1">
      <alignment horizontal="left" vertical="center"/>
    </xf>
    <xf numFmtId="0" fontId="4" fillId="33" borderId="14" xfId="242" applyFont="1" applyFill="1" applyBorder="1" applyAlignment="1" applyProtection="1">
      <alignment horizontal="left" vertical="center"/>
    </xf>
    <xf numFmtId="0" fontId="52" fillId="0" borderId="18" xfId="217" applyBorder="1" applyAlignment="1" applyProtection="1">
      <alignment vertical="center"/>
    </xf>
    <xf numFmtId="0" fontId="59" fillId="0" borderId="24" xfId="217" applyFont="1" applyBorder="1" applyAlignment="1" applyProtection="1">
      <alignment horizontal="center" vertical="center"/>
    </xf>
    <xf numFmtId="0" fontId="59" fillId="0" borderId="24" xfId="217" applyFont="1" applyBorder="1" applyAlignment="1" applyProtection="1">
      <alignment vertical="center"/>
    </xf>
    <xf numFmtId="14" fontId="59" fillId="33" borderId="24" xfId="217" applyNumberFormat="1" applyFont="1" applyFill="1" applyBorder="1" applyAlignment="1" applyProtection="1">
      <alignment horizontal="center" vertical="center"/>
    </xf>
    <xf numFmtId="21" fontId="59" fillId="0" borderId="24" xfId="217" applyNumberFormat="1" applyFont="1" applyBorder="1" applyAlignment="1" applyProtection="1">
      <alignment vertical="center"/>
    </xf>
    <xf numFmtId="3" fontId="4" fillId="40" borderId="24" xfId="241" applyNumberFormat="1" applyFont="1" applyFill="1" applyBorder="1" applyAlignment="1" applyProtection="1">
      <alignment horizontal="right" vertical="center"/>
      <protection locked="0"/>
    </xf>
    <xf numFmtId="3" fontId="4" fillId="40" borderId="24" xfId="241" applyNumberFormat="1" applyFont="1" applyFill="1" applyBorder="1" applyAlignment="1" applyProtection="1">
      <alignment horizontal="right" vertical="center" wrapText="1"/>
      <protection locked="0"/>
    </xf>
    <xf numFmtId="0" fontId="4" fillId="34" borderId="28" xfId="0" applyFont="1" applyFill="1" applyBorder="1" applyAlignment="1" applyProtection="1">
      <alignment horizontal="center" vertical="center"/>
      <protection locked="0"/>
    </xf>
    <xf numFmtId="0" fontId="4" fillId="34" borderId="60" xfId="237" applyFont="1" applyFill="1" applyBorder="1" applyAlignment="1" applyProtection="1">
      <alignment horizontal="centerContinuous" vertical="center" wrapText="1"/>
      <protection locked="0"/>
    </xf>
    <xf numFmtId="0" fontId="4" fillId="0" borderId="0" xfId="0" applyFont="1" applyAlignment="1" applyProtection="1">
      <alignment horizontal="right" vertical="center"/>
    </xf>
    <xf numFmtId="0" fontId="4" fillId="33" borderId="23" xfId="0" applyFont="1" applyFill="1" applyBorder="1" applyAlignment="1" applyProtection="1">
      <alignment vertical="center"/>
    </xf>
    <xf numFmtId="3" fontId="4" fillId="33" borderId="37" xfId="0" applyNumberFormat="1" applyFont="1" applyFill="1" applyBorder="1" applyAlignment="1" applyProtection="1">
      <alignment horizontal="right" vertical="center" wrapText="1"/>
    </xf>
    <xf numFmtId="3" fontId="4" fillId="36" borderId="20" xfId="0" applyNumberFormat="1" applyFont="1" applyFill="1" applyBorder="1" applyAlignment="1" applyProtection="1">
      <alignment horizontal="center" vertical="center" wrapText="1"/>
    </xf>
    <xf numFmtId="3" fontId="4" fillId="33" borderId="22" xfId="0" applyNumberFormat="1" applyFont="1" applyFill="1" applyBorder="1" applyAlignment="1" applyProtection="1">
      <alignment horizontal="right" vertical="center" wrapText="1"/>
    </xf>
    <xf numFmtId="3" fontId="4" fillId="36" borderId="14" xfId="0" applyNumberFormat="1" applyFont="1" applyFill="1" applyBorder="1" applyAlignment="1" applyProtection="1">
      <alignment horizontal="center" vertical="center" wrapText="1"/>
    </xf>
    <xf numFmtId="3" fontId="4" fillId="33" borderId="50" xfId="0" applyNumberFormat="1" applyFont="1" applyFill="1" applyBorder="1" applyAlignment="1" applyProtection="1">
      <alignment horizontal="right" vertical="center" wrapText="1"/>
    </xf>
    <xf numFmtId="3" fontId="4" fillId="36" borderId="70" xfId="0" applyNumberFormat="1" applyFont="1" applyFill="1" applyBorder="1" applyAlignment="1" applyProtection="1">
      <alignment vertical="center"/>
    </xf>
    <xf numFmtId="3" fontId="4" fillId="35" borderId="53" xfId="194" applyNumberFormat="1" applyFont="1" applyFill="1" applyBorder="1" applyAlignment="1" applyProtection="1">
      <alignment vertical="center"/>
    </xf>
    <xf numFmtId="3" fontId="4" fillId="35" borderId="34" xfId="194" applyNumberFormat="1" applyFont="1" applyFill="1" applyBorder="1" applyAlignment="1" applyProtection="1">
      <alignment vertical="center"/>
    </xf>
    <xf numFmtId="3" fontId="4" fillId="35" borderId="52" xfId="194" applyNumberFormat="1" applyFont="1" applyFill="1" applyBorder="1" applyAlignment="1" applyProtection="1">
      <alignment vertical="center"/>
    </xf>
    <xf numFmtId="0" fontId="4" fillId="0" borderId="0" xfId="0" quotePrefix="1" applyFont="1" applyAlignment="1" applyProtection="1">
      <alignment vertical="center"/>
    </xf>
    <xf numFmtId="0" fontId="58" fillId="37" borderId="72" xfId="0" applyFont="1" applyFill="1" applyBorder="1" applyAlignment="1" applyProtection="1">
      <alignment horizontal="centerContinuous" vertical="center"/>
    </xf>
    <xf numFmtId="0" fontId="6" fillId="37" borderId="71" xfId="0" applyFont="1" applyFill="1" applyBorder="1" applyAlignment="1" applyProtection="1">
      <alignment horizontal="centerContinuous" vertical="center"/>
    </xf>
    <xf numFmtId="0" fontId="6" fillId="37" borderId="63" xfId="0" applyFont="1" applyFill="1" applyBorder="1" applyAlignment="1" applyProtection="1">
      <alignment horizontal="centerContinuous" vertical="center"/>
    </xf>
    <xf numFmtId="0" fontId="58" fillId="37" borderId="24" xfId="0" applyFont="1" applyFill="1" applyBorder="1" applyAlignment="1" applyProtection="1">
      <alignment horizontal="center" vertical="center" wrapText="1"/>
    </xf>
    <xf numFmtId="0" fontId="59" fillId="0" borderId="21" xfId="0" applyFont="1" applyBorder="1" applyAlignment="1" applyProtection="1">
      <alignment vertical="center"/>
    </xf>
    <xf numFmtId="0" fontId="59" fillId="0" borderId="39" xfId="0" applyFont="1" applyBorder="1" applyAlignment="1" applyProtection="1">
      <alignment vertical="center"/>
    </xf>
    <xf numFmtId="3" fontId="4" fillId="33" borderId="24" xfId="194" applyNumberFormat="1" applyFont="1" applyFill="1" applyBorder="1" applyAlignment="1" applyProtection="1">
      <alignment vertical="center"/>
    </xf>
    <xf numFmtId="3" fontId="4" fillId="0" borderId="24" xfId="194" applyNumberFormat="1" applyFont="1" applyBorder="1" applyAlignment="1" applyProtection="1">
      <alignment vertical="center"/>
    </xf>
    <xf numFmtId="4" fontId="4" fillId="0" borderId="24" xfId="194" applyNumberFormat="1" applyFont="1" applyBorder="1" applyAlignment="1" applyProtection="1">
      <alignment vertical="center"/>
    </xf>
    <xf numFmtId="3" fontId="4" fillId="33" borderId="22" xfId="194" applyNumberFormat="1" applyFont="1" applyFill="1" applyBorder="1" applyAlignment="1" applyProtection="1">
      <alignment vertical="center"/>
    </xf>
    <xf numFmtId="0" fontId="60" fillId="0" borderId="39" xfId="0" applyFont="1" applyBorder="1" applyAlignment="1" applyProtection="1">
      <alignment vertical="center"/>
    </xf>
    <xf numFmtId="3" fontId="4" fillId="0" borderId="22" xfId="194" applyNumberFormat="1" applyFont="1" applyBorder="1" applyAlignment="1" applyProtection="1">
      <alignment vertical="center"/>
    </xf>
    <xf numFmtId="0" fontId="4" fillId="33" borderId="27" xfId="0" applyFont="1" applyFill="1" applyBorder="1" applyAlignment="1" applyProtection="1">
      <alignment vertical="center"/>
    </xf>
    <xf numFmtId="3" fontId="4" fillId="33" borderId="28" xfId="0" applyNumberFormat="1" applyFont="1" applyFill="1" applyBorder="1" applyAlignment="1" applyProtection="1">
      <alignment horizontal="center" vertical="center"/>
    </xf>
    <xf numFmtId="0" fontId="4" fillId="35" borderId="53" xfId="0" applyFont="1" applyFill="1" applyBorder="1" applyAlignment="1" applyProtection="1">
      <alignment vertical="center"/>
    </xf>
    <xf numFmtId="0" fontId="4" fillId="35" borderId="31" xfId="0" applyFont="1" applyFill="1" applyBorder="1" applyAlignment="1" applyProtection="1">
      <alignment vertical="center"/>
    </xf>
    <xf numFmtId="0" fontId="4" fillId="35" borderId="41" xfId="0" applyFont="1" applyFill="1" applyBorder="1" applyAlignment="1" applyProtection="1">
      <alignment vertical="center"/>
    </xf>
    <xf numFmtId="0" fontId="9" fillId="33" borderId="16" xfId="0" applyFont="1" applyFill="1" applyBorder="1" applyAlignment="1" applyProtection="1">
      <alignment horizontal="center" vertical="center"/>
    </xf>
    <xf numFmtId="0" fontId="6" fillId="33" borderId="16" xfId="0" applyFont="1" applyFill="1" applyBorder="1" applyAlignment="1" applyProtection="1">
      <alignment vertical="center"/>
    </xf>
    <xf numFmtId="173" fontId="59" fillId="0" borderId="24" xfId="0" applyNumberFormat="1" applyFont="1" applyBorder="1" applyAlignment="1" applyProtection="1">
      <alignment vertical="center"/>
    </xf>
    <xf numFmtId="3" fontId="4" fillId="0" borderId="42" xfId="194" applyNumberFormat="1" applyFont="1" applyBorder="1" applyAlignment="1" applyProtection="1">
      <alignment vertical="center"/>
    </xf>
    <xf numFmtId="0" fontId="4" fillId="33" borderId="16" xfId="0" applyFont="1" applyFill="1" applyBorder="1" applyAlignment="1" applyProtection="1">
      <alignment vertical="center"/>
    </xf>
    <xf numFmtId="173" fontId="59" fillId="0" borderId="28" xfId="0" applyNumberFormat="1" applyFont="1" applyBorder="1" applyAlignment="1" applyProtection="1">
      <alignment vertical="center"/>
    </xf>
    <xf numFmtId="3" fontId="4" fillId="0" borderId="28" xfId="194" applyNumberFormat="1" applyFont="1" applyBorder="1" applyAlignment="1" applyProtection="1">
      <alignment vertical="center"/>
    </xf>
    <xf numFmtId="3" fontId="4" fillId="0" borderId="53" xfId="194" applyNumberFormat="1" applyFont="1" applyBorder="1" applyAlignment="1" applyProtection="1">
      <alignment vertical="center"/>
    </xf>
    <xf numFmtId="173" fontId="57" fillId="0" borderId="0" xfId="0" applyNumberFormat="1" applyFont="1" applyBorder="1" applyAlignment="1" applyProtection="1">
      <alignment vertical="center"/>
    </xf>
    <xf numFmtId="176" fontId="4" fillId="0" borderId="0" xfId="194" applyNumberFormat="1" applyFont="1" applyBorder="1" applyAlignment="1" applyProtection="1">
      <alignment vertical="center"/>
    </xf>
    <xf numFmtId="176" fontId="6" fillId="37" borderId="56" xfId="194" applyNumberFormat="1" applyFont="1" applyFill="1" applyBorder="1" applyAlignment="1" applyProtection="1">
      <alignment horizontal="center" vertical="center" wrapText="1"/>
    </xf>
    <xf numFmtId="176" fontId="6" fillId="37" borderId="57" xfId="194" applyNumberFormat="1" applyFont="1" applyFill="1" applyBorder="1" applyAlignment="1" applyProtection="1">
      <alignment horizontal="center" vertical="center" wrapText="1"/>
    </xf>
    <xf numFmtId="0" fontId="4" fillId="33" borderId="27" xfId="0" applyFont="1" applyFill="1" applyBorder="1" applyAlignment="1" applyProtection="1">
      <alignment horizontal="left" vertical="center"/>
    </xf>
    <xf numFmtId="10" fontId="4" fillId="33" borderId="28" xfId="203" applyNumberFormat="1" applyFont="1" applyFill="1" applyBorder="1" applyAlignment="1" applyProtection="1">
      <alignment vertical="center"/>
    </xf>
    <xf numFmtId="3" fontId="4" fillId="33" borderId="28" xfId="194" applyNumberFormat="1" applyFont="1" applyFill="1" applyBorder="1" applyAlignment="1" applyProtection="1">
      <alignment vertical="center"/>
    </xf>
    <xf numFmtId="3" fontId="4" fillId="33" borderId="32" xfId="194" applyNumberFormat="1" applyFont="1" applyFill="1" applyBorder="1" applyAlignment="1" applyProtection="1">
      <alignment vertical="center"/>
    </xf>
    <xf numFmtId="0" fontId="4" fillId="0" borderId="0" xfId="0" applyFont="1" applyBorder="1" applyAlignment="1" applyProtection="1">
      <alignment horizontal="left" vertical="center"/>
    </xf>
    <xf numFmtId="3" fontId="4" fillId="0" borderId="38" xfId="194" applyNumberFormat="1" applyFont="1" applyBorder="1" applyAlignment="1" applyProtection="1">
      <alignment vertical="center"/>
    </xf>
    <xf numFmtId="3" fontId="4" fillId="0" borderId="65" xfId="194" applyNumberFormat="1" applyFont="1" applyBorder="1" applyAlignment="1" applyProtection="1">
      <alignment vertical="center"/>
    </xf>
    <xf numFmtId="0" fontId="58" fillId="37" borderId="22" xfId="0" applyFont="1" applyFill="1" applyBorder="1" applyAlignment="1" applyProtection="1">
      <alignment horizontal="center" vertical="center" wrapText="1"/>
    </xf>
    <xf numFmtId="0" fontId="59" fillId="0" borderId="24" xfId="0" applyFont="1" applyBorder="1" applyAlignment="1" applyProtection="1">
      <alignment horizontal="center" vertical="center"/>
    </xf>
    <xf numFmtId="10" fontId="4" fillId="0" borderId="22" xfId="0" applyNumberFormat="1" applyFont="1" applyBorder="1" applyAlignment="1" applyProtection="1">
      <alignment vertical="center"/>
    </xf>
    <xf numFmtId="0" fontId="59" fillId="0" borderId="23" xfId="0" applyFont="1" applyBorder="1" applyAlignment="1" applyProtection="1">
      <alignment vertical="center"/>
    </xf>
    <xf numFmtId="0" fontId="59" fillId="0" borderId="30" xfId="0" applyFont="1" applyBorder="1" applyAlignment="1" applyProtection="1">
      <alignment vertical="center"/>
    </xf>
    <xf numFmtId="0" fontId="59" fillId="0" borderId="49" xfId="0" applyFont="1" applyBorder="1" applyAlignment="1" applyProtection="1">
      <alignment vertical="center"/>
    </xf>
    <xf numFmtId="0" fontId="59" fillId="36" borderId="28" xfId="0" applyFont="1" applyFill="1" applyBorder="1" applyAlignment="1" applyProtection="1">
      <alignment vertical="center"/>
    </xf>
    <xf numFmtId="3" fontId="4" fillId="0" borderId="28" xfId="0" applyNumberFormat="1" applyFont="1" applyBorder="1" applyAlignment="1" applyProtection="1">
      <alignment vertical="center"/>
    </xf>
    <xf numFmtId="10" fontId="4" fillId="0" borderId="32" xfId="0" applyNumberFormat="1" applyFont="1" applyBorder="1" applyAlignment="1" applyProtection="1">
      <alignment vertical="center"/>
    </xf>
    <xf numFmtId="0" fontId="58" fillId="37" borderId="24" xfId="0" applyFont="1" applyFill="1" applyBorder="1" applyAlignment="1" applyProtection="1">
      <alignment horizontal="center" vertical="center"/>
    </xf>
    <xf numFmtId="0" fontId="58" fillId="37" borderId="77" xfId="0" applyFont="1" applyFill="1" applyBorder="1" applyAlignment="1" applyProtection="1">
      <alignment horizontal="center" vertical="center" wrapText="1"/>
    </xf>
    <xf numFmtId="0" fontId="58" fillId="38" borderId="22" xfId="0" applyFont="1" applyFill="1" applyBorder="1" applyAlignment="1" applyProtection="1">
      <alignment horizontal="center" vertical="center" wrapText="1"/>
    </xf>
    <xf numFmtId="177" fontId="4" fillId="0" borderId="21" xfId="0" applyNumberFormat="1" applyFont="1" applyBorder="1" applyAlignment="1" applyProtection="1">
      <alignment horizontal="left" vertical="center"/>
    </xf>
    <xf numFmtId="3" fontId="4" fillId="0" borderId="24" xfId="0" applyNumberFormat="1" applyFont="1" applyFill="1" applyBorder="1" applyAlignment="1" applyProtection="1">
      <alignment horizontal="center" vertical="center"/>
    </xf>
    <xf numFmtId="177" fontId="4" fillId="0" borderId="27" xfId="0" applyNumberFormat="1" applyFont="1" applyBorder="1" applyAlignment="1" applyProtection="1">
      <alignment horizontal="left" vertical="center"/>
    </xf>
    <xf numFmtId="3" fontId="4" fillId="0" borderId="28" xfId="0" applyNumberFormat="1" applyFont="1" applyFill="1" applyBorder="1" applyAlignment="1" applyProtection="1">
      <alignment horizontal="center" vertical="center"/>
    </xf>
    <xf numFmtId="3" fontId="4" fillId="40" borderId="24" xfId="0" applyNumberFormat="1" applyFont="1" applyFill="1" applyBorder="1" applyAlignment="1" applyProtection="1">
      <alignment vertical="center"/>
      <protection locked="0"/>
    </xf>
    <xf numFmtId="179" fontId="6" fillId="0" borderId="0" xfId="0" applyNumberFormat="1" applyFont="1" applyAlignment="1" applyProtection="1">
      <alignment horizontal="right" vertical="center"/>
    </xf>
    <xf numFmtId="3" fontId="4" fillId="0" borderId="39" xfId="0" applyNumberFormat="1" applyFont="1" applyBorder="1" applyAlignment="1" applyProtection="1">
      <alignment vertical="center"/>
    </xf>
    <xf numFmtId="4" fontId="4" fillId="0" borderId="22" xfId="0" applyNumberFormat="1" applyFont="1" applyBorder="1" applyAlignment="1" applyProtection="1">
      <alignment vertical="center"/>
    </xf>
    <xf numFmtId="0" fontId="4" fillId="0" borderId="24" xfId="0" applyFont="1" applyBorder="1" applyAlignment="1" applyProtection="1">
      <alignment vertical="center"/>
    </xf>
    <xf numFmtId="3" fontId="4" fillId="35" borderId="42" xfId="0" applyNumberFormat="1" applyFont="1" applyFill="1" applyBorder="1" applyAlignment="1" applyProtection="1">
      <alignment vertical="center"/>
    </xf>
    <xf numFmtId="3" fontId="4" fillId="35" borderId="44" xfId="0" applyNumberFormat="1" applyFont="1" applyFill="1" applyBorder="1" applyAlignment="1" applyProtection="1">
      <alignment vertical="center"/>
    </xf>
    <xf numFmtId="4" fontId="4" fillId="35" borderId="40" xfId="0" applyNumberFormat="1" applyFont="1" applyFill="1" applyBorder="1" applyAlignment="1" applyProtection="1">
      <alignment vertical="center"/>
    </xf>
    <xf numFmtId="0" fontId="4" fillId="0" borderId="21" xfId="0" applyFont="1" applyBorder="1" applyAlignment="1" applyProtection="1">
      <alignment vertical="center"/>
    </xf>
    <xf numFmtId="4" fontId="4" fillId="0" borderId="40" xfId="0" applyNumberFormat="1" applyFont="1" applyBorder="1" applyAlignment="1" applyProtection="1">
      <alignment vertical="center"/>
    </xf>
    <xf numFmtId="178" fontId="4" fillId="0" borderId="0" xfId="0" applyNumberFormat="1" applyFont="1" applyAlignment="1" applyProtection="1">
      <alignment vertical="center"/>
    </xf>
    <xf numFmtId="3" fontId="4" fillId="36" borderId="42" xfId="0" applyNumberFormat="1" applyFont="1" applyFill="1" applyBorder="1" applyAlignment="1" applyProtection="1">
      <alignment vertical="center"/>
    </xf>
    <xf numFmtId="3" fontId="4" fillId="36" borderId="44" xfId="0" applyNumberFormat="1" applyFont="1" applyFill="1" applyBorder="1" applyAlignment="1" applyProtection="1">
      <alignment vertical="center"/>
    </xf>
    <xf numFmtId="4" fontId="4" fillId="36" borderId="40" xfId="0" applyNumberFormat="1" applyFont="1" applyFill="1" applyBorder="1" applyAlignment="1" applyProtection="1">
      <alignment vertical="center"/>
    </xf>
    <xf numFmtId="4" fontId="4" fillId="0" borderId="32" xfId="0" applyNumberFormat="1" applyFont="1" applyBorder="1" applyAlignment="1" applyProtection="1">
      <alignment vertical="center"/>
    </xf>
    <xf numFmtId="178" fontId="6" fillId="0" borderId="0" xfId="0" applyNumberFormat="1" applyFont="1" applyAlignment="1" applyProtection="1">
      <alignment vertical="center"/>
    </xf>
    <xf numFmtId="4" fontId="4" fillId="0" borderId="24" xfId="0" applyNumberFormat="1" applyFont="1" applyBorder="1" applyAlignment="1" applyProtection="1">
      <alignment vertical="center"/>
    </xf>
    <xf numFmtId="4" fontId="4" fillId="0" borderId="28" xfId="0" applyNumberFormat="1" applyFont="1" applyBorder="1" applyAlignment="1" applyProtection="1">
      <alignment vertical="center"/>
    </xf>
    <xf numFmtId="0" fontId="6" fillId="37" borderId="35" xfId="0" applyFont="1" applyFill="1" applyBorder="1" applyAlignment="1" applyProtection="1">
      <alignment horizontal="centerContinuous" vertical="center"/>
    </xf>
    <xf numFmtId="0" fontId="6" fillId="37" borderId="36" xfId="0" applyFont="1" applyFill="1" applyBorder="1" applyAlignment="1" applyProtection="1">
      <alignment horizontal="centerContinuous" vertical="center"/>
    </xf>
    <xf numFmtId="0" fontId="9" fillId="33" borderId="16" xfId="0" applyFont="1" applyFill="1" applyBorder="1" applyAlignment="1" applyProtection="1">
      <alignment vertical="center"/>
    </xf>
    <xf numFmtId="3" fontId="4" fillId="0" borderId="22" xfId="0" applyNumberFormat="1" applyFont="1" applyBorder="1" applyAlignment="1" applyProtection="1">
      <alignment vertical="center"/>
    </xf>
    <xf numFmtId="0" fontId="6" fillId="37" borderId="62" xfId="0" applyFont="1" applyFill="1" applyBorder="1" applyAlignment="1" applyProtection="1">
      <alignment horizontal="centerContinuous" vertical="center"/>
    </xf>
    <xf numFmtId="0" fontId="4" fillId="33" borderId="95" xfId="0" applyFont="1" applyFill="1" applyBorder="1" applyAlignment="1" applyProtection="1">
      <alignment vertical="center"/>
    </xf>
    <xf numFmtId="3" fontId="4" fillId="34" borderId="94" xfId="0" applyNumberFormat="1" applyFont="1" applyFill="1" applyBorder="1" applyAlignment="1" applyProtection="1">
      <alignment vertical="center"/>
      <protection locked="0"/>
    </xf>
    <xf numFmtId="3" fontId="4" fillId="0" borderId="75" xfId="0" applyNumberFormat="1" applyFont="1" applyFill="1" applyBorder="1" applyAlignment="1" applyProtection="1">
      <alignment vertical="center"/>
    </xf>
    <xf numFmtId="0" fontId="6" fillId="37" borderId="70" xfId="0" applyFont="1" applyFill="1" applyBorder="1" applyAlignment="1" applyProtection="1">
      <alignment horizontal="center" vertical="center" wrapText="1"/>
    </xf>
    <xf numFmtId="0" fontId="6" fillId="37" borderId="29" xfId="0" applyFont="1" applyFill="1" applyBorder="1" applyAlignment="1" applyProtection="1">
      <alignment horizontal="center" vertical="center" wrapText="1"/>
    </xf>
    <xf numFmtId="3" fontId="4" fillId="0" borderId="55" xfId="0" applyNumberFormat="1" applyFont="1" applyFill="1" applyBorder="1" applyAlignment="1" applyProtection="1">
      <alignment vertical="center"/>
    </xf>
    <xf numFmtId="3" fontId="4" fillId="0" borderId="71" xfId="0" applyNumberFormat="1" applyFont="1" applyFill="1" applyBorder="1" applyAlignment="1" applyProtection="1">
      <alignment vertical="center"/>
    </xf>
    <xf numFmtId="3" fontId="4" fillId="0" borderId="63" xfId="0" applyNumberFormat="1" applyFont="1" applyFill="1" applyBorder="1" applyAlignment="1" applyProtection="1">
      <alignment vertical="center"/>
    </xf>
    <xf numFmtId="3" fontId="4" fillId="0" borderId="49" xfId="0" applyNumberFormat="1" applyFont="1" applyFill="1" applyBorder="1" applyAlignment="1" applyProtection="1">
      <alignment vertical="center"/>
    </xf>
    <xf numFmtId="0" fontId="6" fillId="38" borderId="24" xfId="0" applyFont="1" applyFill="1" applyBorder="1" applyAlignment="1" applyProtection="1">
      <alignment horizontal="center" vertical="center" wrapText="1"/>
    </xf>
    <xf numFmtId="0" fontId="6" fillId="38" borderId="42" xfId="0" applyFont="1" applyFill="1" applyBorder="1" applyAlignment="1" applyProtection="1">
      <alignment horizontal="center" vertical="center" wrapText="1"/>
    </xf>
    <xf numFmtId="0" fontId="6" fillId="38" borderId="22" xfId="0" applyFont="1" applyFill="1" applyBorder="1" applyAlignment="1" applyProtection="1">
      <alignment horizontal="center" vertical="center" wrapText="1"/>
    </xf>
    <xf numFmtId="3" fontId="4" fillId="36" borderId="20" xfId="0" applyNumberFormat="1" applyFont="1" applyFill="1" applyBorder="1" applyAlignment="1" applyProtection="1">
      <alignment vertical="center"/>
    </xf>
    <xf numFmtId="3" fontId="4" fillId="36" borderId="11" xfId="0" applyNumberFormat="1" applyFont="1" applyFill="1" applyBorder="1" applyAlignment="1" applyProtection="1">
      <alignment vertical="center"/>
    </xf>
    <xf numFmtId="3" fontId="4" fillId="36" borderId="46" xfId="0" applyNumberFormat="1" applyFont="1" applyFill="1" applyBorder="1" applyAlignment="1" applyProtection="1">
      <alignment vertical="center"/>
    </xf>
    <xf numFmtId="3" fontId="4" fillId="36" borderId="14" xfId="0" applyNumberFormat="1" applyFont="1" applyFill="1" applyBorder="1" applyAlignment="1" applyProtection="1">
      <alignment vertical="center"/>
    </xf>
    <xf numFmtId="3" fontId="4" fillId="36" borderId="0" xfId="0" applyNumberFormat="1" applyFont="1" applyFill="1" applyBorder="1" applyAlignment="1" applyProtection="1">
      <alignment vertical="center"/>
    </xf>
    <xf numFmtId="3" fontId="4" fillId="36" borderId="19" xfId="0" applyNumberFormat="1" applyFont="1" applyFill="1" applyBorder="1" applyAlignment="1" applyProtection="1">
      <alignment vertical="center"/>
    </xf>
    <xf numFmtId="0" fontId="4" fillId="36" borderId="14" xfId="0" applyFont="1" applyFill="1" applyBorder="1" applyAlignment="1" applyProtection="1">
      <alignment vertical="center"/>
    </xf>
    <xf numFmtId="0" fontId="4" fillId="36" borderId="0" xfId="0" applyFont="1" applyFill="1" applyBorder="1" applyAlignment="1" applyProtection="1">
      <alignment vertical="center"/>
    </xf>
    <xf numFmtId="0" fontId="4" fillId="36" borderId="19" xfId="0" applyFont="1" applyFill="1" applyBorder="1" applyAlignment="1" applyProtection="1">
      <alignment vertical="center"/>
    </xf>
    <xf numFmtId="3" fontId="4" fillId="40" borderId="94" xfId="243" applyNumberFormat="1" applyFont="1" applyFill="1" applyBorder="1" applyAlignment="1" applyProtection="1">
      <alignment vertical="center"/>
      <protection locked="0"/>
    </xf>
    <xf numFmtId="0" fontId="6" fillId="37" borderId="47" xfId="241" applyFont="1" applyFill="1" applyBorder="1" applyAlignment="1" applyProtection="1">
      <alignment horizontal="centerContinuous" vertical="center"/>
    </xf>
    <xf numFmtId="0" fontId="6" fillId="2" borderId="95" xfId="240" applyFont="1" applyFill="1" applyBorder="1" applyAlignment="1" applyProtection="1">
      <alignment horizontal="center" vertical="center" wrapText="1"/>
    </xf>
    <xf numFmtId="0" fontId="6" fillId="0" borderId="21" xfId="240" applyFont="1" applyFill="1" applyBorder="1" applyAlignment="1" applyProtection="1">
      <alignment horizontal="center" vertical="center" wrapText="1"/>
    </xf>
    <xf numFmtId="3" fontId="4" fillId="40" borderId="95" xfId="243" applyNumberFormat="1" applyFont="1" applyFill="1" applyBorder="1" applyAlignment="1" applyProtection="1">
      <alignment vertical="center"/>
      <protection locked="0"/>
    </xf>
    <xf numFmtId="3" fontId="4" fillId="27" borderId="95" xfId="243" applyNumberFormat="1" applyFont="1" applyFill="1" applyBorder="1" applyAlignment="1" applyProtection="1">
      <alignment vertical="center"/>
      <protection locked="0"/>
    </xf>
    <xf numFmtId="3" fontId="4" fillId="0" borderId="30" xfId="243" applyNumberFormat="1" applyFont="1" applyBorder="1" applyAlignment="1" applyProtection="1">
      <alignment vertical="center"/>
    </xf>
    <xf numFmtId="0" fontId="6" fillId="37" borderId="21" xfId="241" applyFont="1" applyFill="1" applyBorder="1" applyAlignment="1" applyProtection="1">
      <alignment horizontal="centerContinuous" vertical="center"/>
    </xf>
    <xf numFmtId="21" fontId="59" fillId="33" borderId="24" xfId="217" applyNumberFormat="1" applyFont="1" applyFill="1" applyBorder="1" applyAlignment="1" applyProtection="1">
      <alignment horizontal="left" vertical="center"/>
    </xf>
    <xf numFmtId="21" fontId="59" fillId="0" borderId="24" xfId="217" quotePrefix="1" applyNumberFormat="1" applyFont="1" applyBorder="1" applyAlignment="1" applyProtection="1">
      <alignment horizontal="left" vertical="center"/>
    </xf>
    <xf numFmtId="21" fontId="59" fillId="42" borderId="24" xfId="217" quotePrefix="1" applyNumberFormat="1" applyFont="1" applyFill="1" applyBorder="1" applyAlignment="1" applyProtection="1">
      <alignment horizontal="left" vertical="center"/>
    </xf>
    <xf numFmtId="21" fontId="59" fillId="42" borderId="77" xfId="217" quotePrefix="1" applyNumberFormat="1" applyFont="1" applyFill="1" applyBorder="1" applyAlignment="1" applyProtection="1">
      <alignment horizontal="left" vertical="center"/>
    </xf>
    <xf numFmtId="21" fontId="59" fillId="0" borderId="24" xfId="217" applyNumberFormat="1" applyFont="1" applyBorder="1" applyAlignment="1" applyProtection="1">
      <alignment horizontal="left" vertical="center"/>
    </xf>
    <xf numFmtId="21" fontId="59" fillId="42" borderId="24" xfId="217" applyNumberFormat="1" applyFont="1" applyFill="1" applyBorder="1" applyAlignment="1" applyProtection="1">
      <alignment horizontal="left" vertical="center"/>
    </xf>
    <xf numFmtId="21" fontId="59" fillId="42" borderId="77" xfId="217" applyNumberFormat="1" applyFont="1" applyFill="1" applyBorder="1" applyAlignment="1" applyProtection="1">
      <alignment horizontal="left" vertical="center"/>
    </xf>
    <xf numFmtId="3" fontId="4" fillId="28" borderId="94" xfId="0" applyNumberFormat="1" applyFont="1" applyFill="1" applyBorder="1" applyAlignment="1" applyProtection="1">
      <alignment horizontal="right" vertical="center"/>
      <protection locked="0"/>
    </xf>
    <xf numFmtId="4" fontId="4" fillId="34" borderId="91" xfId="0" applyNumberFormat="1" applyFont="1" applyFill="1" applyBorder="1" applyAlignment="1" applyProtection="1">
      <alignment horizontal="right" vertical="center"/>
      <protection locked="0"/>
    </xf>
    <xf numFmtId="1" fontId="4" fillId="34" borderId="91" xfId="0" applyNumberFormat="1" applyFont="1" applyFill="1" applyBorder="1" applyAlignment="1" applyProtection="1">
      <alignment horizontal="center" vertical="center"/>
      <protection locked="0"/>
    </xf>
    <xf numFmtId="14" fontId="14" fillId="0" borderId="27" xfId="0" applyNumberFormat="1" applyFont="1" applyFill="1" applyBorder="1" applyAlignment="1" applyProtection="1">
      <alignment horizontal="left" vertical="center" wrapText="1"/>
    </xf>
    <xf numFmtId="0" fontId="6" fillId="37" borderId="86" xfId="0" applyFont="1" applyFill="1" applyBorder="1" applyAlignment="1" applyProtection="1">
      <alignment horizontal="centerContinuous" vertical="center"/>
    </xf>
    <xf numFmtId="0" fontId="9" fillId="37" borderId="94" xfId="0" applyFont="1" applyFill="1" applyBorder="1" applyAlignment="1" applyProtection="1">
      <alignment horizontal="centerContinuous" vertical="center"/>
    </xf>
    <xf numFmtId="0" fontId="4" fillId="34" borderId="27" xfId="0" applyNumberFormat="1" applyFont="1" applyFill="1" applyBorder="1" applyAlignment="1" applyProtection="1">
      <alignment horizontal="left" vertical="center"/>
      <protection locked="0"/>
    </xf>
    <xf numFmtId="0" fontId="4" fillId="26" borderId="24" xfId="0" applyFont="1" applyFill="1" applyBorder="1" applyAlignment="1" applyProtection="1">
      <alignment horizontal="left" vertical="center"/>
    </xf>
    <xf numFmtId="3" fontId="4" fillId="27" borderId="94" xfId="241" applyNumberFormat="1" applyFont="1" applyFill="1" applyBorder="1" applyAlignment="1" applyProtection="1">
      <alignment horizontal="right" vertical="center"/>
      <protection locked="0"/>
    </xf>
    <xf numFmtId="3" fontId="14" fillId="0" borderId="28" xfId="0" applyNumberFormat="1" applyFont="1" applyFill="1" applyBorder="1" applyAlignment="1" applyProtection="1">
      <alignment horizontal="right" vertical="center" wrapText="1"/>
    </xf>
    <xf numFmtId="3" fontId="14" fillId="0" borderId="32" xfId="0" applyNumberFormat="1" applyFont="1" applyFill="1" applyBorder="1" applyAlignment="1" applyProtection="1">
      <alignment horizontal="right" vertical="center" wrapText="1"/>
    </xf>
    <xf numFmtId="3" fontId="14" fillId="0" borderId="92" xfId="0" applyNumberFormat="1" applyFont="1" applyFill="1" applyBorder="1" applyAlignment="1" applyProtection="1">
      <alignment horizontal="right" vertical="center" wrapText="1"/>
    </xf>
    <xf numFmtId="3" fontId="14" fillId="0" borderId="31" xfId="0" applyNumberFormat="1" applyFont="1" applyFill="1" applyBorder="1" applyAlignment="1" applyProtection="1">
      <alignment horizontal="right" vertical="center" wrapText="1"/>
    </xf>
    <xf numFmtId="4" fontId="0" fillId="26" borderId="70" xfId="0" applyNumberFormat="1" applyFill="1" applyBorder="1" applyAlignment="1" applyProtection="1">
      <alignment vertical="center"/>
    </xf>
    <xf numFmtId="21" fontId="59" fillId="33" borderId="24" xfId="217" applyNumberFormat="1" applyFont="1" applyFill="1" applyBorder="1" applyAlignment="1" applyProtection="1">
      <alignment vertical="center"/>
    </xf>
    <xf numFmtId="21" fontId="59" fillId="0" borderId="24" xfId="217" applyNumberFormat="1" applyFont="1" applyBorder="1" applyAlignment="1" applyProtection="1">
      <alignment vertical="center" wrapText="1"/>
    </xf>
    <xf numFmtId="21" fontId="59" fillId="0" borderId="77" xfId="217" quotePrefix="1" applyNumberFormat="1" applyFont="1" applyBorder="1" applyAlignment="1" applyProtection="1">
      <alignment vertical="center"/>
    </xf>
    <xf numFmtId="21" fontId="59" fillId="0" borderId="77" xfId="217" applyNumberFormat="1" applyFont="1" applyBorder="1" applyAlignment="1" applyProtection="1">
      <alignment vertical="center"/>
    </xf>
    <xf numFmtId="0" fontId="7" fillId="0" borderId="0" xfId="0" applyFont="1" applyBorder="1" applyAlignment="1" applyProtection="1">
      <alignment horizontal="left" vertical="center"/>
    </xf>
    <xf numFmtId="3" fontId="4" fillId="27" borderId="77" xfId="194" applyNumberFormat="1" applyFont="1" applyFill="1" applyBorder="1" applyAlignment="1" applyProtection="1">
      <alignment vertical="center"/>
      <protection locked="0"/>
    </xf>
    <xf numFmtId="3" fontId="4" fillId="27" borderId="86" xfId="0" applyNumberFormat="1" applyFont="1" applyFill="1" applyBorder="1" applyAlignment="1" applyProtection="1">
      <alignment vertical="center"/>
      <protection locked="0"/>
    </xf>
    <xf numFmtId="3" fontId="4" fillId="27" borderId="94" xfId="0" applyNumberFormat="1" applyFont="1" applyFill="1" applyBorder="1" applyAlignment="1" applyProtection="1">
      <alignment vertical="center"/>
      <protection locked="0"/>
    </xf>
    <xf numFmtId="0" fontId="0" fillId="0" borderId="0" xfId="0" applyFill="1" applyBorder="1" applyProtection="1"/>
    <xf numFmtId="49" fontId="4" fillId="26" borderId="77" xfId="0" quotePrefix="1" applyNumberFormat="1" applyFont="1" applyFill="1" applyBorder="1" applyAlignment="1" applyProtection="1">
      <alignment horizontal="left" vertical="center"/>
    </xf>
    <xf numFmtId="14" fontId="0" fillId="26" borderId="77" xfId="0" applyNumberFormat="1" applyFill="1" applyBorder="1" applyAlignment="1" applyProtection="1">
      <alignment horizontal="center" vertical="center"/>
    </xf>
    <xf numFmtId="0" fontId="0" fillId="0" borderId="0" xfId="0" applyFill="1" applyBorder="1" applyAlignment="1" applyProtection="1">
      <alignment vertical="center"/>
    </xf>
    <xf numFmtId="0" fontId="4" fillId="26" borderId="77" xfId="0" applyFont="1" applyFill="1" applyBorder="1" applyAlignment="1" applyProtection="1">
      <alignment horizontal="left" vertical="center"/>
    </xf>
    <xf numFmtId="3" fontId="4" fillId="27" borderId="87" xfId="0" applyNumberFormat="1" applyFont="1" applyFill="1" applyBorder="1" applyAlignment="1" applyProtection="1">
      <alignment vertical="center"/>
      <protection locked="0"/>
    </xf>
    <xf numFmtId="4" fontId="4" fillId="43" borderId="28" xfId="0" applyNumberFormat="1" applyFont="1" applyFill="1" applyBorder="1" applyAlignment="1" applyProtection="1">
      <alignment horizontal="right" vertical="center"/>
      <protection locked="0"/>
    </xf>
    <xf numFmtId="4" fontId="4" fillId="34" borderId="28" xfId="0" applyNumberFormat="1" applyFont="1" applyFill="1" applyBorder="1" applyAlignment="1" applyProtection="1">
      <alignment horizontal="right" vertical="center"/>
      <protection locked="0"/>
    </xf>
    <xf numFmtId="0" fontId="6" fillId="38" borderId="77" xfId="0" applyFont="1" applyFill="1" applyBorder="1" applyAlignment="1" applyProtection="1">
      <alignment horizontal="center" vertical="center" wrapText="1"/>
    </xf>
    <xf numFmtId="0" fontId="4" fillId="35" borderId="92" xfId="0" applyFont="1" applyFill="1" applyBorder="1" applyAlignment="1" applyProtection="1">
      <alignment vertical="center"/>
    </xf>
    <xf numFmtId="0" fontId="4" fillId="35" borderId="91" xfId="0" applyFont="1" applyFill="1" applyBorder="1" applyAlignment="1" applyProtection="1">
      <alignment vertical="center"/>
    </xf>
    <xf numFmtId="0" fontId="6" fillId="39" borderId="37" xfId="111" applyFont="1" applyFill="1" applyBorder="1" applyAlignment="1" applyProtection="1">
      <alignment horizontal="center" vertical="center" wrapText="1"/>
    </xf>
    <xf numFmtId="0" fontId="6" fillId="39" borderId="100" xfId="136" applyFont="1" applyFill="1" applyBorder="1" applyAlignment="1" applyProtection="1">
      <alignment horizontal="centerContinuous" vertical="center"/>
    </xf>
    <xf numFmtId="0" fontId="6" fillId="39" borderId="104" xfId="136" applyFont="1" applyFill="1" applyBorder="1" applyAlignment="1" applyProtection="1">
      <alignment horizontal="centerContinuous" vertical="center"/>
    </xf>
    <xf numFmtId="0" fontId="55" fillId="33" borderId="0" xfId="0" applyNumberFormat="1" applyFont="1" applyFill="1" applyAlignment="1" applyProtection="1">
      <alignment horizontal="center" vertical="center"/>
    </xf>
    <xf numFmtId="14" fontId="4" fillId="27" borderId="85" xfId="0" applyNumberFormat="1" applyFont="1" applyFill="1" applyBorder="1" applyAlignment="1" applyProtection="1">
      <alignment vertical="center"/>
      <protection locked="0"/>
    </xf>
    <xf numFmtId="14" fontId="4" fillId="27" borderId="86" xfId="0" applyNumberFormat="1" applyFont="1" applyFill="1" applyBorder="1" applyAlignment="1" applyProtection="1">
      <alignment vertical="center"/>
      <protection locked="0"/>
    </xf>
    <xf numFmtId="0" fontId="4" fillId="27" borderId="77" xfId="0" applyNumberFormat="1" applyFont="1" applyFill="1" applyBorder="1" applyAlignment="1" applyProtection="1">
      <alignment horizontal="left" vertical="center"/>
      <protection locked="0"/>
    </xf>
    <xf numFmtId="0" fontId="4" fillId="27" borderId="77" xfId="242" applyFont="1" applyFill="1" applyBorder="1" applyAlignment="1" applyProtection="1">
      <alignment horizontal="left" vertical="center"/>
      <protection locked="0"/>
    </xf>
    <xf numFmtId="3" fontId="4" fillId="27" borderId="85" xfId="0" applyNumberFormat="1" applyFont="1" applyFill="1" applyBorder="1" applyAlignment="1" applyProtection="1">
      <alignment horizontal="left" vertical="center"/>
      <protection locked="0"/>
    </xf>
    <xf numFmtId="3" fontId="4" fillId="27" borderId="86" xfId="0" applyNumberFormat="1" applyFont="1" applyFill="1" applyBorder="1" applyAlignment="1" applyProtection="1">
      <alignment horizontal="left" vertical="center"/>
      <protection locked="0"/>
    </xf>
    <xf numFmtId="3" fontId="4" fillId="27" borderId="42" xfId="0" applyNumberFormat="1" applyFont="1" applyFill="1" applyBorder="1" applyAlignment="1" applyProtection="1">
      <alignment horizontal="left" vertical="center"/>
      <protection locked="0"/>
    </xf>
    <xf numFmtId="3" fontId="4" fillId="27" borderId="39" xfId="0" applyNumberFormat="1" applyFont="1" applyFill="1" applyBorder="1" applyAlignment="1" applyProtection="1">
      <alignment horizontal="left" vertical="center"/>
      <protection locked="0"/>
    </xf>
    <xf numFmtId="3" fontId="4" fillId="27" borderId="53" xfId="0" applyNumberFormat="1" applyFont="1" applyFill="1" applyBorder="1" applyAlignment="1" applyProtection="1">
      <alignment horizontal="left" vertical="center"/>
      <protection locked="0"/>
    </xf>
    <xf numFmtId="3" fontId="4" fillId="27" borderId="49" xfId="0" applyNumberFormat="1" applyFont="1" applyFill="1" applyBorder="1" applyAlignment="1" applyProtection="1">
      <alignment horizontal="left" vertical="center"/>
      <protection locked="0"/>
    </xf>
    <xf numFmtId="3" fontId="4" fillId="27" borderId="85" xfId="0" applyNumberFormat="1" applyFont="1" applyFill="1" applyBorder="1" applyAlignment="1" applyProtection="1">
      <alignment vertical="center"/>
      <protection locked="0"/>
    </xf>
    <xf numFmtId="3" fontId="4" fillId="27" borderId="20" xfId="0" applyNumberFormat="1" applyFont="1" applyFill="1" applyBorder="1" applyAlignment="1" applyProtection="1">
      <alignment vertical="center"/>
      <protection locked="0"/>
    </xf>
    <xf numFmtId="3" fontId="4" fillId="27" borderId="12" xfId="0" applyNumberFormat="1" applyFont="1" applyFill="1" applyBorder="1" applyAlignment="1" applyProtection="1">
      <alignment vertical="center"/>
      <protection locked="0"/>
    </xf>
    <xf numFmtId="3" fontId="4" fillId="27" borderId="81" xfId="0" applyNumberFormat="1" applyFont="1" applyFill="1" applyBorder="1" applyAlignment="1" applyProtection="1">
      <alignment vertical="center"/>
      <protection locked="0"/>
    </xf>
    <xf numFmtId="3" fontId="4" fillId="27" borderId="87" xfId="0" applyNumberFormat="1" applyFont="1" applyFill="1" applyBorder="1" applyAlignment="1" applyProtection="1">
      <alignment horizontal="center" vertical="center"/>
      <protection locked="0"/>
    </xf>
    <xf numFmtId="3" fontId="4" fillId="27" borderId="41" xfId="0" applyNumberFormat="1" applyFont="1" applyFill="1" applyBorder="1" applyAlignment="1" applyProtection="1">
      <alignment horizontal="center" vertical="center"/>
      <protection locked="0"/>
    </xf>
    <xf numFmtId="0" fontId="6" fillId="37" borderId="42" xfId="0" applyFont="1" applyFill="1" applyBorder="1" applyAlignment="1" applyProtection="1">
      <alignment horizontal="center" vertical="center" wrapText="1"/>
    </xf>
    <xf numFmtId="0" fontId="4" fillId="29" borderId="50" xfId="238" applyFont="1" applyFill="1" applyBorder="1" applyAlignment="1" applyProtection="1">
      <alignment vertical="center" wrapText="1"/>
      <protection locked="0"/>
    </xf>
    <xf numFmtId="0" fontId="4" fillId="0" borderId="95" xfId="0" applyFont="1" applyFill="1" applyBorder="1" applyAlignment="1" applyProtection="1">
      <alignment vertical="center"/>
    </xf>
    <xf numFmtId="0" fontId="4" fillId="34" borderId="91" xfId="0" applyNumberFormat="1" applyFont="1" applyFill="1" applyBorder="1" applyAlignment="1" applyProtection="1">
      <alignment horizontal="left" vertical="center"/>
      <protection locked="0"/>
    </xf>
    <xf numFmtId="0" fontId="4" fillId="34" borderId="99" xfId="0" applyNumberFormat="1" applyFont="1" applyFill="1" applyBorder="1" applyAlignment="1" applyProtection="1">
      <alignment horizontal="left" vertical="center"/>
      <protection locked="0"/>
    </xf>
    <xf numFmtId="0" fontId="6" fillId="37" borderId="99" xfId="0" applyFont="1" applyFill="1" applyBorder="1" applyAlignment="1" applyProtection="1">
      <alignment horizontal="center" vertical="center" wrapText="1"/>
    </xf>
    <xf numFmtId="0" fontId="6" fillId="37" borderId="62" xfId="0" applyFont="1" applyFill="1" applyBorder="1" applyAlignment="1" applyProtection="1">
      <alignment horizontal="centerContinuous" vertical="center" wrapText="1"/>
    </xf>
    <xf numFmtId="0" fontId="4" fillId="35" borderId="21" xfId="0" applyFont="1" applyFill="1" applyBorder="1" applyAlignment="1" applyProtection="1">
      <alignment vertical="center"/>
    </xf>
    <xf numFmtId="0" fontId="4" fillId="35" borderId="100" xfId="0" applyFont="1" applyFill="1" applyBorder="1" applyAlignment="1" applyProtection="1">
      <alignment vertical="center"/>
    </xf>
    <xf numFmtId="14" fontId="4" fillId="35" borderId="100" xfId="0" applyNumberFormat="1" applyFont="1" applyFill="1" applyBorder="1" applyAlignment="1" applyProtection="1">
      <alignment horizontal="right" vertical="center" wrapText="1"/>
    </xf>
    <xf numFmtId="168" fontId="4" fillId="35" borderId="100" xfId="0" applyNumberFormat="1" applyFont="1" applyFill="1" applyBorder="1" applyAlignment="1" applyProtection="1">
      <alignment horizontal="right" vertical="center" wrapText="1"/>
    </xf>
    <xf numFmtId="3" fontId="4" fillId="35" borderId="100" xfId="0" applyNumberFormat="1" applyFont="1" applyFill="1" applyBorder="1" applyAlignment="1" applyProtection="1">
      <alignment vertical="center"/>
    </xf>
    <xf numFmtId="170" fontId="4" fillId="35" borderId="100" xfId="0" applyNumberFormat="1" applyFont="1" applyFill="1" applyBorder="1" applyAlignment="1" applyProtection="1">
      <alignment vertical="center"/>
    </xf>
    <xf numFmtId="170" fontId="4" fillId="44" borderId="100" xfId="0" applyNumberFormat="1" applyFont="1" applyFill="1" applyBorder="1" applyAlignment="1" applyProtection="1">
      <alignment vertical="center"/>
    </xf>
    <xf numFmtId="3" fontId="4" fillId="35" borderId="104" xfId="0" applyNumberFormat="1" applyFont="1" applyFill="1" applyBorder="1" applyAlignment="1" applyProtection="1">
      <alignment vertical="center"/>
    </xf>
    <xf numFmtId="0" fontId="4" fillId="34" borderId="91" xfId="0" applyFont="1" applyFill="1" applyBorder="1" applyAlignment="1" applyProtection="1">
      <alignment vertical="center"/>
      <protection locked="0"/>
    </xf>
    <xf numFmtId="0" fontId="4" fillId="34" borderId="92" xfId="0" applyFont="1" applyFill="1" applyBorder="1" applyAlignment="1" applyProtection="1">
      <alignment vertical="center"/>
      <protection locked="0"/>
    </xf>
    <xf numFmtId="3" fontId="4" fillId="27" borderId="60" xfId="0" applyNumberFormat="1" applyFont="1" applyFill="1" applyBorder="1" applyAlignment="1" applyProtection="1">
      <alignment vertical="center"/>
      <protection locked="0"/>
    </xf>
    <xf numFmtId="0" fontId="4" fillId="0" borderId="69" xfId="0" applyFont="1" applyBorder="1" applyAlignment="1" applyProtection="1">
      <alignment horizontal="centerContinuous" vertical="center" wrapText="1"/>
    </xf>
    <xf numFmtId="0" fontId="4" fillId="0" borderId="33" xfId="0" applyFont="1" applyBorder="1" applyAlignment="1" applyProtection="1">
      <alignment horizontal="centerContinuous" vertical="center" wrapText="1"/>
    </xf>
    <xf numFmtId="0" fontId="4" fillId="0" borderId="30" xfId="0" applyFont="1" applyBorder="1" applyAlignment="1" applyProtection="1">
      <alignment vertical="center"/>
    </xf>
    <xf numFmtId="0" fontId="6" fillId="37" borderId="36" xfId="0" applyFont="1" applyFill="1" applyBorder="1" applyAlignment="1" applyProtection="1">
      <alignment horizontal="centerContinuous" vertical="center" wrapText="1"/>
    </xf>
    <xf numFmtId="0" fontId="6" fillId="37" borderId="57" xfId="0" applyFont="1" applyFill="1" applyBorder="1" applyAlignment="1" applyProtection="1">
      <alignment horizontal="center" vertical="center"/>
    </xf>
    <xf numFmtId="0" fontId="6" fillId="37" borderId="47" xfId="0" applyFont="1" applyFill="1" applyBorder="1" applyAlignment="1" applyProtection="1">
      <alignment horizontal="left" vertical="center"/>
    </xf>
    <xf numFmtId="0" fontId="4" fillId="0" borderId="48" xfId="0" applyFont="1" applyFill="1" applyBorder="1" applyAlignment="1" applyProtection="1">
      <alignment horizontal="left" vertical="center"/>
    </xf>
    <xf numFmtId="0" fontId="4" fillId="0" borderId="30" xfId="0" applyFont="1" applyFill="1" applyBorder="1" applyAlignment="1" applyProtection="1">
      <alignment horizontal="left" vertical="center"/>
    </xf>
    <xf numFmtId="0" fontId="6" fillId="37" borderId="47" xfId="0" applyFont="1" applyFill="1" applyBorder="1" applyAlignment="1" applyProtection="1">
      <alignment horizontal="left" vertical="center" wrapText="1"/>
    </xf>
    <xf numFmtId="0" fontId="6" fillId="37" borderId="24" xfId="0" applyFont="1" applyFill="1" applyBorder="1" applyAlignment="1" applyProtection="1">
      <alignment horizontal="center" vertical="center"/>
    </xf>
    <xf numFmtId="0" fontId="6" fillId="37" borderId="23" xfId="0" applyFont="1" applyFill="1" applyBorder="1" applyAlignment="1" applyProtection="1">
      <alignment horizontal="center" vertical="center"/>
    </xf>
    <xf numFmtId="0" fontId="6" fillId="37" borderId="39" xfId="0" applyFont="1" applyFill="1" applyBorder="1" applyAlignment="1" applyProtection="1">
      <alignment horizontal="center" vertical="center" wrapText="1"/>
    </xf>
    <xf numFmtId="0" fontId="6" fillId="37" borderId="61" xfId="0" applyFont="1" applyFill="1" applyBorder="1" applyAlignment="1" applyProtection="1">
      <alignment horizontal="center" vertical="center" wrapText="1"/>
    </xf>
    <xf numFmtId="0" fontId="4" fillId="0" borderId="85" xfId="242" applyFont="1" applyFill="1" applyBorder="1" applyAlignment="1" applyProtection="1">
      <alignment horizontal="left" vertical="center" wrapText="1"/>
    </xf>
    <xf numFmtId="0" fontId="45" fillId="26" borderId="0" xfId="0" applyFont="1" applyFill="1" applyBorder="1" applyAlignment="1" applyProtection="1">
      <alignment horizontal="centerContinuous" vertical="center" wrapText="1"/>
    </xf>
    <xf numFmtId="0" fontId="4" fillId="0" borderId="12" xfId="0" applyFont="1" applyBorder="1" applyAlignment="1" applyProtection="1">
      <alignment vertical="center"/>
    </xf>
    <xf numFmtId="0" fontId="4" fillId="0" borderId="49" xfId="0" applyFont="1" applyBorder="1" applyAlignment="1" applyProtection="1">
      <alignment vertical="center"/>
    </xf>
    <xf numFmtId="0" fontId="6" fillId="37" borderId="62" xfId="0" applyFont="1" applyFill="1" applyBorder="1" applyAlignment="1" applyProtection="1">
      <alignment vertical="center"/>
    </xf>
    <xf numFmtId="0" fontId="12" fillId="0" borderId="0" xfId="234" applyFont="1" applyFill="1" applyBorder="1" applyAlignment="1" applyProtection="1">
      <alignment vertical="center" wrapText="1"/>
    </xf>
    <xf numFmtId="0" fontId="11" fillId="0" borderId="0" xfId="0" applyFont="1" applyAlignment="1" applyProtection="1">
      <alignment vertical="center" wrapText="1"/>
    </xf>
    <xf numFmtId="0" fontId="4" fillId="0" borderId="31" xfId="0" applyFont="1" applyBorder="1" applyAlignment="1" applyProtection="1">
      <alignment vertical="center"/>
    </xf>
    <xf numFmtId="0" fontId="6" fillId="37" borderId="56" xfId="0" applyFont="1" applyFill="1" applyBorder="1" applyAlignment="1" applyProtection="1">
      <alignment horizontal="centerContinuous" vertical="center" wrapText="1"/>
    </xf>
    <xf numFmtId="0" fontId="6" fillId="37" borderId="56" xfId="241" applyFont="1" applyFill="1" applyBorder="1" applyAlignment="1" applyProtection="1">
      <alignment horizontal="centerContinuous" vertical="top" wrapText="1"/>
    </xf>
    <xf numFmtId="0" fontId="4" fillId="37" borderId="56" xfId="0" applyFont="1" applyFill="1" applyBorder="1" applyAlignment="1" applyProtection="1">
      <alignment horizontal="centerContinuous" vertical="top" wrapText="1"/>
    </xf>
    <xf numFmtId="0" fontId="4" fillId="37" borderId="57" xfId="0" applyFont="1" applyFill="1" applyBorder="1" applyAlignment="1" applyProtection="1">
      <alignment horizontal="centerContinuous" vertical="top" wrapText="1"/>
    </xf>
    <xf numFmtId="0" fontId="6" fillId="37" borderId="26" xfId="0" applyFont="1" applyFill="1" applyBorder="1" applyAlignment="1" applyProtection="1">
      <alignment horizontal="centerContinuous" vertical="center"/>
    </xf>
    <xf numFmtId="0" fontId="6" fillId="37" borderId="56" xfId="0" applyFont="1" applyFill="1" applyBorder="1" applyAlignment="1" applyProtection="1">
      <alignment horizontal="centerContinuous" vertical="center"/>
    </xf>
    <xf numFmtId="0" fontId="6" fillId="37" borderId="57" xfId="0" applyFont="1" applyFill="1" applyBorder="1" applyAlignment="1" applyProtection="1">
      <alignment horizontal="centerContinuous" vertical="center"/>
    </xf>
    <xf numFmtId="0" fontId="6" fillId="37" borderId="47" xfId="0" applyFont="1" applyFill="1" applyBorder="1" applyAlignment="1" applyProtection="1">
      <alignment vertical="center"/>
    </xf>
    <xf numFmtId="0" fontId="4" fillId="0" borderId="18" xfId="0" applyFont="1" applyBorder="1" applyAlignment="1" applyProtection="1">
      <alignment vertical="center"/>
    </xf>
    <xf numFmtId="0" fontId="0" fillId="0" borderId="18" xfId="0" applyBorder="1" applyAlignment="1" applyProtection="1">
      <alignment vertical="center"/>
    </xf>
    <xf numFmtId="0" fontId="6" fillId="38" borderId="61" xfId="241" applyFont="1" applyFill="1" applyBorder="1" applyAlignment="1" applyProtection="1">
      <alignment horizontal="centerContinuous" vertical="center"/>
    </xf>
    <xf numFmtId="0" fontId="4" fillId="38" borderId="35" xfId="0" applyFont="1" applyFill="1" applyBorder="1" applyAlignment="1" applyProtection="1">
      <alignment horizontal="centerContinuous" vertical="center"/>
    </xf>
    <xf numFmtId="0" fontId="4" fillId="38" borderId="36" xfId="0" applyFont="1" applyFill="1" applyBorder="1" applyAlignment="1" applyProtection="1">
      <alignment horizontal="centerContinuous" vertical="center"/>
    </xf>
    <xf numFmtId="0" fontId="4" fillId="0" borderId="30" xfId="0" applyFont="1" applyFill="1" applyBorder="1" applyAlignment="1" applyProtection="1">
      <alignment vertical="center" wrapText="1"/>
    </xf>
    <xf numFmtId="0" fontId="4" fillId="33" borderId="0" xfId="234" applyFont="1" applyFill="1" applyBorder="1" applyAlignment="1" applyProtection="1">
      <alignment vertical="center"/>
    </xf>
    <xf numFmtId="0" fontId="6" fillId="37" borderId="24" xfId="0" applyFont="1" applyFill="1" applyBorder="1" applyAlignment="1" applyProtection="1">
      <alignment horizontal="centerContinuous" vertical="center"/>
    </xf>
    <xf numFmtId="0" fontId="4" fillId="0" borderId="23" xfId="0" applyFont="1" applyBorder="1" applyAlignment="1" applyProtection="1">
      <alignment horizontal="centerContinuous" vertical="center"/>
    </xf>
    <xf numFmtId="0" fontId="4" fillId="0" borderId="24" xfId="0" applyFont="1" applyBorder="1" applyAlignment="1" applyProtection="1">
      <alignment horizontal="centerContinuous" vertical="center"/>
    </xf>
    <xf numFmtId="0" fontId="4" fillId="0" borderId="48" xfId="0" applyFont="1" applyBorder="1" applyAlignment="1" applyProtection="1">
      <alignment vertical="center"/>
    </xf>
    <xf numFmtId="0" fontId="58" fillId="38" borderId="55" xfId="0" applyFont="1" applyFill="1" applyBorder="1" applyAlignment="1" applyProtection="1">
      <alignment horizontal="centerContinuous" vertical="center"/>
    </xf>
    <xf numFmtId="0" fontId="4" fillId="0" borderId="92" xfId="0" applyFont="1" applyFill="1" applyBorder="1" applyAlignment="1" applyProtection="1">
      <alignment vertical="center"/>
    </xf>
    <xf numFmtId="0" fontId="6" fillId="37" borderId="55" xfId="0" applyFont="1" applyFill="1" applyBorder="1" applyAlignment="1" applyProtection="1">
      <alignment horizontal="centerContinuous" vertical="center"/>
    </xf>
    <xf numFmtId="0" fontId="6" fillId="37" borderId="21" xfId="0" applyFont="1" applyFill="1" applyBorder="1" applyAlignment="1" applyProtection="1">
      <alignment horizontal="centerContinuous" vertical="center" wrapText="1"/>
    </xf>
    <xf numFmtId="0" fontId="4" fillId="0" borderId="101" xfId="0" applyFont="1" applyBorder="1" applyAlignment="1" applyProtection="1">
      <alignment horizontal="right" vertical="center"/>
    </xf>
    <xf numFmtId="0" fontId="6" fillId="37" borderId="85" xfId="0" applyFont="1" applyFill="1" applyBorder="1" applyAlignment="1" applyProtection="1">
      <alignment horizontal="centerContinuous" vertical="center"/>
    </xf>
    <xf numFmtId="0" fontId="6" fillId="37" borderId="17" xfId="0" applyFont="1" applyFill="1" applyBorder="1" applyAlignment="1" applyProtection="1">
      <alignment horizontal="centerContinuous" vertical="center"/>
    </xf>
    <xf numFmtId="0" fontId="6" fillId="37" borderId="15" xfId="0" applyFont="1" applyFill="1" applyBorder="1" applyAlignment="1" applyProtection="1">
      <alignment horizontal="centerContinuous" vertical="center"/>
    </xf>
    <xf numFmtId="0" fontId="6" fillId="38" borderId="47" xfId="0" applyFont="1" applyFill="1" applyBorder="1" applyAlignment="1" applyProtection="1">
      <alignment horizontal="centerContinuous" vertical="center"/>
    </xf>
    <xf numFmtId="0" fontId="6" fillId="38" borderId="35" xfId="0" applyFont="1" applyFill="1" applyBorder="1" applyAlignment="1" applyProtection="1">
      <alignment horizontal="centerContinuous" vertical="center"/>
    </xf>
    <xf numFmtId="0" fontId="6" fillId="38" borderId="36" xfId="0" applyFont="1" applyFill="1" applyBorder="1" applyAlignment="1" applyProtection="1">
      <alignment horizontal="centerContinuous" vertical="center"/>
    </xf>
    <xf numFmtId="0" fontId="6" fillId="37" borderId="85" xfId="236" applyFont="1" applyFill="1" applyBorder="1" applyAlignment="1" applyProtection="1">
      <alignment horizontal="centerContinuous" vertical="center" wrapText="1"/>
    </xf>
    <xf numFmtId="0" fontId="6" fillId="37" borderId="87" xfId="236" applyFont="1" applyFill="1" applyBorder="1" applyAlignment="1" applyProtection="1">
      <alignment horizontal="centerContinuous" vertical="center" wrapText="1"/>
    </xf>
    <xf numFmtId="0" fontId="6" fillId="37" borderId="61" xfId="0" applyFont="1" applyFill="1" applyBorder="1" applyAlignment="1" applyProtection="1">
      <alignment horizontal="centerContinuous" vertical="center" wrapText="1"/>
    </xf>
    <xf numFmtId="2" fontId="6" fillId="37" borderId="61" xfId="0" applyNumberFormat="1" applyFont="1" applyFill="1" applyBorder="1" applyAlignment="1" applyProtection="1">
      <alignment horizontal="centerContinuous" vertical="center"/>
    </xf>
    <xf numFmtId="2" fontId="6" fillId="37" borderId="35" xfId="0" applyNumberFormat="1" applyFont="1" applyFill="1" applyBorder="1" applyAlignment="1" applyProtection="1">
      <alignment horizontal="centerContinuous" vertical="center"/>
    </xf>
    <xf numFmtId="2" fontId="6" fillId="37" borderId="36" xfId="0" applyNumberFormat="1" applyFont="1" applyFill="1" applyBorder="1" applyAlignment="1" applyProtection="1">
      <alignment horizontal="centerContinuous" vertical="center"/>
    </xf>
    <xf numFmtId="0" fontId="4" fillId="0" borderId="14" xfId="234" applyFont="1" applyBorder="1" applyAlignment="1" applyProtection="1">
      <alignment vertical="center"/>
    </xf>
    <xf numFmtId="4" fontId="5" fillId="33" borderId="0" xfId="191" applyNumberFormat="1" applyFill="1" applyBorder="1" applyAlignment="1" applyProtection="1">
      <alignment vertical="center"/>
    </xf>
    <xf numFmtId="3" fontId="4" fillId="27" borderId="98" xfId="234" applyNumberFormat="1" applyFont="1" applyFill="1" applyBorder="1" applyAlignment="1" applyProtection="1">
      <alignment vertical="center"/>
      <protection locked="0"/>
    </xf>
    <xf numFmtId="4" fontId="4" fillId="0" borderId="98" xfId="239" applyNumberFormat="1" applyFont="1" applyFill="1" applyBorder="1" applyAlignment="1" applyProtection="1">
      <alignment vertical="center"/>
    </xf>
    <xf numFmtId="4" fontId="4" fillId="0" borderId="98" xfId="239" applyNumberFormat="1" applyFont="1" applyFill="1" applyBorder="1" applyAlignment="1" applyProtection="1">
      <alignment vertical="center" wrapText="1"/>
    </xf>
    <xf numFmtId="21" fontId="59" fillId="42" borderId="37" xfId="217" quotePrefix="1" applyNumberFormat="1" applyFont="1" applyFill="1" applyBorder="1" applyAlignment="1" applyProtection="1">
      <alignment horizontal="left" vertical="center"/>
    </xf>
    <xf numFmtId="21" fontId="59" fillId="0" borderId="37" xfId="217" quotePrefix="1" applyNumberFormat="1" applyFont="1" applyBorder="1" applyAlignment="1" applyProtection="1">
      <alignment horizontal="left" vertical="center"/>
    </xf>
    <xf numFmtId="0" fontId="6" fillId="37" borderId="26" xfId="0" applyFont="1" applyFill="1" applyBorder="1" applyAlignment="1" applyProtection="1">
      <alignment horizontal="center" vertical="center"/>
    </xf>
    <xf numFmtId="0" fontId="6" fillId="37" borderId="56" xfId="0" applyFont="1" applyFill="1" applyBorder="1" applyAlignment="1" applyProtection="1">
      <alignment horizontal="center" vertical="center"/>
    </xf>
    <xf numFmtId="0" fontId="6" fillId="37" borderId="56" xfId="0" applyFont="1" applyFill="1" applyBorder="1" applyAlignment="1" applyProtection="1">
      <alignment horizontal="center" vertical="center" wrapText="1"/>
    </xf>
    <xf numFmtId="0" fontId="4" fillId="42" borderId="98" xfId="0" applyFont="1" applyFill="1" applyBorder="1" applyAlignment="1" applyProtection="1">
      <alignment vertical="center"/>
    </xf>
    <xf numFmtId="14" fontId="0" fillId="42" borderId="98" xfId="0" applyNumberFormat="1" applyFill="1" applyBorder="1" applyAlignment="1" applyProtection="1">
      <alignment horizontal="center" vertical="center"/>
    </xf>
    <xf numFmtId="0" fontId="4" fillId="42" borderId="98" xfId="0" quotePrefix="1" applyNumberFormat="1" applyFont="1" applyFill="1" applyBorder="1" applyAlignment="1" applyProtection="1">
      <alignment horizontal="left" vertical="center"/>
    </xf>
    <xf numFmtId="21" fontId="59" fillId="42" borderId="103" xfId="217" quotePrefix="1" applyNumberFormat="1" applyFont="1" applyFill="1" applyBorder="1" applyAlignment="1" applyProtection="1">
      <alignment horizontal="left" vertical="center"/>
    </xf>
    <xf numFmtId="21" fontId="59" fillId="42" borderId="37" xfId="217" quotePrefix="1" applyNumberFormat="1" applyFont="1" applyFill="1" applyBorder="1" applyAlignment="1" applyProtection="1">
      <alignment horizontal="left" vertical="center"/>
    </xf>
    <xf numFmtId="0" fontId="0" fillId="42" borderId="98" xfId="0" applyFill="1" applyBorder="1" applyAlignment="1" applyProtection="1">
      <alignment vertical="center"/>
    </xf>
    <xf numFmtId="0" fontId="4" fillId="42" borderId="98" xfId="0" quotePrefix="1" applyFont="1" applyFill="1" applyBorder="1" applyAlignment="1" applyProtection="1">
      <alignment vertical="center"/>
    </xf>
    <xf numFmtId="21" fontId="59" fillId="42" borderId="98" xfId="217" quotePrefix="1" applyNumberFormat="1" applyFont="1" applyFill="1" applyBorder="1" applyAlignment="1" applyProtection="1">
      <alignment horizontal="left" vertical="center"/>
    </xf>
    <xf numFmtId="21" fontId="59" fillId="42" borderId="98" xfId="217" applyNumberFormat="1" applyFont="1" applyFill="1" applyBorder="1" applyAlignment="1" applyProtection="1">
      <alignment horizontal="left" vertical="center"/>
    </xf>
    <xf numFmtId="21" fontId="59" fillId="42" borderId="24" xfId="217" applyNumberFormat="1" applyFont="1" applyFill="1" applyBorder="1" applyAlignment="1" applyProtection="1">
      <alignment horizontal="left" vertical="center" wrapText="1"/>
    </xf>
    <xf numFmtId="21" fontId="59" fillId="42" borderId="98" xfId="217" applyNumberFormat="1" applyFont="1" applyFill="1" applyBorder="1" applyAlignment="1" applyProtection="1">
      <alignment horizontal="left" vertical="center" wrapText="1"/>
    </xf>
    <xf numFmtId="21" fontId="59" fillId="42" borderId="77" xfId="217" applyNumberFormat="1" applyFont="1" applyFill="1" applyBorder="1" applyAlignment="1" applyProtection="1">
      <alignment horizontal="left" vertical="center" wrapText="1"/>
    </xf>
    <xf numFmtId="0" fontId="4" fillId="26" borderId="0" xfId="0" applyFont="1" applyFill="1" applyAlignment="1" applyProtection="1">
      <alignment horizontal="center" vertical="center"/>
    </xf>
    <xf numFmtId="0" fontId="6" fillId="37" borderId="61" xfId="236" applyFont="1" applyFill="1" applyBorder="1" applyAlignment="1" applyProtection="1">
      <alignment horizontal="center" vertical="center" wrapText="1"/>
    </xf>
    <xf numFmtId="0" fontId="4" fillId="33" borderId="98" xfId="0" applyFont="1" applyFill="1" applyBorder="1" applyAlignment="1" applyProtection="1">
      <alignment vertical="center"/>
    </xf>
    <xf numFmtId="0" fontId="4" fillId="33" borderId="98" xfId="0" quotePrefix="1" applyFont="1" applyFill="1" applyBorder="1" applyAlignment="1" applyProtection="1">
      <alignment vertical="center"/>
    </xf>
    <xf numFmtId="21" fontId="59" fillId="33" borderId="98" xfId="217" quotePrefix="1" applyNumberFormat="1" applyFont="1" applyFill="1" applyBorder="1" applyAlignment="1" applyProtection="1">
      <alignment horizontal="left" vertical="center"/>
    </xf>
    <xf numFmtId="3" fontId="4" fillId="27" borderId="98" xfId="0" applyNumberFormat="1" applyFont="1" applyFill="1" applyBorder="1" applyAlignment="1" applyProtection="1">
      <alignment vertical="center"/>
      <protection locked="0"/>
    </xf>
    <xf numFmtId="3" fontId="4" fillId="34" borderId="98" xfId="0" applyNumberFormat="1" applyFont="1" applyFill="1" applyBorder="1" applyAlignment="1" applyProtection="1">
      <alignment vertical="center"/>
      <protection locked="0"/>
    </xf>
    <xf numFmtId="0" fontId="4" fillId="27" borderId="95" xfId="0" applyFont="1" applyFill="1" applyBorder="1" applyAlignment="1" applyProtection="1">
      <alignment vertical="center"/>
      <protection locked="0"/>
    </xf>
    <xf numFmtId="0" fontId="6" fillId="0" borderId="0" xfId="236" applyFont="1" applyAlignment="1" applyProtection="1">
      <alignment horizontal="center" vertical="center" wrapText="1"/>
    </xf>
    <xf numFmtId="0" fontId="6" fillId="37" borderId="98" xfId="236" applyFont="1" applyFill="1" applyBorder="1" applyAlignment="1" applyProtection="1">
      <alignment horizontal="center" vertical="center" wrapText="1"/>
    </xf>
    <xf numFmtId="3" fontId="4" fillId="27" borderId="99" xfId="0" applyNumberFormat="1" applyFont="1" applyFill="1" applyBorder="1" applyAlignment="1" applyProtection="1">
      <alignment horizontal="left" vertical="center"/>
      <protection locked="0"/>
    </xf>
    <xf numFmtId="3" fontId="4" fillId="27" borderId="101" xfId="0" applyNumberFormat="1" applyFont="1" applyFill="1" applyBorder="1" applyAlignment="1" applyProtection="1">
      <alignment horizontal="left" vertical="center"/>
      <protection locked="0"/>
    </xf>
    <xf numFmtId="0" fontId="4" fillId="0" borderId="95" xfId="236" applyFont="1" applyBorder="1" applyAlignment="1" applyProtection="1">
      <alignment horizontal="center" vertical="center"/>
    </xf>
    <xf numFmtId="3" fontId="4" fillId="27" borderId="99" xfId="0" applyNumberFormat="1" applyFont="1" applyFill="1" applyBorder="1" applyAlignment="1" applyProtection="1">
      <alignment vertical="center"/>
      <protection locked="0"/>
    </xf>
    <xf numFmtId="3" fontId="4" fillId="27" borderId="101" xfId="0" applyNumberFormat="1" applyFont="1" applyFill="1" applyBorder="1" applyAlignment="1" applyProtection="1">
      <alignment vertical="center"/>
      <protection locked="0"/>
    </xf>
    <xf numFmtId="180" fontId="4" fillId="27" borderId="98" xfId="0" applyNumberFormat="1" applyFont="1" applyFill="1" applyBorder="1" applyAlignment="1" applyProtection="1">
      <alignment horizontal="right" vertical="center"/>
      <protection locked="0"/>
    </xf>
    <xf numFmtId="180" fontId="4" fillId="27" borderId="103" xfId="0" applyNumberFormat="1" applyFont="1" applyFill="1" applyBorder="1" applyAlignment="1" applyProtection="1">
      <alignment horizontal="right" vertical="center"/>
      <protection locked="0"/>
    </xf>
    <xf numFmtId="180" fontId="4" fillId="0" borderId="75" xfId="0" applyNumberFormat="1" applyFont="1" applyFill="1" applyBorder="1" applyAlignment="1" applyProtection="1">
      <alignment vertical="center"/>
    </xf>
    <xf numFmtId="0" fontId="4" fillId="38" borderId="56" xfId="215" applyFont="1" applyFill="1" applyBorder="1" applyAlignment="1">
      <alignment horizontal="center" vertical="center" wrapText="1"/>
    </xf>
    <xf numFmtId="0" fontId="4" fillId="38" borderId="57" xfId="215" applyFont="1" applyFill="1" applyBorder="1" applyAlignment="1">
      <alignment horizontal="center" vertical="center" wrapText="1"/>
    </xf>
    <xf numFmtId="3" fontId="4" fillId="34" borderId="98" xfId="215" applyNumberFormat="1" applyFill="1" applyBorder="1" applyAlignment="1" applyProtection="1">
      <alignment horizontal="right" vertical="center"/>
      <protection locked="0"/>
    </xf>
    <xf numFmtId="3" fontId="4" fillId="33" borderId="94" xfId="215" applyNumberFormat="1" applyFill="1" applyBorder="1" applyAlignment="1">
      <alignment vertical="center"/>
    </xf>
    <xf numFmtId="3" fontId="4" fillId="33" borderId="28" xfId="215" applyNumberFormat="1" applyFill="1" applyBorder="1" applyAlignment="1">
      <alignment vertical="center"/>
    </xf>
    <xf numFmtId="3" fontId="4" fillId="33" borderId="32" xfId="215" applyNumberFormat="1" applyFill="1" applyBorder="1" applyAlignment="1">
      <alignment vertical="center"/>
    </xf>
    <xf numFmtId="3" fontId="4" fillId="35" borderId="37" xfId="0" applyNumberFormat="1" applyFont="1" applyFill="1" applyBorder="1" applyAlignment="1" applyProtection="1">
      <alignment vertical="center"/>
      <protection locked="0"/>
    </xf>
    <xf numFmtId="0" fontId="4" fillId="26" borderId="98" xfId="0" applyFont="1" applyFill="1" applyBorder="1" applyAlignment="1" applyProtection="1">
      <alignment vertical="center"/>
    </xf>
    <xf numFmtId="0" fontId="0" fillId="26" borderId="98" xfId="0" applyFill="1" applyBorder="1" applyAlignment="1" applyProtection="1">
      <alignment vertical="center"/>
    </xf>
    <xf numFmtId="0" fontId="4" fillId="26" borderId="101" xfId="0" applyFont="1" applyFill="1" applyBorder="1" applyAlignment="1" applyProtection="1">
      <alignment vertical="center"/>
    </xf>
    <xf numFmtId="0" fontId="4" fillId="27" borderId="95" xfId="234" applyFont="1" applyFill="1" applyBorder="1" applyAlignment="1" applyProtection="1">
      <alignment vertical="center"/>
      <protection locked="0"/>
    </xf>
    <xf numFmtId="4" fontId="4" fillId="27" borderId="98" xfId="234" applyNumberFormat="1" applyFont="1" applyFill="1" applyBorder="1" applyAlignment="1" applyProtection="1">
      <alignment vertical="center"/>
      <protection locked="0"/>
    </xf>
    <xf numFmtId="21" fontId="59" fillId="0" borderId="101" xfId="217" quotePrefix="1" applyNumberFormat="1" applyFont="1" applyBorder="1" applyAlignment="1" applyProtection="1">
      <alignment horizontal="left" vertical="center"/>
    </xf>
    <xf numFmtId="21" fontId="59" fillId="0" borderId="98" xfId="217" quotePrefix="1" applyNumberFormat="1" applyFont="1" applyBorder="1" applyAlignment="1" applyProtection="1">
      <alignment horizontal="left" vertical="center"/>
    </xf>
    <xf numFmtId="21" fontId="59" fillId="0" borderId="98" xfId="217" applyNumberFormat="1" applyFont="1" applyBorder="1" applyAlignment="1" applyProtection="1">
      <alignment horizontal="left" vertical="center"/>
    </xf>
    <xf numFmtId="0" fontId="4" fillId="33" borderId="37" xfId="0" quotePrefix="1" applyFont="1" applyFill="1" applyBorder="1" applyAlignment="1" applyProtection="1">
      <alignment horizontal="left" vertical="center"/>
    </xf>
    <xf numFmtId="0" fontId="4" fillId="0" borderId="0" xfId="215"/>
    <xf numFmtId="0" fontId="60" fillId="37" borderId="98" xfId="215" applyFont="1" applyFill="1" applyBorder="1" applyAlignment="1">
      <alignment horizontal="center" vertical="center"/>
    </xf>
    <xf numFmtId="0" fontId="59" fillId="0" borderId="98" xfId="215" applyFont="1" applyBorder="1" applyAlignment="1">
      <alignment vertical="center"/>
    </xf>
    <xf numFmtId="181" fontId="4" fillId="34" borderId="98" xfId="277" applyNumberFormat="1" applyFill="1" applyBorder="1" applyAlignment="1" applyProtection="1">
      <alignment vertical="center"/>
      <protection locked="0"/>
    </xf>
    <xf numFmtId="10" fontId="4" fillId="0" borderId="98" xfId="207" applyNumberFormat="1" applyFont="1" applyFill="1" applyBorder="1" applyAlignment="1">
      <alignment vertical="center"/>
    </xf>
    <xf numFmtId="0" fontId="60" fillId="0" borderId="98" xfId="215" applyFont="1" applyBorder="1" applyAlignment="1">
      <alignment vertical="center"/>
    </xf>
    <xf numFmtId="0" fontId="14" fillId="37" borderId="98" xfId="221" applyFont="1" applyFill="1" applyBorder="1" applyAlignment="1">
      <alignment horizontal="justify" vertical="center" wrapText="1"/>
    </xf>
    <xf numFmtId="0" fontId="14" fillId="37" borderId="98" xfId="221" applyFont="1" applyFill="1" applyBorder="1" applyAlignment="1">
      <alignment horizontal="center" vertical="center" wrapText="1"/>
    </xf>
    <xf numFmtId="10" fontId="14" fillId="37" borderId="98" xfId="221" applyNumberFormat="1" applyFont="1" applyFill="1" applyBorder="1" applyAlignment="1">
      <alignment horizontal="center" vertical="center" wrapText="1"/>
    </xf>
    <xf numFmtId="0" fontId="4" fillId="0" borderId="98" xfId="221" applyFont="1" applyBorder="1" applyAlignment="1">
      <alignment vertical="center"/>
    </xf>
    <xf numFmtId="10" fontId="4" fillId="0" borderId="98" xfId="221" applyNumberFormat="1" applyFont="1" applyBorder="1" applyAlignment="1">
      <alignment horizontal="center" vertical="center" wrapText="1"/>
    </xf>
    <xf numFmtId="0" fontId="55" fillId="0" borderId="0" xfId="215" applyFont="1" applyAlignment="1">
      <alignment horizontal="center"/>
    </xf>
    <xf numFmtId="0" fontId="4" fillId="0" borderId="95" xfId="0" applyFont="1" applyBorder="1" applyAlignment="1">
      <alignment vertical="center"/>
    </xf>
    <xf numFmtId="0" fontId="4" fillId="33" borderId="0" xfId="236" applyFont="1" applyFill="1" applyBorder="1" applyAlignment="1" applyProtection="1">
      <alignment vertical="center"/>
    </xf>
    <xf numFmtId="182" fontId="59" fillId="0" borderId="98" xfId="0" applyNumberFormat="1" applyFont="1" applyBorder="1" applyAlignment="1">
      <alignment vertical="center"/>
    </xf>
    <xf numFmtId="3" fontId="4" fillId="0" borderId="92" xfId="0" applyNumberFormat="1" applyFont="1" applyBorder="1" applyAlignment="1" applyProtection="1">
      <alignment vertical="center"/>
    </xf>
    <xf numFmtId="0" fontId="59" fillId="33" borderId="98" xfId="215" applyFont="1" applyFill="1" applyBorder="1" applyAlignment="1">
      <alignment vertical="center"/>
    </xf>
    <xf numFmtId="182" fontId="14" fillId="0" borderId="98" xfId="277" applyNumberFormat="1" applyFont="1" applyFill="1" applyBorder="1" applyAlignment="1">
      <alignment vertical="center"/>
    </xf>
    <xf numFmtId="3" fontId="4" fillId="0" borderId="32" xfId="0" applyNumberFormat="1" applyFont="1" applyBorder="1" applyAlignment="1">
      <alignment vertical="center"/>
    </xf>
    <xf numFmtId="0" fontId="4" fillId="0" borderId="98" xfId="0" quotePrefix="1" applyNumberFormat="1" applyFont="1" applyFill="1" applyBorder="1" applyAlignment="1" applyProtection="1">
      <alignment horizontal="left" vertical="center"/>
    </xf>
    <xf numFmtId="14" fontId="0" fillId="26" borderId="98" xfId="0" applyNumberFormat="1" applyFill="1" applyBorder="1" applyAlignment="1" applyProtection="1">
      <alignment horizontal="center" vertical="center"/>
    </xf>
    <xf numFmtId="0" fontId="4" fillId="26" borderId="98" xfId="0" applyFont="1" applyFill="1" applyBorder="1" applyAlignment="1" applyProtection="1">
      <alignment horizontal="center" vertical="center"/>
    </xf>
    <xf numFmtId="0" fontId="59" fillId="34" borderId="98" xfId="215" applyFont="1" applyFill="1" applyBorder="1" applyAlignment="1" applyProtection="1">
      <alignment horizontal="center" vertical="center"/>
      <protection locked="0"/>
    </xf>
    <xf numFmtId="0" fontId="6" fillId="37" borderId="26" xfId="234" applyFont="1" applyFill="1" applyBorder="1" applyAlignment="1" applyProtection="1">
      <alignment horizontal="center" vertical="center" wrapText="1"/>
    </xf>
    <xf numFmtId="0" fontId="55" fillId="33" borderId="0" xfId="0" quotePrefix="1" applyNumberFormat="1" applyFont="1" applyFill="1" applyAlignment="1" applyProtection="1">
      <alignment vertical="center"/>
    </xf>
    <xf numFmtId="0" fontId="55" fillId="0" borderId="0" xfId="0" applyFont="1" applyAlignment="1">
      <alignment vertical="center"/>
    </xf>
    <xf numFmtId="3" fontId="4" fillId="0" borderId="0" xfId="0" applyNumberFormat="1" applyFont="1" applyAlignment="1" applyProtection="1">
      <alignment horizontal="right" vertical="center"/>
    </xf>
    <xf numFmtId="0" fontId="4" fillId="0" borderId="0" xfId="234" applyFont="1" applyBorder="1" applyAlignment="1" applyProtection="1">
      <alignment vertical="center"/>
    </xf>
    <xf numFmtId="3" fontId="4" fillId="0" borderId="91" xfId="0" applyNumberFormat="1" applyFont="1" applyFill="1" applyBorder="1" applyAlignment="1" applyProtection="1">
      <alignment vertical="center"/>
    </xf>
    <xf numFmtId="3" fontId="4" fillId="27" borderId="42" xfId="0" applyNumberFormat="1" applyFont="1" applyFill="1" applyBorder="1" applyAlignment="1" applyProtection="1">
      <alignment horizontal="right" vertical="center"/>
      <protection locked="0"/>
    </xf>
    <xf numFmtId="3" fontId="4" fillId="27" borderId="20" xfId="0" applyNumberFormat="1" applyFont="1" applyFill="1" applyBorder="1" applyAlignment="1" applyProtection="1">
      <alignment horizontal="right" vertical="center"/>
      <protection locked="0"/>
    </xf>
    <xf numFmtId="0" fontId="4" fillId="0" borderId="39" xfId="0" applyFont="1" applyBorder="1" applyAlignment="1" applyProtection="1">
      <alignment horizontal="right" vertical="center"/>
    </xf>
    <xf numFmtId="0" fontId="4" fillId="0" borderId="92" xfId="0" applyFont="1" applyBorder="1" applyAlignment="1" applyProtection="1">
      <alignment horizontal="right" vertical="center"/>
    </xf>
    <xf numFmtId="4" fontId="4" fillId="34" borderId="98" xfId="0" applyNumberFormat="1" applyFont="1" applyFill="1" applyBorder="1" applyAlignment="1" applyProtection="1">
      <alignment horizontal="right" vertical="center"/>
      <protection locked="0"/>
    </xf>
    <xf numFmtId="4" fontId="4" fillId="34" borderId="99" xfId="0" applyNumberFormat="1" applyFont="1" applyFill="1" applyBorder="1" applyAlignment="1" applyProtection="1">
      <alignment horizontal="right" vertical="center"/>
      <protection locked="0"/>
    </xf>
    <xf numFmtId="1" fontId="4" fillId="34" borderId="99" xfId="0" applyNumberFormat="1" applyFont="1" applyFill="1" applyBorder="1" applyAlignment="1" applyProtection="1">
      <alignment horizontal="center" vertical="center"/>
      <protection locked="0"/>
    </xf>
    <xf numFmtId="3" fontId="4" fillId="28" borderId="98" xfId="0" applyNumberFormat="1" applyFont="1" applyFill="1" applyBorder="1" applyAlignment="1" applyProtection="1">
      <alignment horizontal="right" vertical="center"/>
      <protection locked="0"/>
    </xf>
    <xf numFmtId="4" fontId="4" fillId="43" borderId="98" xfId="0" applyNumberFormat="1" applyFont="1" applyFill="1" applyBorder="1" applyAlignment="1" applyProtection="1">
      <alignment horizontal="right" vertical="center"/>
      <protection locked="0"/>
    </xf>
    <xf numFmtId="0" fontId="10" fillId="33" borderId="0" xfId="234" applyFont="1" applyFill="1" applyBorder="1" applyAlignment="1" applyProtection="1">
      <alignment vertical="center"/>
    </xf>
    <xf numFmtId="0" fontId="6" fillId="33" borderId="0" xfId="234" applyFont="1" applyFill="1" applyAlignment="1" applyProtection="1">
      <alignment vertical="center"/>
    </xf>
    <xf numFmtId="0" fontId="9" fillId="33" borderId="0" xfId="234" applyFont="1" applyFill="1" applyAlignment="1" applyProtection="1">
      <alignment horizontal="center" vertical="center"/>
    </xf>
    <xf numFmtId="0" fontId="12" fillId="33" borderId="0" xfId="234" applyFont="1" applyFill="1" applyBorder="1" applyAlignment="1" applyProtection="1">
      <alignment vertical="center"/>
    </xf>
    <xf numFmtId="0" fontId="64" fillId="33" borderId="0" xfId="234" applyFont="1" applyFill="1" applyBorder="1" applyAlignment="1" applyProtection="1">
      <alignment horizontal="left" vertical="center"/>
    </xf>
    <xf numFmtId="0" fontId="63" fillId="33" borderId="0" xfId="234" applyFont="1" applyFill="1" applyBorder="1" applyAlignment="1" applyProtection="1">
      <alignment vertical="center"/>
    </xf>
    <xf numFmtId="0" fontId="64" fillId="33" borderId="0" xfId="0" applyFont="1" applyFill="1" applyBorder="1" applyAlignment="1" applyProtection="1">
      <alignment vertical="center"/>
    </xf>
    <xf numFmtId="3" fontId="64" fillId="33" borderId="0" xfId="0" applyNumberFormat="1" applyFont="1" applyFill="1" applyBorder="1" applyAlignment="1" applyProtection="1">
      <alignment vertical="center"/>
    </xf>
    <xf numFmtId="0" fontId="65" fillId="33" borderId="0" xfId="234" applyFont="1" applyFill="1" applyBorder="1" applyAlignment="1" applyProtection="1">
      <alignment horizontal="centerContinuous" vertical="center"/>
    </xf>
    <xf numFmtId="0" fontId="63" fillId="33" borderId="0" xfId="234" applyFont="1" applyFill="1" applyBorder="1" applyAlignment="1" applyProtection="1">
      <alignment horizontal="centerContinuous" vertical="center"/>
    </xf>
    <xf numFmtId="0" fontId="63" fillId="33" borderId="0" xfId="234" applyFont="1" applyFill="1" applyBorder="1" applyAlignment="1" applyProtection="1">
      <alignment horizontal="center" vertical="center"/>
    </xf>
    <xf numFmtId="0" fontId="6" fillId="33" borderId="0" xfId="234" applyFont="1" applyFill="1" applyBorder="1" applyAlignment="1" applyProtection="1">
      <alignment vertical="center"/>
    </xf>
    <xf numFmtId="0" fontId="14" fillId="33" borderId="0" xfId="234" applyFont="1" applyFill="1" applyBorder="1" applyAlignment="1" applyProtection="1">
      <alignment vertical="center"/>
    </xf>
    <xf numFmtId="0" fontId="66" fillId="33" borderId="0" xfId="234" applyFont="1" applyFill="1" applyBorder="1" applyAlignment="1" applyProtection="1">
      <alignment horizontal="centerContinuous" vertical="center"/>
    </xf>
    <xf numFmtId="0" fontId="64" fillId="33" borderId="0" xfId="234" applyFont="1" applyFill="1" applyBorder="1" applyAlignment="1" applyProtection="1">
      <alignment horizontal="centerContinuous" vertical="center"/>
    </xf>
    <xf numFmtId="0" fontId="64" fillId="33" borderId="0" xfId="234" applyFont="1" applyFill="1" applyBorder="1" applyAlignment="1" applyProtection="1">
      <alignment horizontal="center" vertical="center"/>
      <protection locked="0"/>
    </xf>
    <xf numFmtId="0" fontId="6" fillId="33" borderId="0" xfId="236" applyFont="1" applyFill="1" applyAlignment="1" applyProtection="1">
      <alignment vertical="center"/>
    </xf>
    <xf numFmtId="0" fontId="6" fillId="37" borderId="56" xfId="0" applyFont="1" applyFill="1" applyBorder="1" applyAlignment="1" applyProtection="1">
      <alignment horizontal="center" vertical="center" wrapText="1"/>
    </xf>
    <xf numFmtId="0" fontId="4" fillId="33" borderId="0" xfId="242" applyFont="1" applyFill="1" applyBorder="1" applyAlignment="1" applyProtection="1">
      <alignment horizontal="left" vertical="center"/>
    </xf>
    <xf numFmtId="1" fontId="4" fillId="27" borderId="98" xfId="219" applyNumberFormat="1" applyFont="1" applyFill="1" applyBorder="1" applyAlignment="1" applyProtection="1">
      <alignment horizontal="left" vertical="center"/>
      <protection locked="0"/>
    </xf>
    <xf numFmtId="4" fontId="4" fillId="26" borderId="98" xfId="0" applyNumberFormat="1" applyFont="1" applyFill="1" applyBorder="1" applyAlignment="1" applyProtection="1">
      <alignment vertical="center"/>
    </xf>
    <xf numFmtId="4" fontId="4" fillId="26" borderId="98" xfId="0" applyNumberFormat="1" applyFont="1" applyFill="1" applyBorder="1" applyAlignment="1" applyProtection="1">
      <alignment horizontal="left" vertical="center" wrapText="1"/>
    </xf>
    <xf numFmtId="3" fontId="4" fillId="0" borderId="0" xfId="0" applyNumberFormat="1" applyFont="1" applyFill="1" applyAlignment="1" applyProtection="1">
      <alignment horizontal="right" vertical="center"/>
    </xf>
    <xf numFmtId="0" fontId="44" fillId="33" borderId="83" xfId="0" applyFont="1" applyFill="1" applyBorder="1" applyAlignment="1" applyProtection="1">
      <alignment vertical="center"/>
    </xf>
    <xf numFmtId="0" fontId="4" fillId="33" borderId="79" xfId="0" applyFont="1" applyFill="1" applyBorder="1" applyAlignment="1" applyProtection="1">
      <alignment vertical="center"/>
    </xf>
    <xf numFmtId="0" fontId="4" fillId="38" borderId="26" xfId="215" applyFont="1" applyFill="1" applyBorder="1" applyAlignment="1">
      <alignment horizontal="centerContinuous" vertical="center"/>
    </xf>
    <xf numFmtId="0" fontId="4" fillId="38" borderId="56" xfId="215" applyFont="1" applyFill="1" applyBorder="1" applyAlignment="1">
      <alignment horizontal="centerContinuous" vertical="center"/>
    </xf>
    <xf numFmtId="3" fontId="4" fillId="45" borderId="24" xfId="241" applyNumberFormat="1" applyFont="1" applyFill="1" applyBorder="1" applyAlignment="1" applyProtection="1">
      <alignment horizontal="right" vertical="center" wrapText="1"/>
      <protection locked="0"/>
    </xf>
    <xf numFmtId="3" fontId="4" fillId="46" borderId="24" xfId="241" applyNumberFormat="1" applyFont="1" applyFill="1" applyBorder="1" applyAlignment="1" applyProtection="1">
      <alignment horizontal="right" vertical="center" wrapText="1"/>
      <protection locked="0"/>
    </xf>
    <xf numFmtId="3" fontId="4" fillId="45" borderId="22" xfId="241" applyNumberFormat="1" applyFont="1" applyFill="1" applyBorder="1" applyAlignment="1" applyProtection="1">
      <alignment horizontal="right" vertical="center" wrapText="1"/>
      <protection locked="0"/>
    </xf>
    <xf numFmtId="3" fontId="4" fillId="46" borderId="22" xfId="241" applyNumberFormat="1" applyFont="1" applyFill="1" applyBorder="1" applyAlignment="1" applyProtection="1">
      <alignment horizontal="right" vertical="center" wrapText="1"/>
      <protection locked="0"/>
    </xf>
    <xf numFmtId="3" fontId="4" fillId="46" borderId="28" xfId="241" applyNumberFormat="1" applyFont="1" applyFill="1" applyBorder="1" applyAlignment="1" applyProtection="1">
      <alignment horizontal="right" vertical="center" wrapText="1"/>
      <protection locked="0"/>
    </xf>
    <xf numFmtId="3" fontId="4" fillId="46" borderId="32" xfId="241" applyNumberFormat="1" applyFont="1" applyFill="1" applyBorder="1" applyAlignment="1" applyProtection="1">
      <alignment horizontal="right" vertical="center" wrapText="1"/>
      <protection locked="0"/>
    </xf>
    <xf numFmtId="3" fontId="4" fillId="45" borderId="44" xfId="241" applyNumberFormat="1" applyFont="1" applyFill="1" applyBorder="1" applyAlignment="1" applyProtection="1">
      <alignment horizontal="right" vertical="center"/>
      <protection locked="0"/>
    </xf>
    <xf numFmtId="3" fontId="4" fillId="45" borderId="24" xfId="241" applyNumberFormat="1" applyFont="1" applyFill="1" applyBorder="1" applyAlignment="1" applyProtection="1">
      <alignment horizontal="right" vertical="center"/>
      <protection locked="0"/>
    </xf>
    <xf numFmtId="3" fontId="4" fillId="46" borderId="24" xfId="241" applyNumberFormat="1" applyFont="1" applyFill="1" applyBorder="1" applyAlignment="1" applyProtection="1">
      <alignment horizontal="right" vertical="center"/>
      <protection locked="0"/>
    </xf>
    <xf numFmtId="3" fontId="4" fillId="45" borderId="22" xfId="241" applyNumberFormat="1" applyFont="1" applyFill="1" applyBorder="1" applyAlignment="1" applyProtection="1">
      <alignment horizontal="right" vertical="center"/>
      <protection locked="0"/>
    </xf>
    <xf numFmtId="3" fontId="4" fillId="45" borderId="49" xfId="241" applyNumberFormat="1" applyFont="1" applyFill="1" applyBorder="1" applyAlignment="1" applyProtection="1">
      <alignment horizontal="right" vertical="center"/>
      <protection locked="0"/>
    </xf>
    <xf numFmtId="3" fontId="4" fillId="45" borderId="28" xfId="241" applyNumberFormat="1" applyFont="1" applyFill="1" applyBorder="1" applyAlignment="1" applyProtection="1">
      <alignment horizontal="right" vertical="center"/>
      <protection locked="0"/>
    </xf>
    <xf numFmtId="3" fontId="4" fillId="46" borderId="28" xfId="241" applyNumberFormat="1" applyFont="1" applyFill="1" applyBorder="1" applyAlignment="1" applyProtection="1">
      <alignment horizontal="right" vertical="center"/>
      <protection locked="0"/>
    </xf>
    <xf numFmtId="3" fontId="4" fillId="45" borderId="32" xfId="241" applyNumberFormat="1" applyFont="1" applyFill="1" applyBorder="1" applyAlignment="1" applyProtection="1">
      <alignment horizontal="right" vertical="center"/>
      <protection locked="0"/>
    </xf>
    <xf numFmtId="3" fontId="4" fillId="46" borderId="44" xfId="241" applyNumberFormat="1" applyFont="1" applyFill="1" applyBorder="1" applyAlignment="1" applyProtection="1">
      <alignment horizontal="right" vertical="center"/>
      <protection locked="0"/>
    </xf>
    <xf numFmtId="3" fontId="4" fillId="46" borderId="22" xfId="241" applyNumberFormat="1" applyFont="1" applyFill="1" applyBorder="1" applyAlignment="1" applyProtection="1">
      <alignment horizontal="right" vertical="center"/>
      <protection locked="0"/>
    </xf>
    <xf numFmtId="3" fontId="4" fillId="45" borderId="11" xfId="241" applyNumberFormat="1" applyFont="1" applyFill="1" applyBorder="1" applyAlignment="1" applyProtection="1">
      <alignment horizontal="right" vertical="center"/>
      <protection locked="0"/>
    </xf>
    <xf numFmtId="3" fontId="4" fillId="45" borderId="38" xfId="241" applyNumberFormat="1" applyFont="1" applyFill="1" applyBorder="1" applyAlignment="1" applyProtection="1">
      <alignment horizontal="right" vertical="center"/>
      <protection locked="0"/>
    </xf>
    <xf numFmtId="3" fontId="4" fillId="46" borderId="38" xfId="241" applyNumberFormat="1" applyFont="1" applyFill="1" applyBorder="1" applyAlignment="1" applyProtection="1">
      <alignment horizontal="right" vertical="center"/>
      <protection locked="0"/>
    </xf>
    <xf numFmtId="3" fontId="4" fillId="45" borderId="65" xfId="241" applyNumberFormat="1" applyFont="1" applyFill="1" applyBorder="1" applyAlignment="1" applyProtection="1">
      <alignment horizontal="right" vertical="center"/>
      <protection locked="0"/>
    </xf>
    <xf numFmtId="3" fontId="4" fillId="46" borderId="62" xfId="241" applyNumberFormat="1" applyFont="1" applyFill="1" applyBorder="1" applyAlignment="1" applyProtection="1">
      <alignment horizontal="right" vertical="center"/>
      <protection locked="0"/>
    </xf>
    <xf numFmtId="3" fontId="4" fillId="46" borderId="56" xfId="241" applyNumberFormat="1" applyFont="1" applyFill="1" applyBorder="1" applyAlignment="1" applyProtection="1">
      <alignment horizontal="right" vertical="center"/>
      <protection locked="0"/>
    </xf>
    <xf numFmtId="3" fontId="4" fillId="46" borderId="57" xfId="241" applyNumberFormat="1" applyFont="1" applyFill="1" applyBorder="1" applyAlignment="1" applyProtection="1">
      <alignment horizontal="right" vertical="center"/>
      <protection locked="0"/>
    </xf>
    <xf numFmtId="0" fontId="4" fillId="42" borderId="103" xfId="0" applyFont="1" applyFill="1" applyBorder="1" applyAlignment="1" applyProtection="1">
      <alignment vertical="center"/>
    </xf>
    <xf numFmtId="0" fontId="9" fillId="37" borderId="60" xfId="0" applyFont="1" applyFill="1" applyBorder="1" applyAlignment="1" applyProtection="1">
      <alignment horizontal="center" vertical="center"/>
    </xf>
    <xf numFmtId="0" fontId="14" fillId="37" borderId="106" xfId="0" applyFont="1" applyFill="1" applyBorder="1" applyAlignment="1" applyProtection="1">
      <alignment horizontal="left" vertical="center"/>
    </xf>
    <xf numFmtId="0" fontId="14" fillId="37" borderId="107" xfId="0" applyFont="1" applyFill="1" applyBorder="1" applyAlignment="1" applyProtection="1">
      <alignment vertical="center"/>
    </xf>
    <xf numFmtId="0" fontId="14" fillId="37" borderId="108" xfId="0" applyFont="1" applyFill="1" applyBorder="1" applyAlignment="1" applyProtection="1">
      <alignment horizontal="right" vertical="center"/>
    </xf>
    <xf numFmtId="0" fontId="4" fillId="0" borderId="37" xfId="0" applyFont="1" applyFill="1" applyBorder="1" applyAlignment="1" applyProtection="1">
      <alignment vertical="center"/>
    </xf>
    <xf numFmtId="0" fontId="4" fillId="0" borderId="95" xfId="0" applyFont="1" applyFill="1" applyBorder="1" applyAlignment="1" applyProtection="1">
      <alignment horizontal="left" vertical="center"/>
    </xf>
    <xf numFmtId="0" fontId="4" fillId="0" borderId="98" xfId="0" applyFont="1" applyFill="1" applyBorder="1" applyAlignment="1" applyProtection="1">
      <alignment vertical="center"/>
    </xf>
    <xf numFmtId="0" fontId="4" fillId="0" borderId="66" xfId="0" applyFont="1" applyFill="1" applyBorder="1" applyAlignment="1" applyProtection="1">
      <alignment horizontal="left" vertical="center"/>
    </xf>
    <xf numFmtId="0" fontId="4" fillId="0" borderId="51" xfId="0" applyFont="1" applyFill="1" applyBorder="1" applyAlignment="1" applyProtection="1">
      <alignment horizontal="left" vertical="center"/>
    </xf>
    <xf numFmtId="0" fontId="4" fillId="0" borderId="28" xfId="0" applyFont="1" applyFill="1" applyBorder="1" applyAlignment="1" applyProtection="1">
      <alignment vertical="center"/>
    </xf>
    <xf numFmtId="3" fontId="4" fillId="34" borderId="22" xfId="182" applyNumberFormat="1" applyFont="1" applyFill="1" applyBorder="1" applyAlignment="1" applyProtection="1">
      <alignment horizontal="right" vertical="center"/>
    </xf>
    <xf numFmtId="0" fontId="10" fillId="0" borderId="0" xfId="213" applyFont="1" applyAlignment="1" applyProtection="1">
      <alignment vertical="center"/>
    </xf>
    <xf numFmtId="0" fontId="6" fillId="0" borderId="0" xfId="213" applyFont="1" applyAlignment="1" applyProtection="1">
      <alignment vertical="center"/>
    </xf>
    <xf numFmtId="0" fontId="67" fillId="37" borderId="55" xfId="213" applyFont="1" applyFill="1" applyBorder="1" applyAlignment="1" applyProtection="1">
      <alignment vertical="center"/>
    </xf>
    <xf numFmtId="0" fontId="67" fillId="37" borderId="71" xfId="213" applyFont="1" applyFill="1" applyBorder="1" applyAlignment="1" applyProtection="1">
      <alignment vertical="center"/>
    </xf>
    <xf numFmtId="0" fontId="67" fillId="37" borderId="63" xfId="213" applyFont="1" applyFill="1" applyBorder="1" applyAlignment="1" applyProtection="1">
      <alignment vertical="center"/>
    </xf>
    <xf numFmtId="0" fontId="6" fillId="0" borderId="16" xfId="213" applyFont="1" applyBorder="1" applyAlignment="1" applyProtection="1">
      <alignment vertical="center"/>
    </xf>
    <xf numFmtId="0" fontId="6" fillId="0" borderId="0" xfId="213" applyFont="1" applyBorder="1" applyAlignment="1" applyProtection="1">
      <alignment vertical="center"/>
    </xf>
    <xf numFmtId="0" fontId="6" fillId="0" borderId="19" xfId="213" applyFont="1" applyBorder="1" applyAlignment="1" applyProtection="1">
      <alignment vertical="center"/>
    </xf>
    <xf numFmtId="0" fontId="6" fillId="37" borderId="59" xfId="213" applyFont="1" applyFill="1" applyBorder="1" applyAlignment="1" applyProtection="1">
      <alignment vertical="center"/>
    </xf>
    <xf numFmtId="0" fontId="6" fillId="37" borderId="63" xfId="213" applyFont="1" applyFill="1" applyBorder="1" applyAlignment="1" applyProtection="1">
      <alignment vertical="center"/>
    </xf>
    <xf numFmtId="0" fontId="6" fillId="37" borderId="27" xfId="213" applyFont="1" applyFill="1" applyBorder="1" applyAlignment="1" applyProtection="1">
      <alignment horizontal="center" vertical="center"/>
    </xf>
    <xf numFmtId="0" fontId="6" fillId="37" borderId="32" xfId="213" applyFont="1" applyFill="1" applyBorder="1" applyAlignment="1" applyProtection="1">
      <alignment horizontal="center" vertical="center"/>
    </xf>
    <xf numFmtId="0" fontId="6" fillId="37" borderId="88" xfId="213" applyFont="1" applyFill="1" applyBorder="1" applyAlignment="1" applyProtection="1">
      <alignment vertical="center" wrapText="1"/>
    </xf>
    <xf numFmtId="0" fontId="6" fillId="37" borderId="97" xfId="213" applyFont="1" applyFill="1" applyBorder="1" applyAlignment="1" applyProtection="1">
      <alignment vertical="center" wrapText="1"/>
    </xf>
    <xf numFmtId="0" fontId="4" fillId="33" borderId="16" xfId="213" applyFont="1" applyFill="1" applyBorder="1" applyAlignment="1" applyProtection="1">
      <alignment vertical="center"/>
    </xf>
    <xf numFmtId="0" fontId="4" fillId="33" borderId="0" xfId="213" applyFont="1" applyFill="1" applyBorder="1" applyAlignment="1" applyProtection="1">
      <alignment vertical="center"/>
    </xf>
    <xf numFmtId="0" fontId="4" fillId="0" borderId="0" xfId="213" applyFont="1" applyBorder="1" applyAlignment="1" applyProtection="1">
      <alignment vertical="center"/>
    </xf>
    <xf numFmtId="0" fontId="4" fillId="0" borderId="0" xfId="213" applyFont="1" applyBorder="1" applyAlignment="1" applyProtection="1">
      <alignment horizontal="center" vertical="center"/>
    </xf>
    <xf numFmtId="3" fontId="4" fillId="27" borderId="98" xfId="213" applyNumberFormat="1" applyFont="1" applyFill="1" applyBorder="1" applyAlignment="1" applyProtection="1">
      <alignment vertical="center"/>
      <protection locked="0"/>
    </xf>
    <xf numFmtId="4" fontId="4" fillId="27" borderId="98" xfId="213" applyNumberFormat="1" applyFont="1" applyFill="1" applyBorder="1" applyAlignment="1" applyProtection="1">
      <alignment vertical="center"/>
      <protection locked="0"/>
    </xf>
    <xf numFmtId="9" fontId="4" fillId="27" borderId="37" xfId="203" applyFont="1" applyFill="1" applyBorder="1" applyAlignment="1" applyProtection="1">
      <alignment vertical="center"/>
      <protection locked="0"/>
    </xf>
    <xf numFmtId="9" fontId="4" fillId="27" borderId="98" xfId="203" applyFont="1" applyFill="1" applyBorder="1" applyAlignment="1" applyProtection="1">
      <alignment vertical="center"/>
      <protection locked="0"/>
    </xf>
    <xf numFmtId="0" fontId="4" fillId="0" borderId="16" xfId="213" applyFont="1" applyBorder="1" applyAlignment="1" applyProtection="1">
      <alignment vertical="center"/>
    </xf>
    <xf numFmtId="3" fontId="4" fillId="27" borderId="98" xfId="213" applyNumberFormat="1" applyFont="1" applyFill="1" applyBorder="1" applyAlignment="1" applyProtection="1">
      <alignment horizontal="center" vertical="center"/>
      <protection locked="0"/>
    </xf>
    <xf numFmtId="0" fontId="67" fillId="37" borderId="16" xfId="213" applyFont="1" applyFill="1" applyBorder="1" applyAlignment="1" applyProtection="1">
      <alignment vertical="center"/>
    </xf>
    <xf numFmtId="0" fontId="67" fillId="37" borderId="0" xfId="213" applyFont="1" applyFill="1" applyBorder="1" applyAlignment="1" applyProtection="1">
      <alignment vertical="center"/>
    </xf>
    <xf numFmtId="0" fontId="67" fillId="37" borderId="19" xfId="213" applyFont="1" applyFill="1" applyBorder="1" applyAlignment="1" applyProtection="1">
      <alignment vertical="center"/>
    </xf>
    <xf numFmtId="0" fontId="6" fillId="34" borderId="98" xfId="213" applyFont="1" applyFill="1" applyBorder="1" applyAlignment="1" applyProtection="1">
      <alignment vertical="center"/>
    </xf>
    <xf numFmtId="0" fontId="68" fillId="0" borderId="16" xfId="213" applyFont="1" applyBorder="1" applyAlignment="1" applyProtection="1">
      <alignment horizontal="left" vertical="center"/>
    </xf>
    <xf numFmtId="0" fontId="6" fillId="0" borderId="0" xfId="213" applyFont="1" applyBorder="1" applyAlignment="1" applyProtection="1">
      <alignment horizontal="left" vertical="center"/>
    </xf>
    <xf numFmtId="0" fontId="6" fillId="0" borderId="51" xfId="213" applyFont="1" applyBorder="1" applyAlignment="1" applyProtection="1">
      <alignment vertical="center"/>
    </xf>
    <xf numFmtId="0" fontId="6" fillId="0" borderId="34" xfId="213" applyFont="1" applyBorder="1" applyAlignment="1" applyProtection="1">
      <alignment vertical="center"/>
    </xf>
    <xf numFmtId="0" fontId="6" fillId="0" borderId="97" xfId="213" applyFont="1" applyBorder="1" applyAlignment="1" applyProtection="1">
      <alignment vertical="center"/>
    </xf>
    <xf numFmtId="183" fontId="2" fillId="34" borderId="98" xfId="278" applyNumberFormat="1" applyFill="1" applyBorder="1" applyAlignment="1" applyProtection="1">
      <alignment vertical="center" wrapText="1"/>
      <protection locked="0"/>
    </xf>
    <xf numFmtId="0" fontId="69" fillId="0" borderId="0" xfId="213" applyFont="1" applyAlignment="1" applyProtection="1">
      <alignment vertical="center"/>
    </xf>
    <xf numFmtId="49" fontId="2" fillId="34" borderId="95" xfId="278" applyNumberFormat="1" applyFont="1" applyFill="1" applyBorder="1" applyAlignment="1" applyProtection="1">
      <alignment wrapText="1"/>
      <protection locked="0"/>
    </xf>
    <xf numFmtId="0" fontId="6" fillId="37" borderId="26" xfId="213" applyFont="1" applyFill="1" applyBorder="1" applyAlignment="1" applyProtection="1">
      <alignment vertical="center"/>
    </xf>
    <xf numFmtId="0" fontId="6" fillId="37" borderId="56" xfId="213" applyFont="1" applyFill="1" applyBorder="1" applyAlignment="1" applyProtection="1">
      <alignment vertical="center"/>
    </xf>
    <xf numFmtId="49" fontId="2" fillId="34" borderId="27" xfId="278" applyNumberFormat="1" applyFont="1" applyFill="1" applyBorder="1" applyAlignment="1" applyProtection="1">
      <alignment wrapText="1"/>
      <protection locked="0"/>
    </xf>
    <xf numFmtId="183" fontId="2" fillId="34" borderId="28" xfId="278" applyNumberFormat="1" applyFill="1" applyBorder="1" applyAlignment="1" applyProtection="1">
      <alignment vertical="center" wrapText="1"/>
      <protection locked="0"/>
    </xf>
    <xf numFmtId="0" fontId="51" fillId="0" borderId="0" xfId="213" applyFont="1" applyAlignment="1" applyProtection="1">
      <alignment vertical="center"/>
    </xf>
    <xf numFmtId="0" fontId="4" fillId="0" borderId="0" xfId="213" applyFont="1" applyAlignment="1" applyProtection="1">
      <alignment vertical="center"/>
    </xf>
    <xf numFmtId="0" fontId="46" fillId="0" borderId="0" xfId="213" applyFont="1" applyAlignment="1" applyProtection="1">
      <alignment vertical="center"/>
    </xf>
    <xf numFmtId="0" fontId="6" fillId="37" borderId="26" xfId="213" applyFont="1" applyFill="1" applyBorder="1" applyAlignment="1" applyProtection="1">
      <alignment horizontal="centerContinuous" vertical="center" wrapText="1"/>
    </xf>
    <xf numFmtId="0" fontId="6" fillId="37" borderId="56" xfId="213" applyFont="1" applyFill="1" applyBorder="1" applyAlignment="1" applyProtection="1">
      <alignment horizontal="center" vertical="center" wrapText="1"/>
    </xf>
    <xf numFmtId="0" fontId="6" fillId="37" borderId="57" xfId="213" applyFont="1" applyFill="1" applyBorder="1" applyAlignment="1" applyProtection="1">
      <alignment horizontal="center" vertical="center" wrapText="1"/>
    </xf>
    <xf numFmtId="0" fontId="4" fillId="0" borderId="21" xfId="213" applyFont="1" applyFill="1" applyBorder="1" applyAlignment="1" applyProtection="1">
      <alignment vertical="center"/>
    </xf>
    <xf numFmtId="3" fontId="4" fillId="34" borderId="98" xfId="213" applyNumberFormat="1" applyFont="1" applyFill="1" applyBorder="1" applyAlignment="1" applyProtection="1">
      <alignment vertical="center"/>
    </xf>
    <xf numFmtId="3" fontId="4" fillId="36" borderId="17" xfId="213" applyNumberFormat="1" applyFont="1" applyFill="1" applyBorder="1" applyAlignment="1" applyProtection="1">
      <alignment horizontal="right" vertical="center"/>
    </xf>
    <xf numFmtId="3" fontId="4" fillId="36" borderId="45" xfId="213" applyNumberFormat="1" applyFont="1" applyFill="1" applyBorder="1" applyAlignment="1" applyProtection="1">
      <alignment horizontal="right" vertical="center"/>
    </xf>
    <xf numFmtId="0" fontId="59" fillId="26" borderId="21" xfId="213" applyFont="1" applyFill="1" applyBorder="1" applyAlignment="1" applyProtection="1">
      <alignment horizontal="left" vertical="center" wrapText="1"/>
    </xf>
    <xf numFmtId="3" fontId="4" fillId="27" borderId="98" xfId="220" applyNumberFormat="1" applyFont="1" applyFill="1" applyBorder="1" applyAlignment="1" applyProtection="1">
      <alignment horizontal="right" vertical="center"/>
      <protection locked="0"/>
    </xf>
    <xf numFmtId="3" fontId="4" fillId="27" borderId="94" xfId="220" applyNumberFormat="1" applyFont="1" applyFill="1" applyBorder="1" applyAlignment="1" applyProtection="1">
      <alignment horizontal="right" vertical="center"/>
      <protection locked="0"/>
    </xf>
    <xf numFmtId="0" fontId="4" fillId="26" borderId="27" xfId="213" applyFont="1" applyFill="1" applyBorder="1" applyAlignment="1" applyProtection="1">
      <alignment horizontal="left" vertical="center" wrapText="1"/>
    </xf>
    <xf numFmtId="3" fontId="4" fillId="27" borderId="28" xfId="220" applyNumberFormat="1" applyFont="1" applyFill="1" applyBorder="1" applyAlignment="1" applyProtection="1">
      <alignment horizontal="right" vertical="center"/>
      <protection locked="0"/>
    </xf>
    <xf numFmtId="3" fontId="4" fillId="27" borderId="32" xfId="220" applyNumberFormat="1" applyFont="1" applyFill="1" applyBorder="1" applyAlignment="1" applyProtection="1">
      <alignment horizontal="right" vertical="center"/>
      <protection locked="0"/>
    </xf>
    <xf numFmtId="0" fontId="6" fillId="37" borderId="36" xfId="213" applyFont="1" applyFill="1" applyBorder="1" applyAlignment="1" applyProtection="1">
      <alignment horizontal="center" vertical="center" wrapText="1"/>
    </xf>
    <xf numFmtId="0" fontId="4" fillId="0" borderId="95" xfId="213" applyFont="1" applyBorder="1" applyAlignment="1" applyProtection="1">
      <alignment vertical="center"/>
    </xf>
    <xf numFmtId="184" fontId="4" fillId="34" borderId="94" xfId="213" applyNumberFormat="1" applyFont="1" applyFill="1" applyBorder="1" applyAlignment="1" applyProtection="1">
      <alignment vertical="center"/>
    </xf>
    <xf numFmtId="9" fontId="4" fillId="0" borderId="94" xfId="203" applyFont="1" applyFill="1" applyBorder="1" applyAlignment="1" applyProtection="1">
      <alignment vertical="center"/>
    </xf>
    <xf numFmtId="0" fontId="4" fillId="0" borderId="95" xfId="213" applyFont="1" applyBorder="1" applyAlignment="1" applyProtection="1">
      <alignment vertical="center" wrapText="1"/>
    </xf>
    <xf numFmtId="3" fontId="4" fillId="0" borderId="94" xfId="213" applyNumberFormat="1" applyFont="1" applyFill="1" applyBorder="1" applyAlignment="1" applyProtection="1">
      <alignment vertical="center"/>
    </xf>
    <xf numFmtId="0" fontId="4" fillId="0" borderId="27" xfId="213" applyFont="1" applyBorder="1" applyAlignment="1" applyProtection="1">
      <alignment vertical="center"/>
    </xf>
    <xf numFmtId="184" fontId="4" fillId="0" borderId="32" xfId="213" applyNumberFormat="1" applyFont="1" applyFill="1" applyBorder="1" applyAlignment="1" applyProtection="1">
      <alignment vertical="center"/>
    </xf>
    <xf numFmtId="4" fontId="5" fillId="38" borderId="99" xfId="191" applyNumberFormat="1" applyFill="1" applyBorder="1" applyAlignment="1" applyProtection="1">
      <alignment vertical="center"/>
    </xf>
    <xf numFmtId="4" fontId="4" fillId="38" borderId="101" xfId="0" applyNumberFormat="1" applyFont="1" applyFill="1" applyBorder="1" applyAlignment="1" applyProtection="1">
      <alignment vertical="center"/>
    </xf>
    <xf numFmtId="4" fontId="6" fillId="26" borderId="0" xfId="0" applyNumberFormat="1" applyFont="1" applyFill="1" applyAlignment="1" applyProtection="1">
      <alignment vertical="center"/>
    </xf>
    <xf numFmtId="4" fontId="4" fillId="0" borderId="98" xfId="239" applyNumberFormat="1" applyFont="1" applyFill="1" applyBorder="1" applyAlignment="1" applyProtection="1">
      <alignment horizontal="left" vertical="center" wrapText="1"/>
    </xf>
    <xf numFmtId="4" fontId="4" fillId="0" borderId="100" xfId="239" applyNumberFormat="1" applyFont="1" applyFill="1" applyBorder="1" applyAlignment="1" applyProtection="1">
      <alignment vertical="center" wrapText="1"/>
    </xf>
    <xf numFmtId="4" fontId="0" fillId="0" borderId="100" xfId="239" applyNumberFormat="1" applyFont="1" applyFill="1" applyBorder="1" applyAlignment="1" applyProtection="1">
      <alignment vertical="center" wrapText="1"/>
    </xf>
    <xf numFmtId="0" fontId="6" fillId="2" borderId="98" xfId="240" applyFont="1" applyFill="1" applyBorder="1" applyAlignment="1" applyProtection="1">
      <alignment horizontal="center" vertical="center" wrapText="1"/>
    </xf>
    <xf numFmtId="3" fontId="4" fillId="40" borderId="98" xfId="243" applyNumberFormat="1" applyFont="1" applyFill="1" applyBorder="1" applyAlignment="1" applyProtection="1">
      <alignment vertical="center"/>
      <protection locked="0"/>
    </xf>
    <xf numFmtId="3" fontId="4" fillId="27" borderId="98" xfId="243" applyNumberFormat="1" applyFont="1" applyFill="1" applyBorder="1" applyAlignment="1" applyProtection="1">
      <alignment vertical="center"/>
      <protection locked="0"/>
    </xf>
    <xf numFmtId="3" fontId="4" fillId="0" borderId="41" xfId="243" applyNumberFormat="1" applyFont="1" applyBorder="1" applyAlignment="1" applyProtection="1">
      <alignment vertical="center"/>
    </xf>
    <xf numFmtId="0" fontId="6" fillId="39" borderId="100" xfId="136" applyNumberFormat="1" applyFont="1" applyFill="1" applyBorder="1" applyAlignment="1" applyProtection="1">
      <alignment horizontal="centerContinuous" vertical="center"/>
    </xf>
    <xf numFmtId="0" fontId="6" fillId="0" borderId="16" xfId="213" applyFont="1" applyBorder="1" applyAlignment="1" applyProtection="1">
      <alignment horizontal="left" vertical="center"/>
    </xf>
    <xf numFmtId="0" fontId="6" fillId="0" borderId="0" xfId="213" applyFont="1" applyBorder="1" applyAlignment="1" applyProtection="1">
      <alignment horizontal="left" vertical="center"/>
    </xf>
    <xf numFmtId="0" fontId="6" fillId="0" borderId="0" xfId="213" applyFont="1" applyBorder="1" applyAlignment="1" applyProtection="1">
      <alignment horizontal="left" vertical="center" wrapText="1"/>
    </xf>
    <xf numFmtId="0" fontId="9" fillId="37" borderId="98" xfId="236" applyFont="1" applyFill="1" applyBorder="1" applyAlignment="1" applyProtection="1">
      <alignment horizontal="center" vertical="center" wrapText="1"/>
    </xf>
    <xf numFmtId="170" fontId="58" fillId="0" borderId="98" xfId="279" applyNumberFormat="1" applyFont="1" applyBorder="1" applyAlignment="1" applyProtection="1">
      <alignment horizontal="right" vertical="center"/>
    </xf>
    <xf numFmtId="0" fontId="6" fillId="0" borderId="111" xfId="236" applyFont="1" applyBorder="1" applyAlignment="1" applyProtection="1">
      <alignment vertical="center"/>
    </xf>
    <xf numFmtId="0" fontId="6" fillId="0" borderId="112" xfId="236" applyFont="1" applyBorder="1" applyAlignment="1" applyProtection="1">
      <alignment vertical="center"/>
    </xf>
    <xf numFmtId="0" fontId="6" fillId="0" borderId="113" xfId="236" applyFont="1" applyBorder="1" applyAlignment="1" applyProtection="1">
      <alignment vertical="center"/>
    </xf>
    <xf numFmtId="0" fontId="6" fillId="0" borderId="98" xfId="236" applyFont="1" applyBorder="1" applyAlignment="1" applyProtection="1">
      <alignment vertical="center"/>
    </xf>
    <xf numFmtId="170" fontId="58" fillId="0" borderId="98" xfId="279" applyNumberFormat="1" applyFont="1" applyBorder="1" applyAlignment="1" applyProtection="1">
      <alignment vertical="center"/>
    </xf>
    <xf numFmtId="0" fontId="6" fillId="0" borderId="13" xfId="236" applyFont="1" applyBorder="1" applyAlignment="1" applyProtection="1">
      <alignment vertical="center"/>
    </xf>
    <xf numFmtId="0" fontId="6" fillId="0" borderId="114" xfId="236" applyFont="1" applyBorder="1" applyAlignment="1" applyProtection="1">
      <alignment vertical="center"/>
    </xf>
    <xf numFmtId="0" fontId="6" fillId="0" borderId="115" xfId="236" applyFont="1" applyBorder="1" applyAlignment="1" applyProtection="1">
      <alignment vertical="center"/>
    </xf>
    <xf numFmtId="170" fontId="57" fillId="36" borderId="98" xfId="279" applyNumberFormat="1" applyFont="1" applyFill="1" applyBorder="1" applyAlignment="1" applyProtection="1">
      <alignment horizontal="right" vertical="center"/>
    </xf>
    <xf numFmtId="165" fontId="6" fillId="0" borderId="0" xfId="236" applyNumberFormat="1" applyFont="1" applyAlignment="1" applyProtection="1">
      <alignment vertical="center"/>
    </xf>
    <xf numFmtId="170" fontId="57" fillId="36" borderId="98" xfId="279" applyNumberFormat="1" applyFont="1" applyFill="1" applyBorder="1" applyAlignment="1" applyProtection="1">
      <alignment vertical="center"/>
    </xf>
    <xf numFmtId="0" fontId="70" fillId="0" borderId="0" xfId="191" quotePrefix="1" applyFont="1" applyFill="1" applyAlignment="1" applyProtection="1">
      <alignment vertical="center"/>
    </xf>
    <xf numFmtId="0" fontId="70" fillId="0" borderId="0" xfId="191" quotePrefix="1" applyFont="1" applyAlignment="1" applyProtection="1">
      <alignment horizontal="center" vertical="center"/>
    </xf>
    <xf numFmtId="0" fontId="12" fillId="0" borderId="0" xfId="236" applyFont="1" applyAlignment="1" applyProtection="1">
      <alignment vertical="center"/>
    </xf>
    <xf numFmtId="170" fontId="57" fillId="33" borderId="0" xfId="279" applyNumberFormat="1" applyFont="1" applyFill="1" applyBorder="1" applyAlignment="1" applyProtection="1">
      <alignment horizontal="right" vertical="center"/>
    </xf>
    <xf numFmtId="170" fontId="57" fillId="33" borderId="0" xfId="279" applyNumberFormat="1" applyFont="1" applyFill="1" applyBorder="1" applyAlignment="1" applyProtection="1">
      <alignment vertical="center"/>
    </xf>
    <xf numFmtId="0" fontId="9" fillId="0" borderId="0" xfId="236" applyFont="1" applyAlignment="1" applyProtection="1">
      <alignment vertical="center"/>
    </xf>
    <xf numFmtId="165" fontId="9" fillId="37" borderId="99" xfId="236" applyNumberFormat="1" applyFont="1" applyFill="1" applyBorder="1" applyAlignment="1" applyProtection="1">
      <alignment horizontal="centerContinuous" vertical="center"/>
    </xf>
    <xf numFmtId="0" fontId="9" fillId="37" borderId="101" xfId="236" applyFont="1" applyFill="1" applyBorder="1" applyAlignment="1" applyProtection="1">
      <alignment horizontal="centerContinuous" vertical="center"/>
    </xf>
    <xf numFmtId="0" fontId="9" fillId="37" borderId="99" xfId="236" applyFont="1" applyFill="1" applyBorder="1" applyAlignment="1" applyProtection="1">
      <alignment horizontal="centerContinuous" vertical="center"/>
    </xf>
    <xf numFmtId="0" fontId="9" fillId="37" borderId="100" xfId="236" applyFont="1" applyFill="1" applyBorder="1" applyAlignment="1" applyProtection="1">
      <alignment horizontal="centerContinuous" vertical="center"/>
    </xf>
    <xf numFmtId="0" fontId="9" fillId="37" borderId="99" xfId="236" applyFont="1" applyFill="1" applyBorder="1" applyAlignment="1" applyProtection="1">
      <alignment horizontal="centerContinuous" vertical="center" wrapText="1"/>
    </xf>
    <xf numFmtId="0" fontId="58" fillId="0" borderId="0" xfId="279" applyFont="1" applyProtection="1"/>
    <xf numFmtId="0" fontId="58" fillId="0" borderId="98" xfId="279" applyFont="1" applyBorder="1" applyAlignment="1" applyProtection="1">
      <alignment horizontal="center"/>
    </xf>
    <xf numFmtId="170" fontId="58" fillId="0" borderId="99" xfId="279" applyNumberFormat="1" applyFont="1" applyBorder="1" applyAlignment="1" applyProtection="1">
      <alignment horizontal="right" vertical="center"/>
    </xf>
    <xf numFmtId="0" fontId="58" fillId="34" borderId="99" xfId="279" applyFont="1" applyFill="1" applyBorder="1" applyAlignment="1" applyProtection="1">
      <alignment horizontal="left" vertical="center"/>
      <protection locked="0"/>
    </xf>
    <xf numFmtId="0" fontId="58" fillId="34" borderId="98" xfId="279" applyFont="1" applyFill="1" applyBorder="1" applyAlignment="1" applyProtection="1">
      <alignment horizontal="center" vertical="center"/>
      <protection locked="0"/>
    </xf>
    <xf numFmtId="3" fontId="58" fillId="0" borderId="98" xfId="279" applyNumberFormat="1" applyFont="1" applyBorder="1" applyAlignment="1" applyProtection="1">
      <alignment vertical="center"/>
    </xf>
    <xf numFmtId="3" fontId="58" fillId="34" borderId="98" xfId="279" applyNumberFormat="1" applyFont="1" applyFill="1" applyBorder="1" applyAlignment="1" applyProtection="1">
      <alignment vertical="center"/>
      <protection locked="0"/>
    </xf>
    <xf numFmtId="4" fontId="58" fillId="34" borderId="98" xfId="279" applyNumberFormat="1" applyFont="1" applyFill="1" applyBorder="1" applyAlignment="1" applyProtection="1">
      <alignment vertical="center"/>
      <protection locked="0"/>
    </xf>
    <xf numFmtId="168" fontId="58" fillId="34" borderId="98" xfId="279" applyNumberFormat="1" applyFont="1" applyFill="1" applyBorder="1" applyAlignment="1" applyProtection="1">
      <alignment vertical="center"/>
      <protection locked="0"/>
    </xf>
    <xf numFmtId="185" fontId="58" fillId="34" borderId="98" xfId="279" applyNumberFormat="1" applyFont="1" applyFill="1" applyBorder="1" applyAlignment="1" applyProtection="1">
      <alignment vertical="center"/>
      <protection locked="0"/>
    </xf>
    <xf numFmtId="2" fontId="58" fillId="34" borderId="98" xfId="279" applyNumberFormat="1" applyFont="1" applyFill="1" applyBorder="1" applyAlignment="1" applyProtection="1">
      <alignment horizontal="center" vertical="center"/>
      <protection locked="0"/>
    </xf>
    <xf numFmtId="170" fontId="58" fillId="40" borderId="98" xfId="279" applyNumberFormat="1" applyFont="1" applyFill="1" applyBorder="1" applyAlignment="1" applyProtection="1">
      <alignment vertical="center"/>
      <protection locked="0"/>
    </xf>
    <xf numFmtId="2" fontId="58" fillId="34" borderId="98" xfId="279" applyNumberFormat="1" applyFont="1" applyFill="1" applyBorder="1" applyAlignment="1" applyProtection="1">
      <alignment vertical="center"/>
      <protection locked="0"/>
    </xf>
    <xf numFmtId="0" fontId="4" fillId="42" borderId="98" xfId="0" applyFont="1" applyFill="1" applyBorder="1" applyAlignment="1" applyProtection="1">
      <alignment vertical="center" wrapText="1"/>
    </xf>
    <xf numFmtId="0" fontId="10" fillId="0" borderId="0" xfId="0" applyFont="1"/>
    <xf numFmtId="0" fontId="73" fillId="0" borderId="0" xfId="0" applyFont="1"/>
    <xf numFmtId="0" fontId="1" fillId="0" borderId="0" xfId="280"/>
    <xf numFmtId="0" fontId="4" fillId="0" borderId="99" xfId="280" applyFont="1" applyBorder="1" applyAlignment="1">
      <alignment horizontal="left" vertical="center" wrapText="1"/>
    </xf>
    <xf numFmtId="3" fontId="4" fillId="33" borderId="98" xfId="220" applyNumberFormat="1" applyFill="1" applyBorder="1" applyAlignment="1" applyProtection="1">
      <alignment horizontal="right" vertical="center"/>
      <protection locked="0"/>
    </xf>
    <xf numFmtId="3" fontId="4" fillId="27" borderId="98" xfId="220" applyNumberFormat="1" applyFill="1" applyBorder="1" applyAlignment="1" applyProtection="1">
      <alignment horizontal="right" vertical="center"/>
      <protection locked="0"/>
    </xf>
    <xf numFmtId="0" fontId="4" fillId="0" borderId="17" xfId="280" applyFont="1" applyBorder="1" applyAlignment="1">
      <alignment horizontal="left" vertical="center" wrapText="1"/>
    </xf>
    <xf numFmtId="0" fontId="4" fillId="0" borderId="0" xfId="280" applyFont="1" applyAlignment="1">
      <alignment vertical="center"/>
    </xf>
    <xf numFmtId="0" fontId="4" fillId="38" borderId="98" xfId="280" applyFont="1" applyFill="1" applyBorder="1" applyAlignment="1">
      <alignment horizontal="left" vertical="center" indent="2"/>
    </xf>
    <xf numFmtId="0" fontId="4" fillId="0" borderId="98" xfId="280" applyFont="1" applyBorder="1" applyAlignment="1">
      <alignment horizontal="left" vertical="center" wrapText="1" indent="2"/>
    </xf>
    <xf numFmtId="0" fontId="4" fillId="37" borderId="103" xfId="280" applyFont="1" applyFill="1" applyBorder="1" applyAlignment="1">
      <alignment horizontal="left" vertical="center" wrapText="1" indent="2"/>
    </xf>
    <xf numFmtId="3" fontId="4" fillId="0" borderId="0" xfId="220" applyNumberFormat="1" applyAlignment="1" applyProtection="1">
      <alignment horizontal="right" vertical="center"/>
      <protection locked="0"/>
    </xf>
    <xf numFmtId="0" fontId="4" fillId="0" borderId="103" xfId="280" applyFont="1" applyBorder="1" applyAlignment="1">
      <alignment horizontal="left" vertical="center" wrapText="1" indent="2"/>
    </xf>
    <xf numFmtId="0" fontId="4" fillId="0" borderId="0" xfId="280" applyFont="1" applyAlignment="1">
      <alignment horizontal="left" vertical="center" wrapText="1" indent="2"/>
    </xf>
    <xf numFmtId="3" fontId="4" fillId="0" borderId="99" xfId="220" applyNumberFormat="1" applyBorder="1" applyAlignment="1" applyProtection="1">
      <alignment horizontal="right" vertical="center"/>
      <protection locked="0"/>
    </xf>
    <xf numFmtId="0" fontId="14" fillId="37" borderId="98" xfId="280" applyFont="1" applyFill="1" applyBorder="1" applyAlignment="1">
      <alignment horizontal="left" vertical="center" wrapText="1" indent="2"/>
    </xf>
    <xf numFmtId="0" fontId="6" fillId="37" borderId="98" xfId="0" applyFont="1" applyFill="1" applyBorder="1" applyAlignment="1" applyProtection="1">
      <alignment horizontal="centerContinuous" vertical="center"/>
    </xf>
    <xf numFmtId="0" fontId="9" fillId="37" borderId="98" xfId="0" applyFont="1" applyFill="1" applyBorder="1" applyAlignment="1" applyProtection="1">
      <alignment horizontal="centerContinuous" vertical="center"/>
    </xf>
    <xf numFmtId="0" fontId="9" fillId="37" borderId="99" xfId="0" applyFont="1" applyFill="1" applyBorder="1" applyAlignment="1" applyProtection="1">
      <alignment horizontal="centerContinuous" vertical="center"/>
    </xf>
    <xf numFmtId="0" fontId="6" fillId="37" borderId="101" xfId="0" applyFont="1" applyFill="1" applyBorder="1" applyAlignment="1" applyProtection="1">
      <alignment horizontal="centerContinuous" vertical="center"/>
    </xf>
    <xf numFmtId="0" fontId="4" fillId="37" borderId="101" xfId="281" applyFont="1" applyFill="1" applyBorder="1" applyAlignment="1" applyProtection="1">
      <alignment horizontal="centerContinuous" vertical="center" wrapText="1"/>
    </xf>
    <xf numFmtId="0" fontId="4" fillId="37" borderId="94" xfId="281" applyFont="1" applyFill="1" applyBorder="1" applyAlignment="1" applyProtection="1">
      <alignment horizontal="centerContinuous" vertical="center" wrapText="1"/>
    </xf>
    <xf numFmtId="0" fontId="6" fillId="37" borderId="99" xfId="236" applyFont="1" applyFill="1" applyBorder="1" applyAlignment="1" applyProtection="1">
      <alignment horizontal="center" vertical="center" wrapText="1"/>
    </xf>
    <xf numFmtId="0" fontId="6" fillId="37" borderId="94" xfId="236" applyFont="1" applyFill="1" applyBorder="1" applyAlignment="1" applyProtection="1">
      <alignment horizontal="center" vertical="center" wrapText="1"/>
    </xf>
    <xf numFmtId="0" fontId="6" fillId="37" borderId="101" xfId="236" applyFont="1" applyFill="1" applyBorder="1" applyAlignment="1" applyProtection="1">
      <alignment horizontal="center" vertical="center" wrapText="1"/>
    </xf>
    <xf numFmtId="0" fontId="4" fillId="37" borderId="101" xfId="281" applyFont="1" applyFill="1" applyBorder="1" applyAlignment="1" applyProtection="1">
      <alignment horizontal="center" vertical="center" wrapText="1"/>
    </xf>
    <xf numFmtId="0" fontId="4" fillId="37" borderId="94" xfId="281" applyFont="1" applyFill="1" applyBorder="1" applyAlignment="1" applyProtection="1">
      <alignment horizontal="center" vertical="center" wrapText="1"/>
    </xf>
    <xf numFmtId="0" fontId="4" fillId="0" borderId="95" xfId="236" applyFont="1" applyFill="1" applyBorder="1" applyAlignment="1" applyProtection="1">
      <alignment vertical="center"/>
    </xf>
    <xf numFmtId="3" fontId="4" fillId="33" borderId="98" xfId="236" applyNumberFormat="1" applyFont="1" applyFill="1" applyBorder="1" applyAlignment="1" applyProtection="1">
      <alignment vertical="center"/>
    </xf>
    <xf numFmtId="3" fontId="4" fillId="36" borderId="98" xfId="236" applyNumberFormat="1" applyFont="1" applyFill="1" applyBorder="1" applyAlignment="1" applyProtection="1">
      <alignment vertical="center"/>
    </xf>
    <xf numFmtId="3" fontId="4" fillId="27" borderId="98" xfId="241" applyNumberFormat="1" applyFont="1" applyFill="1" applyBorder="1" applyAlignment="1" applyProtection="1">
      <alignment horizontal="right" vertical="center"/>
      <protection locked="0"/>
    </xf>
    <xf numFmtId="3" fontId="4" fillId="0" borderId="94" xfId="236" applyNumberFormat="1" applyFont="1" applyFill="1" applyBorder="1" applyAlignment="1" applyProtection="1">
      <alignment vertical="center"/>
    </xf>
    <xf numFmtId="3" fontId="4" fillId="36" borderId="21" xfId="236" applyNumberFormat="1" applyFont="1" applyFill="1" applyBorder="1" applyAlignment="1" applyProtection="1">
      <alignment vertical="center"/>
    </xf>
    <xf numFmtId="3" fontId="4" fillId="36" borderId="100" xfId="236" applyNumberFormat="1" applyFont="1" applyFill="1" applyBorder="1" applyAlignment="1" applyProtection="1">
      <alignment vertical="center"/>
    </xf>
    <xf numFmtId="3" fontId="4" fillId="36" borderId="79" xfId="281" applyNumberFormat="1" applyFont="1" applyFill="1" applyBorder="1" applyAlignment="1" applyProtection="1">
      <alignment vertical="center"/>
    </xf>
    <xf numFmtId="3" fontId="4" fillId="36" borderId="100" xfId="281" applyNumberFormat="1" applyFont="1" applyFill="1" applyBorder="1" applyAlignment="1" applyProtection="1">
      <alignment vertical="center"/>
    </xf>
    <xf numFmtId="3" fontId="4" fillId="35" borderId="100" xfId="281" applyNumberFormat="1" applyFont="1" applyFill="1" applyBorder="1" applyAlignment="1" applyProtection="1">
      <alignment vertical="center"/>
      <protection locked="0"/>
    </xf>
    <xf numFmtId="3" fontId="4" fillId="36" borderId="104" xfId="281" applyNumberFormat="1" applyFont="1" applyFill="1" applyBorder="1" applyAlignment="1" applyProtection="1">
      <alignment vertical="center"/>
    </xf>
    <xf numFmtId="3" fontId="4" fillId="35" borderId="16" xfId="281" applyNumberFormat="1" applyFont="1" applyFill="1" applyBorder="1" applyAlignment="1" applyProtection="1">
      <alignment horizontal="right" vertical="center" wrapText="1"/>
    </xf>
    <xf numFmtId="10" fontId="4" fillId="35" borderId="19" xfId="281" applyNumberFormat="1" applyFont="1" applyFill="1" applyBorder="1" applyAlignment="1" applyProtection="1">
      <alignment horizontal="center" vertical="center" wrapText="1"/>
    </xf>
    <xf numFmtId="3" fontId="4" fillId="33" borderId="37" xfId="236" applyNumberFormat="1" applyFont="1" applyFill="1" applyBorder="1" applyAlignment="1" applyProtection="1">
      <alignment vertical="center"/>
    </xf>
    <xf numFmtId="3" fontId="4" fillId="35" borderId="14" xfId="281" applyNumberFormat="1" applyFont="1" applyFill="1" applyBorder="1" applyAlignment="1" applyProtection="1">
      <alignment vertical="center"/>
    </xf>
    <xf numFmtId="3" fontId="4" fillId="35" borderId="13" xfId="281" applyNumberFormat="1" applyFont="1" applyFill="1" applyBorder="1" applyAlignment="1" applyProtection="1">
      <alignment vertical="center"/>
    </xf>
    <xf numFmtId="3" fontId="4" fillId="0" borderId="50" xfId="281" applyNumberFormat="1" applyFont="1" applyFill="1" applyBorder="1" applyAlignment="1" applyProtection="1">
      <alignment vertical="center"/>
    </xf>
    <xf numFmtId="3" fontId="4" fillId="35" borderId="0" xfId="281" applyNumberFormat="1" applyFont="1" applyFill="1" applyBorder="1" applyAlignment="1" applyProtection="1">
      <alignment vertical="center"/>
    </xf>
    <xf numFmtId="3" fontId="4" fillId="0" borderId="94" xfId="281" applyNumberFormat="1" applyFont="1" applyFill="1" applyBorder="1" applyAlignment="1" applyProtection="1">
      <alignment vertical="center"/>
    </xf>
    <xf numFmtId="3" fontId="4" fillId="35" borderId="15" xfId="281" applyNumberFormat="1" applyFont="1" applyFill="1" applyBorder="1" applyAlignment="1" applyProtection="1">
      <alignment vertical="center"/>
    </xf>
    <xf numFmtId="3" fontId="4" fillId="35" borderId="37" xfId="281" applyNumberFormat="1" applyFont="1" applyFill="1" applyBorder="1" applyAlignment="1" applyProtection="1">
      <alignment vertical="center"/>
    </xf>
    <xf numFmtId="3" fontId="4" fillId="35" borderId="66" xfId="281" applyNumberFormat="1" applyFont="1" applyFill="1" applyBorder="1" applyAlignment="1" applyProtection="1">
      <alignment horizontal="right" vertical="center" wrapText="1"/>
    </xf>
    <xf numFmtId="10" fontId="4" fillId="35" borderId="45" xfId="281" applyNumberFormat="1" applyFont="1" applyFill="1" applyBorder="1" applyAlignment="1" applyProtection="1">
      <alignment horizontal="center" vertical="center" wrapText="1"/>
    </xf>
    <xf numFmtId="10" fontId="14" fillId="33" borderId="32" xfId="281" applyNumberFormat="1" applyFont="1" applyFill="1" applyBorder="1" applyAlignment="1" applyProtection="1">
      <alignment horizontal="center" vertical="center" wrapText="1"/>
    </xf>
    <xf numFmtId="0" fontId="10" fillId="33" borderId="0" xfId="236" applyFont="1" applyFill="1" applyBorder="1" applyAlignment="1" applyProtection="1">
      <alignment vertical="center"/>
    </xf>
    <xf numFmtId="0" fontId="4" fillId="0" borderId="89" xfId="0" applyFont="1" applyFill="1" applyBorder="1" applyAlignment="1" applyProtection="1">
      <alignment vertical="center" wrapText="1"/>
    </xf>
    <xf numFmtId="0" fontId="4" fillId="0" borderId="102" xfId="0" applyFont="1" applyBorder="1" applyAlignment="1" applyProtection="1">
      <alignment vertical="center"/>
    </xf>
    <xf numFmtId="3" fontId="4" fillId="0" borderId="94" xfId="0" applyNumberFormat="1" applyFont="1" applyFill="1" applyBorder="1" applyAlignment="1" applyProtection="1">
      <alignment vertical="center"/>
    </xf>
    <xf numFmtId="0" fontId="4" fillId="33" borderId="71" xfId="236" applyFont="1" applyFill="1" applyBorder="1" applyAlignment="1" applyProtection="1">
      <alignment vertical="center" wrapText="1"/>
    </xf>
    <xf numFmtId="3" fontId="4" fillId="33" borderId="71" xfId="236" applyNumberFormat="1" applyFont="1" applyFill="1" applyBorder="1" applyAlignment="1" applyProtection="1">
      <alignment vertical="center"/>
    </xf>
    <xf numFmtId="0" fontId="4" fillId="33" borderId="0" xfId="236" applyFont="1" applyFill="1" applyBorder="1" applyAlignment="1" applyProtection="1">
      <alignment vertical="center" wrapText="1"/>
    </xf>
    <xf numFmtId="3" fontId="4" fillId="33" borderId="0" xfId="236" applyNumberFormat="1" applyFont="1" applyFill="1" applyBorder="1" applyAlignment="1" applyProtection="1">
      <alignment vertical="center"/>
    </xf>
    <xf numFmtId="0" fontId="4" fillId="0" borderId="92" xfId="0" applyFont="1" applyBorder="1" applyAlignment="1" applyProtection="1">
      <alignment vertical="center"/>
    </xf>
    <xf numFmtId="0" fontId="6" fillId="37" borderId="43" xfId="236" applyFont="1" applyFill="1" applyBorder="1" applyAlignment="1" applyProtection="1">
      <alignment horizontal="center" vertical="center" wrapText="1"/>
    </xf>
    <xf numFmtId="0" fontId="6" fillId="37" borderId="50" xfId="236" applyFont="1" applyFill="1" applyBorder="1" applyAlignment="1" applyProtection="1">
      <alignment horizontal="center" vertical="center" wrapText="1"/>
    </xf>
    <xf numFmtId="0" fontId="14" fillId="0" borderId="43" xfId="236" applyFont="1" applyFill="1" applyBorder="1" applyAlignment="1" applyProtection="1">
      <alignment vertical="center"/>
    </xf>
    <xf numFmtId="3" fontId="4" fillId="27" borderId="37" xfId="236" applyNumberFormat="1" applyFont="1" applyFill="1" applyBorder="1" applyAlignment="1" applyProtection="1">
      <alignment vertical="center"/>
      <protection locked="0"/>
    </xf>
    <xf numFmtId="3" fontId="4" fillId="36" borderId="18" xfId="236" applyNumberFormat="1" applyFont="1" applyFill="1" applyBorder="1" applyAlignment="1" applyProtection="1">
      <alignment vertical="center"/>
    </xf>
    <xf numFmtId="3" fontId="4" fillId="35" borderId="45" xfId="236" applyNumberFormat="1" applyFont="1" applyFill="1" applyBorder="1" applyAlignment="1" applyProtection="1">
      <alignment vertical="center"/>
    </xf>
    <xf numFmtId="0" fontId="4" fillId="0" borderId="43" xfId="236" applyFont="1" applyFill="1" applyBorder="1" applyAlignment="1" applyProtection="1">
      <alignment horizontal="left" vertical="center"/>
    </xf>
    <xf numFmtId="3" fontId="4" fillId="36" borderId="83" xfId="236" applyNumberFormat="1" applyFont="1" applyFill="1" applyBorder="1" applyAlignment="1" applyProtection="1">
      <alignment horizontal="left" vertical="center"/>
    </xf>
    <xf numFmtId="3" fontId="4" fillId="36" borderId="79" xfId="236" applyNumberFormat="1" applyFont="1" applyFill="1" applyBorder="1" applyAlignment="1" applyProtection="1">
      <alignment horizontal="left" vertical="center"/>
    </xf>
    <xf numFmtId="3" fontId="4" fillId="36" borderId="14" xfId="236" applyNumberFormat="1" applyFont="1" applyFill="1" applyBorder="1" applyAlignment="1" applyProtection="1">
      <alignment horizontal="left" vertical="center"/>
    </xf>
    <xf numFmtId="3" fontId="4" fillId="36" borderId="0" xfId="236" applyNumberFormat="1" applyFont="1" applyFill="1" applyBorder="1" applyAlignment="1" applyProtection="1">
      <alignment horizontal="left" vertical="center"/>
    </xf>
    <xf numFmtId="3" fontId="4" fillId="36" borderId="83" xfId="236" applyNumberFormat="1" applyFont="1" applyFill="1" applyBorder="1" applyAlignment="1" applyProtection="1">
      <alignment vertical="center"/>
    </xf>
    <xf numFmtId="3" fontId="4" fillId="36" borderId="79" xfId="236" applyNumberFormat="1" applyFont="1" applyFill="1" applyBorder="1" applyAlignment="1" applyProtection="1">
      <alignment vertical="center"/>
    </xf>
    <xf numFmtId="3" fontId="4" fillId="36" borderId="90" xfId="236" applyNumberFormat="1" applyFont="1" applyFill="1" applyBorder="1" applyAlignment="1" applyProtection="1">
      <alignment vertical="center"/>
    </xf>
    <xf numFmtId="3" fontId="4" fillId="36" borderId="17" xfId="236" applyNumberFormat="1" applyFont="1" applyFill="1" applyBorder="1" applyAlignment="1" applyProtection="1">
      <alignment vertical="center"/>
    </xf>
    <xf numFmtId="3" fontId="4" fillId="36" borderId="45" xfId="236" applyNumberFormat="1" applyFont="1" applyFill="1" applyBorder="1" applyAlignment="1" applyProtection="1">
      <alignment vertical="center"/>
    </xf>
    <xf numFmtId="3" fontId="4" fillId="36" borderId="99" xfId="236" applyNumberFormat="1" applyFont="1" applyFill="1" applyBorder="1" applyAlignment="1" applyProtection="1">
      <alignment vertical="center"/>
    </xf>
    <xf numFmtId="3" fontId="4" fillId="36" borderId="104" xfId="236" applyNumberFormat="1" applyFont="1" applyFill="1" applyBorder="1" applyAlignment="1" applyProtection="1">
      <alignment vertical="center"/>
    </xf>
    <xf numFmtId="0" fontId="4" fillId="0" borderId="74" xfId="236" applyFont="1" applyFill="1" applyBorder="1" applyAlignment="1" applyProtection="1">
      <alignment horizontal="left" vertical="center"/>
    </xf>
    <xf numFmtId="3" fontId="4" fillId="33" borderId="70" xfId="236" applyNumberFormat="1" applyFont="1" applyFill="1" applyBorder="1" applyAlignment="1" applyProtection="1">
      <alignment vertical="center"/>
    </xf>
    <xf numFmtId="3" fontId="4" fillId="0" borderId="50" xfId="236" applyNumberFormat="1" applyFont="1" applyFill="1" applyBorder="1" applyAlignment="1" applyProtection="1">
      <alignment vertical="center"/>
    </xf>
    <xf numFmtId="0" fontId="14" fillId="0" borderId="26" xfId="236" applyFont="1" applyFill="1" applyBorder="1" applyAlignment="1" applyProtection="1">
      <alignment vertical="center"/>
    </xf>
    <xf numFmtId="3" fontId="4" fillId="27" borderId="56" xfId="236" applyNumberFormat="1" applyFont="1" applyFill="1" applyBorder="1" applyAlignment="1" applyProtection="1">
      <alignment vertical="center"/>
      <protection locked="0"/>
    </xf>
    <xf numFmtId="3" fontId="4" fillId="36" borderId="35" xfId="236" applyNumberFormat="1" applyFont="1" applyFill="1" applyBorder="1" applyAlignment="1" applyProtection="1">
      <alignment vertical="center"/>
    </xf>
    <xf numFmtId="3" fontId="4" fillId="36" borderId="36" xfId="236" applyNumberFormat="1" applyFont="1" applyFill="1" applyBorder="1" applyAlignment="1" applyProtection="1">
      <alignment vertical="center"/>
    </xf>
    <xf numFmtId="0" fontId="4" fillId="0" borderId="88" xfId="236" applyFont="1" applyFill="1" applyBorder="1" applyAlignment="1" applyProtection="1">
      <alignment horizontal="left" vertical="center"/>
    </xf>
    <xf numFmtId="3" fontId="4" fillId="36" borderId="96" xfId="236" applyNumberFormat="1" applyFont="1" applyFill="1" applyBorder="1" applyAlignment="1" applyProtection="1">
      <alignment horizontal="left" vertical="center"/>
    </xf>
    <xf numFmtId="3" fontId="4" fillId="36" borderId="34" xfId="236" applyNumberFormat="1" applyFont="1" applyFill="1" applyBorder="1" applyAlignment="1" applyProtection="1">
      <alignment horizontal="left" vertical="center"/>
    </xf>
    <xf numFmtId="3" fontId="4" fillId="33" borderId="78" xfId="236" applyNumberFormat="1" applyFont="1" applyFill="1" applyBorder="1" applyAlignment="1" applyProtection="1">
      <alignment vertical="center"/>
    </xf>
    <xf numFmtId="3" fontId="4" fillId="33" borderId="28" xfId="236" applyNumberFormat="1" applyFont="1" applyFill="1" applyBorder="1" applyAlignment="1" applyProtection="1">
      <alignment vertical="center"/>
    </xf>
    <xf numFmtId="3" fontId="4" fillId="0" borderId="32" xfId="236" applyNumberFormat="1" applyFont="1" applyFill="1" applyBorder="1" applyAlignment="1" applyProtection="1">
      <alignment vertical="center"/>
    </xf>
    <xf numFmtId="3" fontId="4" fillId="36" borderId="17" xfId="236" applyNumberFormat="1" applyFont="1" applyFill="1" applyBorder="1" applyAlignment="1" applyProtection="1">
      <alignment horizontal="left" vertical="center"/>
    </xf>
    <xf numFmtId="3" fontId="4" fillId="36" borderId="18" xfId="236" applyNumberFormat="1" applyFont="1" applyFill="1" applyBorder="1" applyAlignment="1" applyProtection="1">
      <alignment horizontal="left" vertical="center"/>
    </xf>
    <xf numFmtId="0" fontId="14" fillId="0" borderId="30" xfId="236" applyFont="1" applyFill="1" applyBorder="1" applyAlignment="1" applyProtection="1">
      <alignment vertical="center"/>
    </xf>
    <xf numFmtId="3" fontId="4" fillId="0" borderId="31" xfId="236" applyNumberFormat="1" applyFont="1" applyFill="1" applyBorder="1" applyAlignment="1" applyProtection="1">
      <alignment vertical="center"/>
    </xf>
    <xf numFmtId="3" fontId="4" fillId="0" borderId="28" xfId="236" applyNumberFormat="1" applyFont="1" applyFill="1" applyBorder="1" applyAlignment="1" applyProtection="1">
      <alignment vertical="center"/>
    </xf>
    <xf numFmtId="0" fontId="6" fillId="37" borderId="100" xfId="0" applyFont="1" applyFill="1" applyBorder="1" applyAlignment="1" applyProtection="1">
      <alignment horizontal="centerContinuous" vertical="center"/>
    </xf>
    <xf numFmtId="0" fontId="6" fillId="37" borderId="99" xfId="0" applyFont="1" applyFill="1" applyBorder="1" applyAlignment="1" applyProtection="1">
      <alignment horizontal="centerContinuous" vertical="center"/>
    </xf>
    <xf numFmtId="0" fontId="6" fillId="37" borderId="100" xfId="0" applyFont="1" applyFill="1" applyBorder="1" applyAlignment="1" applyProtection="1">
      <alignment horizontal="centerContinuous" vertical="center" wrapText="1"/>
    </xf>
    <xf numFmtId="0" fontId="6" fillId="37" borderId="101" xfId="0" applyFont="1" applyFill="1" applyBorder="1" applyAlignment="1" applyProtection="1">
      <alignment horizontal="centerContinuous" vertical="center" wrapText="1"/>
    </xf>
    <xf numFmtId="0" fontId="6" fillId="37" borderId="99" xfId="0" applyFont="1" applyFill="1" applyBorder="1" applyAlignment="1" applyProtection="1">
      <alignment horizontal="centerContinuous" vertical="center" wrapText="1"/>
    </xf>
    <xf numFmtId="0" fontId="4" fillId="38" borderId="104" xfId="0" applyFont="1" applyFill="1" applyBorder="1" applyAlignment="1" applyProtection="1">
      <alignment horizontal="centerContinuous" vertical="center" wrapText="1"/>
    </xf>
    <xf numFmtId="0" fontId="6" fillId="37" borderId="95" xfId="0" applyFont="1" applyFill="1" applyBorder="1" applyAlignment="1" applyProtection="1">
      <alignment horizontal="center" vertical="center" wrapText="1"/>
    </xf>
    <xf numFmtId="0" fontId="6" fillId="37" borderId="98" xfId="0" applyFont="1" applyFill="1" applyBorder="1" applyAlignment="1" applyProtection="1">
      <alignment horizontal="center" vertical="center" wrapText="1"/>
    </xf>
    <xf numFmtId="0" fontId="6" fillId="37" borderId="103" xfId="0" applyFont="1" applyFill="1" applyBorder="1" applyAlignment="1" applyProtection="1">
      <alignment horizontal="center" vertical="center" wrapText="1"/>
    </xf>
    <xf numFmtId="0" fontId="6" fillId="37" borderId="83" xfId="0" applyFont="1" applyFill="1" applyBorder="1" applyAlignment="1" applyProtection="1">
      <alignment horizontal="center" vertical="center" wrapText="1"/>
    </xf>
    <xf numFmtId="0" fontId="6" fillId="37" borderId="94" xfId="0" applyFont="1" applyFill="1" applyBorder="1" applyAlignment="1" applyProtection="1">
      <alignment horizontal="center" vertical="center" wrapText="1"/>
    </xf>
    <xf numFmtId="0" fontId="4" fillId="34" borderId="98" xfId="0" applyFont="1" applyFill="1" applyBorder="1" applyAlignment="1" applyProtection="1">
      <alignment horizontal="center" vertical="center"/>
      <protection locked="0"/>
    </xf>
    <xf numFmtId="0" fontId="4" fillId="34" borderId="99" xfId="0" applyFont="1" applyFill="1" applyBorder="1" applyAlignment="1" applyProtection="1">
      <alignment vertical="center"/>
      <protection locked="0"/>
    </xf>
    <xf numFmtId="0" fontId="4" fillId="34" borderId="101" xfId="0" applyFont="1" applyFill="1" applyBorder="1" applyAlignment="1" applyProtection="1">
      <alignment vertical="center"/>
      <protection locked="0"/>
    </xf>
    <xf numFmtId="3" fontId="4" fillId="34" borderId="98" xfId="0" applyNumberFormat="1" applyFont="1" applyFill="1" applyBorder="1" applyAlignment="1" applyProtection="1">
      <alignment horizontal="right" vertical="center"/>
      <protection locked="0"/>
    </xf>
    <xf numFmtId="0" fontId="6" fillId="37" borderId="101" xfId="136" applyFont="1" applyFill="1" applyBorder="1" applyAlignment="1" applyProtection="1">
      <alignment horizontal="centerContinuous" vertical="center"/>
    </xf>
    <xf numFmtId="0" fontId="6" fillId="39" borderId="101" xfId="136" applyFont="1" applyFill="1" applyBorder="1" applyAlignment="1" applyProtection="1">
      <alignment horizontal="centerContinuous" vertical="center"/>
    </xf>
    <xf numFmtId="0" fontId="6" fillId="37" borderId="100" xfId="136" applyFont="1" applyFill="1" applyBorder="1" applyAlignment="1" applyProtection="1">
      <alignment horizontal="centerContinuous" vertical="center"/>
    </xf>
    <xf numFmtId="0" fontId="4" fillId="38" borderId="30" xfId="0" applyFont="1" applyFill="1" applyBorder="1" applyAlignment="1" applyProtection="1">
      <alignment vertical="center"/>
    </xf>
    <xf numFmtId="0" fontId="4" fillId="38" borderId="34" xfId="0" applyFont="1" applyFill="1" applyBorder="1" applyAlignment="1" applyProtection="1">
      <alignment vertical="center"/>
    </xf>
    <xf numFmtId="0" fontId="6" fillId="37" borderId="104" xfId="136" applyFont="1" applyFill="1" applyBorder="1" applyAlignment="1" applyProtection="1">
      <alignment horizontal="centerContinuous" vertical="center"/>
    </xf>
    <xf numFmtId="0" fontId="4" fillId="38" borderId="97" xfId="0" applyFont="1" applyFill="1" applyBorder="1" applyAlignment="1" applyProtection="1">
      <alignment vertical="center"/>
    </xf>
    <xf numFmtId="0" fontId="6" fillId="37" borderId="121" xfId="136" applyFont="1" applyFill="1" applyBorder="1" applyAlignment="1" applyProtection="1">
      <alignment horizontal="centerContinuous" vertical="center"/>
    </xf>
    <xf numFmtId="0" fontId="6" fillId="37" borderId="120" xfId="136" applyFont="1" applyFill="1" applyBorder="1" applyAlignment="1" applyProtection="1">
      <alignment horizontal="centerContinuous" vertical="center"/>
    </xf>
    <xf numFmtId="0" fontId="6" fillId="39" borderId="121" xfId="136" applyNumberFormat="1" applyFont="1" applyFill="1" applyBorder="1" applyAlignment="1" applyProtection="1">
      <alignment horizontal="centerContinuous" vertical="center"/>
    </xf>
    <xf numFmtId="0" fontId="9" fillId="39" borderId="119" xfId="282" applyFont="1" applyFill="1" applyBorder="1" applyAlignment="1" applyProtection="1">
      <alignment horizontal="center" vertical="center" wrapText="1"/>
    </xf>
    <xf numFmtId="3" fontId="4" fillId="0" borderId="124" xfId="287" applyNumberFormat="1" applyFont="1" applyFill="1" applyBorder="1" applyAlignment="1" applyProtection="1">
      <alignment horizontal="right" vertical="center"/>
    </xf>
    <xf numFmtId="3" fontId="4" fillId="0" borderId="119" xfId="287" applyNumberFormat="1" applyFont="1" applyFill="1" applyBorder="1" applyAlignment="1" applyProtection="1">
      <alignment horizontal="right" vertical="center"/>
    </xf>
    <xf numFmtId="0" fontId="9" fillId="39" borderId="124" xfId="282" applyFont="1" applyFill="1" applyBorder="1" applyAlignment="1" applyProtection="1">
      <alignment horizontal="center" vertical="center" wrapText="1"/>
    </xf>
    <xf numFmtId="0" fontId="4" fillId="0" borderId="118" xfId="0" applyFont="1" applyBorder="1" applyAlignment="1" applyProtection="1">
      <alignment horizontal="center" vertical="center"/>
    </xf>
    <xf numFmtId="3" fontId="4" fillId="27" borderId="124" xfId="0" applyNumberFormat="1" applyFont="1" applyFill="1" applyBorder="1" applyAlignment="1" applyProtection="1">
      <alignment vertical="center"/>
      <protection locked="0"/>
    </xf>
    <xf numFmtId="3" fontId="4" fillId="28" borderId="124" xfId="234" applyNumberFormat="1" applyFont="1" applyFill="1" applyBorder="1" applyAlignment="1" applyProtection="1">
      <alignment vertical="center"/>
      <protection locked="0"/>
    </xf>
    <xf numFmtId="3" fontId="4" fillId="34" borderId="125" xfId="0" applyNumberFormat="1" applyFont="1" applyFill="1" applyBorder="1" applyAlignment="1" applyProtection="1">
      <alignment vertical="center"/>
      <protection locked="0"/>
    </xf>
    <xf numFmtId="3" fontId="4" fillId="34" borderId="119" xfId="0" applyNumberFormat="1" applyFont="1" applyFill="1" applyBorder="1" applyAlignment="1" applyProtection="1">
      <alignment vertical="center"/>
      <protection locked="0"/>
    </xf>
    <xf numFmtId="0" fontId="4" fillId="38" borderId="0" xfId="0" applyFont="1" applyFill="1" applyBorder="1" applyAlignment="1" applyProtection="1">
      <alignment vertical="center"/>
    </xf>
    <xf numFmtId="0" fontId="10" fillId="0" borderId="0" xfId="220" applyFont="1" applyBorder="1" applyAlignment="1" applyProtection="1">
      <alignment horizontal="left" vertical="center"/>
    </xf>
    <xf numFmtId="0" fontId="6" fillId="0" borderId="0" xfId="220" applyFont="1" applyAlignment="1" applyProtection="1">
      <alignment vertical="center"/>
    </xf>
    <xf numFmtId="0" fontId="6" fillId="0" borderId="0" xfId="220" applyFont="1" applyFill="1" applyBorder="1" applyAlignment="1" applyProtection="1">
      <alignment horizontal="centerContinuous" vertical="center"/>
    </xf>
    <xf numFmtId="0" fontId="54" fillId="0" borderId="0" xfId="220" applyNumberFormat="1" applyFont="1" applyAlignment="1" applyProtection="1">
      <alignment horizontal="center" vertical="center"/>
    </xf>
    <xf numFmtId="0" fontId="6" fillId="39" borderId="125" xfId="136" applyFont="1" applyFill="1" applyBorder="1" applyAlignment="1" applyProtection="1">
      <alignment horizontal="centerContinuous" vertical="center"/>
    </xf>
    <xf numFmtId="0" fontId="10" fillId="0" borderId="0" xfId="0" applyFont="1" applyAlignment="1" applyProtection="1">
      <alignment vertical="center" wrapText="1"/>
    </xf>
    <xf numFmtId="0" fontId="6" fillId="39" borderId="61" xfId="136" applyFont="1" applyFill="1" applyBorder="1" applyAlignment="1" applyProtection="1">
      <alignment horizontal="center" vertical="center"/>
    </xf>
    <xf numFmtId="0" fontId="6" fillId="39" borderId="120" xfId="136" applyFont="1" applyFill="1" applyBorder="1" applyAlignment="1" applyProtection="1">
      <alignment horizontal="centerContinuous" vertical="center" wrapText="1"/>
    </xf>
    <xf numFmtId="0" fontId="6" fillId="39" borderId="120" xfId="136" applyFont="1" applyFill="1" applyBorder="1" applyAlignment="1" applyProtection="1">
      <alignment horizontal="centerContinuous" vertical="center"/>
    </xf>
    <xf numFmtId="0" fontId="4" fillId="38" borderId="51" xfId="0" applyFont="1" applyFill="1" applyBorder="1" applyAlignment="1" applyProtection="1">
      <alignment vertical="center"/>
    </xf>
    <xf numFmtId="0" fontId="9" fillId="39" borderId="89" xfId="282" applyFont="1" applyFill="1" applyBorder="1" applyAlignment="1">
      <alignment horizontal="center" vertical="center" wrapText="1"/>
    </xf>
    <xf numFmtId="0" fontId="9" fillId="39" borderId="83" xfId="282" applyFont="1" applyFill="1" applyBorder="1" applyAlignment="1">
      <alignment horizontal="center" vertical="center" wrapText="1"/>
    </xf>
    <xf numFmtId="0" fontId="9" fillId="37" borderId="83" xfId="282" applyFont="1" applyFill="1" applyBorder="1" applyAlignment="1">
      <alignment horizontal="center" vertical="center" wrapText="1"/>
    </xf>
    <xf numFmtId="1" fontId="9" fillId="39" borderId="83" xfId="282" applyNumberFormat="1" applyFont="1" applyFill="1" applyBorder="1" applyAlignment="1">
      <alignment horizontal="center" vertical="center" wrapText="1"/>
    </xf>
    <xf numFmtId="1" fontId="9" fillId="39" borderId="103" xfId="282" applyNumberFormat="1" applyFont="1" applyFill="1" applyBorder="1" applyAlignment="1">
      <alignment horizontal="center" vertical="center" wrapText="1"/>
    </xf>
    <xf numFmtId="0" fontId="4" fillId="34" borderId="89" xfId="283" applyNumberFormat="1" applyFont="1" applyFill="1" applyBorder="1" applyAlignment="1">
      <alignment horizontal="center" vertical="center"/>
    </xf>
    <xf numFmtId="174" fontId="4" fillId="34" borderId="83" xfId="283" applyNumberFormat="1" applyFont="1" applyFill="1" applyBorder="1" applyAlignment="1">
      <alignment horizontal="left" vertical="center"/>
    </xf>
    <xf numFmtId="1" fontId="4" fillId="34" borderId="83" xfId="283" applyNumberFormat="1" applyFont="1" applyFill="1" applyBorder="1" applyAlignment="1">
      <alignment horizontal="center" vertical="center"/>
    </xf>
    <xf numFmtId="3" fontId="4" fillId="34" borderId="83" xfId="283" applyNumberFormat="1" applyFont="1" applyFill="1" applyBorder="1" applyAlignment="1">
      <alignment horizontal="right" vertical="center"/>
    </xf>
    <xf numFmtId="3" fontId="4" fillId="33" borderId="83" xfId="286" applyNumberFormat="1" applyFont="1" applyFill="1" applyBorder="1" applyAlignment="1">
      <alignment horizontal="right" vertical="center"/>
    </xf>
    <xf numFmtId="3" fontId="4" fillId="33" borderId="83" xfId="286" applyNumberFormat="1" applyFont="1" applyFill="1" applyBorder="1" applyAlignment="1">
      <alignment horizontal="center" vertical="center"/>
    </xf>
    <xf numFmtId="3" fontId="4" fillId="41" borderId="83" xfId="283" applyNumberFormat="1" applyFont="1" applyFill="1" applyBorder="1" applyAlignment="1">
      <alignment horizontal="center" vertical="center"/>
    </xf>
    <xf numFmtId="3" fontId="4" fillId="33" borderId="83" xfId="287" applyNumberFormat="1" applyFont="1" applyFill="1" applyBorder="1" applyAlignment="1">
      <alignment horizontal="right" vertical="center"/>
    </xf>
    <xf numFmtId="3" fontId="4" fillId="33" borderId="103" xfId="287" applyNumberFormat="1" applyFont="1" applyFill="1" applyBorder="1" applyAlignment="1">
      <alignment horizontal="right" vertical="center"/>
    </xf>
    <xf numFmtId="0" fontId="4" fillId="34" borderId="120" xfId="283" applyNumberFormat="1" applyFont="1" applyFill="1" applyBorder="1" applyAlignment="1">
      <alignment horizontal="center" vertical="center"/>
    </xf>
    <xf numFmtId="174" fontId="4" fillId="34" borderId="125" xfId="283" applyNumberFormat="1" applyFont="1" applyFill="1" applyBorder="1" applyAlignment="1">
      <alignment horizontal="left" vertical="center"/>
    </xf>
    <xf numFmtId="1" fontId="4" fillId="34" borderId="125" xfId="283" applyNumberFormat="1" applyFont="1" applyFill="1" applyBorder="1" applyAlignment="1">
      <alignment horizontal="center" vertical="center"/>
    </xf>
    <xf numFmtId="3" fontId="4" fillId="34" borderId="125" xfId="283" applyNumberFormat="1" applyFont="1" applyFill="1" applyBorder="1" applyAlignment="1">
      <alignment horizontal="right" vertical="center"/>
    </xf>
    <xf numFmtId="3" fontId="4" fillId="33" borderId="125" xfId="286" applyNumberFormat="1" applyFont="1" applyFill="1" applyBorder="1" applyAlignment="1">
      <alignment horizontal="right" vertical="center"/>
    </xf>
    <xf numFmtId="175" fontId="4" fillId="34" borderId="83" xfId="283" applyNumberFormat="1" applyFont="1" applyFill="1" applyBorder="1" applyAlignment="1">
      <alignment vertical="center"/>
    </xf>
    <xf numFmtId="3" fontId="4" fillId="34" borderId="83" xfId="283" applyNumberFormat="1" applyFont="1" applyFill="1" applyBorder="1" applyAlignment="1">
      <alignment vertical="center"/>
    </xf>
    <xf numFmtId="3" fontId="4" fillId="33" borderId="83" xfId="286" applyNumberFormat="1" applyFont="1" applyFill="1" applyBorder="1" applyAlignment="1">
      <alignment vertical="center"/>
    </xf>
    <xf numFmtId="3" fontId="4" fillId="47" borderId="89" xfId="287" applyNumberFormat="1" applyFont="1" applyFill="1" applyBorder="1" applyAlignment="1">
      <alignment vertical="center"/>
    </xf>
    <xf numFmtId="3" fontId="4" fillId="47" borderId="83" xfId="287" applyNumberFormat="1" applyFont="1" applyFill="1" applyBorder="1" applyAlignment="1">
      <alignment vertical="center"/>
    </xf>
    <xf numFmtId="3" fontId="4" fillId="33" borderId="89" xfId="287" applyNumberFormat="1" applyFont="1" applyFill="1" applyBorder="1" applyAlignment="1">
      <alignment vertical="center"/>
    </xf>
    <xf numFmtId="3" fontId="4" fillId="33" borderId="83" xfId="287" applyNumberFormat="1" applyFont="1" applyFill="1" applyBorder="1" applyAlignment="1">
      <alignment vertical="center"/>
    </xf>
    <xf numFmtId="0" fontId="4" fillId="34" borderId="30" xfId="283" applyNumberFormat="1" applyFont="1" applyFill="1" applyBorder="1" applyAlignment="1">
      <alignment horizontal="center" vertical="center"/>
    </xf>
    <xf numFmtId="1" fontId="4" fillId="34" borderId="91" xfId="283" applyNumberFormat="1" applyFont="1" applyFill="1" applyBorder="1" applyAlignment="1">
      <alignment horizontal="center" vertical="center"/>
    </xf>
    <xf numFmtId="175" fontId="4" fillId="34" borderId="91" xfId="283" applyNumberFormat="1" applyFont="1" applyFill="1" applyBorder="1" applyAlignment="1">
      <alignment vertical="center"/>
    </xf>
    <xf numFmtId="3" fontId="4" fillId="34" borderId="91" xfId="283" applyNumberFormat="1" applyFont="1" applyFill="1" applyBorder="1" applyAlignment="1">
      <alignment vertical="center"/>
    </xf>
    <xf numFmtId="3" fontId="4" fillId="33" borderId="91" xfId="286" applyNumberFormat="1" applyFont="1" applyFill="1" applyBorder="1" applyAlignment="1">
      <alignment vertical="center"/>
    </xf>
    <xf numFmtId="3" fontId="4" fillId="33" borderId="30" xfId="287" applyNumberFormat="1" applyFont="1" applyFill="1" applyBorder="1" applyAlignment="1">
      <alignment vertical="center"/>
    </xf>
    <xf numFmtId="3" fontId="4" fillId="33" borderId="91" xfId="287" applyNumberFormat="1" applyFont="1" applyFill="1" applyBorder="1" applyAlignment="1">
      <alignment vertical="center"/>
    </xf>
    <xf numFmtId="0" fontId="9" fillId="39" borderId="82" xfId="282" applyFont="1" applyFill="1" applyBorder="1" applyAlignment="1">
      <alignment horizontal="center" vertical="center" wrapText="1"/>
    </xf>
    <xf numFmtId="3" fontId="4" fillId="33" borderId="82" xfId="287" applyNumberFormat="1" applyFont="1" applyFill="1" applyBorder="1" applyAlignment="1">
      <alignment vertical="center"/>
    </xf>
    <xf numFmtId="3" fontId="4" fillId="33" borderId="32" xfId="287" applyNumberFormat="1" applyFont="1" applyFill="1" applyBorder="1" applyAlignment="1">
      <alignment vertical="center"/>
    </xf>
    <xf numFmtId="3" fontId="4" fillId="33" borderId="89" xfId="287" applyNumberFormat="1" applyFont="1" applyFill="1" applyBorder="1" applyAlignment="1">
      <alignment horizontal="right" vertical="center"/>
    </xf>
    <xf numFmtId="3" fontId="4" fillId="33" borderId="30" xfId="287" applyNumberFormat="1" applyFont="1" applyFill="1" applyBorder="1" applyAlignment="1">
      <alignment horizontal="right" vertical="center"/>
    </xf>
    <xf numFmtId="3" fontId="4" fillId="33" borderId="91" xfId="287" applyNumberFormat="1" applyFont="1" applyFill="1" applyBorder="1" applyAlignment="1">
      <alignment horizontal="right" vertical="center"/>
    </xf>
    <xf numFmtId="3" fontId="4" fillId="33" borderId="28" xfId="287" applyNumberFormat="1" applyFont="1" applyFill="1" applyBorder="1" applyAlignment="1">
      <alignment horizontal="right" vertical="center"/>
    </xf>
    <xf numFmtId="3" fontId="4" fillId="0" borderId="28" xfId="287" applyNumberFormat="1" applyFont="1" applyFill="1" applyBorder="1" applyAlignment="1" applyProtection="1">
      <alignment horizontal="right" vertical="center"/>
    </xf>
    <xf numFmtId="3" fontId="4" fillId="0" borderId="32" xfId="287" applyNumberFormat="1" applyFont="1" applyFill="1" applyBorder="1" applyAlignment="1" applyProtection="1">
      <alignment horizontal="right" vertical="center"/>
    </xf>
    <xf numFmtId="0" fontId="6" fillId="37" borderId="26" xfId="136" applyFont="1" applyFill="1" applyBorder="1" applyAlignment="1" applyProtection="1">
      <alignment horizontal="center" vertical="center"/>
    </xf>
    <xf numFmtId="0" fontId="6" fillId="37" borderId="57" xfId="136" applyFont="1" applyFill="1" applyBorder="1" applyAlignment="1" applyProtection="1">
      <alignment horizontal="center" vertical="center"/>
    </xf>
    <xf numFmtId="0" fontId="9" fillId="37" borderId="89" xfId="282" applyFont="1" applyFill="1" applyBorder="1" applyAlignment="1">
      <alignment horizontal="center" vertical="center" wrapText="1"/>
    </xf>
    <xf numFmtId="0" fontId="9" fillId="37" borderId="82" xfId="282" applyFont="1" applyFill="1" applyBorder="1" applyAlignment="1">
      <alignment horizontal="center" vertical="center" wrapText="1"/>
    </xf>
    <xf numFmtId="3" fontId="4" fillId="33" borderId="82" xfId="287" applyNumberFormat="1" applyFont="1" applyFill="1" applyBorder="1" applyAlignment="1">
      <alignment horizontal="right" vertical="center"/>
    </xf>
    <xf numFmtId="3" fontId="4" fillId="33" borderId="89" xfId="286" applyNumberFormat="1" applyFont="1" applyFill="1" applyBorder="1" applyAlignment="1">
      <alignment horizontal="center" vertical="center"/>
    </xf>
    <xf numFmtId="3" fontId="4" fillId="41" borderId="82" xfId="283" applyNumberFormat="1" applyFont="1" applyFill="1" applyBorder="1" applyAlignment="1">
      <alignment horizontal="center" vertical="center"/>
    </xf>
    <xf numFmtId="3" fontId="4" fillId="41" borderId="91" xfId="283" applyNumberFormat="1" applyFont="1" applyFill="1" applyBorder="1" applyAlignment="1">
      <alignment horizontal="center" vertical="center"/>
    </xf>
    <xf numFmtId="3" fontId="4" fillId="41" borderId="32" xfId="283" applyNumberFormat="1" applyFont="1" applyFill="1" applyBorder="1" applyAlignment="1">
      <alignment horizontal="center" vertical="center"/>
    </xf>
    <xf numFmtId="0" fontId="9" fillId="39" borderId="89" xfId="111" applyFont="1" applyFill="1" applyBorder="1" applyAlignment="1">
      <alignment horizontal="center" vertical="center" wrapText="1"/>
    </xf>
    <xf numFmtId="0" fontId="9" fillId="39" borderId="83" xfId="111" applyFont="1" applyFill="1" applyBorder="1" applyAlignment="1">
      <alignment horizontal="center" vertical="center" wrapText="1"/>
    </xf>
    <xf numFmtId="0" fontId="9" fillId="39" borderId="82" xfId="111" applyFont="1" applyFill="1" applyBorder="1" applyAlignment="1">
      <alignment horizontal="center" vertical="center" wrapText="1"/>
    </xf>
    <xf numFmtId="0" fontId="4" fillId="34" borderId="89" xfId="88" applyNumberFormat="1" applyFont="1" applyFill="1" applyBorder="1" applyAlignment="1">
      <alignment horizontal="center" vertical="center"/>
    </xf>
    <xf numFmtId="174" fontId="4" fillId="34" borderId="83" xfId="88" applyNumberFormat="1" applyFont="1" applyFill="1" applyBorder="1" applyAlignment="1">
      <alignment vertical="center"/>
    </xf>
    <xf numFmtId="1" fontId="4" fillId="34" borderId="83" xfId="88" applyNumberFormat="1" applyFont="1" applyFill="1" applyBorder="1" applyAlignment="1">
      <alignment horizontal="center" vertical="center"/>
    </xf>
    <xf numFmtId="3" fontId="4" fillId="34" borderId="83" xfId="88" applyNumberFormat="1" applyFont="1" applyFill="1" applyBorder="1" applyAlignment="1">
      <alignment vertical="center"/>
    </xf>
    <xf numFmtId="0" fontId="6" fillId="39" borderId="43" xfId="111" applyFont="1" applyFill="1" applyBorder="1" applyAlignment="1" applyProtection="1">
      <alignment horizontal="center" vertical="center" wrapText="1"/>
    </xf>
    <xf numFmtId="0" fontId="6" fillId="39" borderId="50" xfId="111" applyFont="1" applyFill="1" applyBorder="1" applyAlignment="1" applyProtection="1">
      <alignment horizontal="center" vertical="center" wrapText="1"/>
    </xf>
    <xf numFmtId="0" fontId="4" fillId="34" borderId="95" xfId="0" applyFont="1" applyFill="1" applyBorder="1" applyAlignment="1" applyProtection="1">
      <alignment vertical="center"/>
    </xf>
    <xf numFmtId="0" fontId="4" fillId="34" borderId="27" xfId="0" applyFont="1" applyFill="1" applyBorder="1" applyAlignment="1" applyProtection="1">
      <alignment vertical="center"/>
    </xf>
    <xf numFmtId="3" fontId="4" fillId="34" borderId="89" xfId="88" applyNumberFormat="1" applyFont="1" applyFill="1" applyBorder="1" applyAlignment="1">
      <alignment horizontal="center" vertical="center"/>
    </xf>
    <xf numFmtId="3" fontId="4" fillId="34" borderId="30" xfId="88" applyNumberFormat="1" applyFont="1" applyFill="1" applyBorder="1" applyAlignment="1">
      <alignment horizontal="center" vertical="center"/>
    </xf>
    <xf numFmtId="3" fontId="4" fillId="34" borderId="91" xfId="88" applyNumberFormat="1" applyFont="1" applyFill="1" applyBorder="1" applyAlignment="1">
      <alignment vertical="center"/>
    </xf>
    <xf numFmtId="0" fontId="6" fillId="38" borderId="100" xfId="0" applyFont="1" applyFill="1" applyBorder="1" applyAlignment="1" applyProtection="1">
      <alignment horizontal="centerContinuous" vertical="center"/>
    </xf>
    <xf numFmtId="3" fontId="4" fillId="33" borderId="82" xfId="167" applyNumberFormat="1" applyFont="1" applyFill="1" applyBorder="1" applyAlignment="1">
      <alignment vertical="center"/>
    </xf>
    <xf numFmtId="0" fontId="4" fillId="34" borderId="30" xfId="88" applyNumberFormat="1" applyFont="1" applyFill="1" applyBorder="1" applyAlignment="1">
      <alignment horizontal="center" vertical="center"/>
    </xf>
    <xf numFmtId="174" fontId="4" fillId="34" borderId="91" xfId="88" applyNumberFormat="1" applyFont="1" applyFill="1" applyBorder="1" applyAlignment="1">
      <alignment vertical="center"/>
    </xf>
    <xf numFmtId="1" fontId="4" fillId="34" borderId="91" xfId="88" applyNumberFormat="1" applyFont="1" applyFill="1" applyBorder="1" applyAlignment="1">
      <alignment horizontal="center" vertical="center"/>
    </xf>
    <xf numFmtId="3" fontId="4" fillId="33" borderId="32" xfId="167" applyNumberFormat="1" applyFont="1" applyFill="1" applyBorder="1" applyAlignment="1">
      <alignment vertical="center"/>
    </xf>
    <xf numFmtId="3" fontId="4" fillId="40" borderId="83" xfId="88" applyNumberFormat="1" applyFont="1" applyFill="1" applyBorder="1" applyAlignment="1">
      <alignment vertical="center"/>
    </xf>
    <xf numFmtId="3" fontId="4" fillId="40" borderId="82" xfId="88" applyNumberFormat="1" applyFont="1" applyFill="1" applyBorder="1" applyAlignment="1">
      <alignment vertical="center"/>
    </xf>
    <xf numFmtId="3" fontId="4" fillId="40" borderId="91" xfId="88" applyNumberFormat="1" applyFont="1" applyFill="1" applyBorder="1" applyAlignment="1">
      <alignment vertical="center"/>
    </xf>
    <xf numFmtId="3" fontId="4" fillId="40" borderId="32" xfId="88" applyNumberFormat="1" applyFont="1" applyFill="1" applyBorder="1" applyAlignment="1">
      <alignment vertical="center"/>
    </xf>
    <xf numFmtId="0" fontId="35" fillId="0" borderId="0" xfId="236" applyFont="1" applyBorder="1" applyAlignment="1" applyProtection="1">
      <alignment vertical="center"/>
    </xf>
    <xf numFmtId="0" fontId="6" fillId="0" borderId="0" xfId="288" applyFont="1" applyAlignment="1" applyProtection="1">
      <alignment vertical="center"/>
    </xf>
    <xf numFmtId="170" fontId="4" fillId="0" borderId="0" xfId="288" applyNumberFormat="1" applyFont="1" applyAlignment="1" applyProtection="1">
      <alignment vertical="center"/>
    </xf>
    <xf numFmtId="165" fontId="4" fillId="0" borderId="0" xfId="288" applyNumberFormat="1" applyFont="1" applyAlignment="1" applyProtection="1">
      <alignment vertical="center"/>
    </xf>
    <xf numFmtId="165" fontId="6" fillId="0" borderId="0" xfId="288" applyNumberFormat="1" applyFont="1" applyAlignment="1" applyProtection="1">
      <alignment vertical="center"/>
    </xf>
    <xf numFmtId="170" fontId="4" fillId="27" borderId="95" xfId="236" applyNumberFormat="1" applyFont="1" applyFill="1" applyBorder="1" applyAlignment="1" applyProtection="1">
      <alignment horizontal="left" vertical="center"/>
      <protection locked="0"/>
    </xf>
    <xf numFmtId="170" fontId="4" fillId="27" borderId="125" xfId="236" applyNumberFormat="1" applyFont="1" applyFill="1" applyBorder="1" applyAlignment="1" applyProtection="1">
      <alignment horizontal="left" vertical="center"/>
      <protection locked="0"/>
    </xf>
    <xf numFmtId="170" fontId="4" fillId="27" borderId="100" xfId="236" applyNumberFormat="1" applyFont="1" applyFill="1" applyBorder="1" applyAlignment="1" applyProtection="1">
      <alignment horizontal="left" vertical="center"/>
      <protection locked="0"/>
    </xf>
    <xf numFmtId="170" fontId="4" fillId="27" borderId="101" xfId="236" applyNumberFormat="1" applyFont="1" applyFill="1" applyBorder="1" applyAlignment="1" applyProtection="1">
      <alignment horizontal="left" vertical="center"/>
      <protection locked="0"/>
    </xf>
    <xf numFmtId="3" fontId="4" fillId="27" borderId="119" xfId="236" applyNumberFormat="1" applyFont="1" applyFill="1" applyBorder="1" applyAlignment="1" applyProtection="1">
      <alignment horizontal="right" vertical="center"/>
      <protection locked="0"/>
    </xf>
    <xf numFmtId="170" fontId="4" fillId="27" borderId="27" xfId="236" applyNumberFormat="1" applyFont="1" applyFill="1" applyBorder="1" applyAlignment="1" applyProtection="1">
      <alignment horizontal="left" vertical="center"/>
      <protection locked="0"/>
    </xf>
    <xf numFmtId="170" fontId="4" fillId="27" borderId="91" xfId="236" applyNumberFormat="1" applyFont="1" applyFill="1" applyBorder="1" applyAlignment="1" applyProtection="1">
      <alignment horizontal="left" vertical="center"/>
      <protection locked="0"/>
    </xf>
    <xf numFmtId="170" fontId="4" fillId="27" borderId="31" xfId="236" applyNumberFormat="1" applyFont="1" applyFill="1" applyBorder="1" applyAlignment="1" applyProtection="1">
      <alignment horizontal="left" vertical="center"/>
      <protection locked="0"/>
    </xf>
    <xf numFmtId="170" fontId="4" fillId="27" borderId="102" xfId="236" applyNumberFormat="1" applyFont="1" applyFill="1" applyBorder="1" applyAlignment="1" applyProtection="1">
      <alignment horizontal="left" vertical="center"/>
      <protection locked="0"/>
    </xf>
    <xf numFmtId="0" fontId="4" fillId="0" borderId="0" xfId="288" applyFont="1" applyAlignment="1" applyProtection="1">
      <alignment vertical="center"/>
    </xf>
    <xf numFmtId="170" fontId="6" fillId="0" borderId="0" xfId="288" applyNumberFormat="1" applyFont="1" applyAlignment="1" applyProtection="1">
      <alignment vertical="center"/>
    </xf>
    <xf numFmtId="168" fontId="6" fillId="0" borderId="0" xfId="288" applyNumberFormat="1" applyFont="1" applyAlignment="1" applyProtection="1">
      <alignment vertical="center"/>
    </xf>
    <xf numFmtId="171" fontId="4" fillId="0" borderId="0" xfId="0" applyNumberFormat="1" applyFont="1" applyFill="1" applyBorder="1" applyAlignment="1" applyProtection="1">
      <alignment horizontal="center" vertical="center"/>
    </xf>
    <xf numFmtId="3" fontId="4" fillId="0" borderId="19" xfId="182" applyNumberFormat="1" applyFont="1" applyFill="1" applyBorder="1" applyAlignment="1" applyProtection="1">
      <alignment horizontal="center" vertical="center"/>
    </xf>
    <xf numFmtId="0" fontId="76" fillId="0" borderId="0" xfId="280" applyFont="1" applyProtection="1"/>
    <xf numFmtId="186" fontId="0" fillId="0" borderId="0" xfId="289" applyNumberFormat="1" applyFont="1"/>
    <xf numFmtId="0" fontId="58" fillId="0" borderId="0" xfId="280" applyFont="1" applyProtection="1"/>
    <xf numFmtId="0" fontId="57" fillId="0" borderId="125" xfId="280" applyFont="1" applyBorder="1" applyAlignment="1" applyProtection="1">
      <alignment horizontal="centerContinuous"/>
    </xf>
    <xf numFmtId="0" fontId="58" fillId="0" borderId="101" xfId="280" applyFont="1" applyBorder="1" applyAlignment="1" applyProtection="1">
      <alignment horizontal="centerContinuous"/>
    </xf>
    <xf numFmtId="0" fontId="58" fillId="0" borderId="100" xfId="280" applyFont="1" applyBorder="1" applyAlignment="1" applyProtection="1">
      <alignment horizontal="centerContinuous"/>
    </xf>
    <xf numFmtId="0" fontId="57" fillId="39" borderId="125" xfId="282" applyFont="1" applyFill="1" applyBorder="1" applyAlignment="1" applyProtection="1">
      <alignment horizontal="center" vertical="center" wrapText="1"/>
    </xf>
    <xf numFmtId="0" fontId="58" fillId="39" borderId="125" xfId="282" applyFont="1" applyFill="1" applyBorder="1" applyAlignment="1" applyProtection="1">
      <alignment horizontal="center" vertical="center" wrapText="1"/>
    </xf>
    <xf numFmtId="0" fontId="57" fillId="39" borderId="124" xfId="282" applyFont="1" applyFill="1" applyBorder="1" applyAlignment="1" applyProtection="1">
      <alignment horizontal="center" vertical="center" wrapText="1"/>
    </xf>
    <xf numFmtId="0" fontId="58" fillId="39" borderId="125" xfId="282" applyFont="1" applyFill="1" applyBorder="1" applyAlignment="1" applyProtection="1">
      <alignment horizontal="left" vertical="center"/>
    </xf>
    <xf numFmtId="170" fontId="57" fillId="0" borderId="124" xfId="280" applyNumberFormat="1" applyFont="1" applyFill="1" applyBorder="1" applyAlignment="1" applyProtection="1">
      <alignment vertical="center"/>
    </xf>
    <xf numFmtId="170" fontId="58" fillId="0" borderId="124" xfId="280" applyNumberFormat="1" applyFont="1" applyFill="1" applyBorder="1" applyAlignment="1" applyProtection="1">
      <alignment vertical="center"/>
    </xf>
    <xf numFmtId="170" fontId="6" fillId="0" borderId="124" xfId="280" applyNumberFormat="1" applyFont="1" applyFill="1" applyBorder="1" applyAlignment="1" applyProtection="1">
      <alignment vertical="center"/>
    </xf>
    <xf numFmtId="170" fontId="58" fillId="0" borderId="124" xfId="280" applyNumberFormat="1" applyFont="1" applyBorder="1" applyAlignment="1" applyProtection="1">
      <alignment vertical="center"/>
    </xf>
    <xf numFmtId="170" fontId="57" fillId="0" borderId="124" xfId="280" applyNumberFormat="1" applyFont="1" applyBorder="1" applyAlignment="1" applyProtection="1">
      <alignment vertical="center"/>
    </xf>
    <xf numFmtId="0" fontId="58" fillId="0" borderId="125" xfId="282" applyNumberFormat="1" applyFont="1" applyFill="1" applyBorder="1" applyAlignment="1" applyProtection="1">
      <alignment horizontal="left" vertical="center"/>
    </xf>
    <xf numFmtId="170" fontId="57" fillId="0" borderId="126" xfId="280" applyNumberFormat="1" applyFont="1" applyBorder="1" applyAlignment="1" applyProtection="1">
      <alignment vertical="center"/>
    </xf>
    <xf numFmtId="170" fontId="58" fillId="0" borderId="79" xfId="280" applyNumberFormat="1" applyFont="1" applyBorder="1" applyAlignment="1" applyProtection="1">
      <alignment vertical="center"/>
    </xf>
    <xf numFmtId="170" fontId="58" fillId="0" borderId="126" xfId="280" applyNumberFormat="1" applyFont="1" applyBorder="1" applyAlignment="1" applyProtection="1">
      <alignment vertical="center"/>
    </xf>
    <xf numFmtId="170" fontId="58" fillId="0" borderId="127" xfId="280" applyNumberFormat="1" applyFont="1" applyBorder="1" applyAlignment="1" applyProtection="1">
      <alignment vertical="center"/>
    </xf>
    <xf numFmtId="170" fontId="58" fillId="0" borderId="0" xfId="280" applyNumberFormat="1" applyFont="1" applyBorder="1" applyAlignment="1" applyProtection="1">
      <alignment vertical="center"/>
    </xf>
    <xf numFmtId="170" fontId="57" fillId="0" borderId="0" xfId="280" applyNumberFormat="1" applyFont="1" applyBorder="1" applyAlignment="1" applyProtection="1">
      <alignment vertical="center"/>
    </xf>
    <xf numFmtId="0" fontId="58" fillId="0" borderId="128" xfId="280" applyFont="1" applyBorder="1" applyProtection="1"/>
    <xf numFmtId="0" fontId="58" fillId="0" borderId="18" xfId="280" applyFont="1" applyBorder="1" applyProtection="1"/>
    <xf numFmtId="0" fontId="58" fillId="0" borderId="129" xfId="280" applyFont="1" applyBorder="1" applyProtection="1"/>
    <xf numFmtId="0" fontId="57" fillId="39" borderId="125" xfId="282" applyFont="1" applyFill="1" applyBorder="1" applyAlignment="1" applyProtection="1">
      <alignment horizontal="center" vertical="center"/>
    </xf>
    <xf numFmtId="0" fontId="6" fillId="33" borderId="103" xfId="280" applyNumberFormat="1" applyFont="1" applyFill="1" applyBorder="1" applyAlignment="1" applyProtection="1">
      <alignment vertical="center"/>
    </xf>
    <xf numFmtId="0" fontId="58" fillId="0" borderId="124" xfId="280" applyFont="1" applyBorder="1" applyAlignment="1" applyProtection="1">
      <alignment horizontal="left"/>
    </xf>
    <xf numFmtId="170" fontId="58" fillId="0" borderId="124" xfId="280" applyNumberFormat="1" applyFont="1" applyBorder="1" applyProtection="1"/>
    <xf numFmtId="170" fontId="58" fillId="0" borderId="124" xfId="280" applyNumberFormat="1" applyFont="1" applyFill="1" applyBorder="1" applyProtection="1"/>
    <xf numFmtId="170" fontId="6" fillId="0" borderId="124" xfId="280" applyNumberFormat="1" applyFont="1" applyBorder="1" applyProtection="1"/>
    <xf numFmtId="170" fontId="6" fillId="0" borderId="124" xfId="280" applyNumberFormat="1" applyFont="1" applyFill="1" applyBorder="1" applyProtection="1"/>
    <xf numFmtId="0" fontId="58" fillId="0" borderId="124" xfId="280" applyFont="1" applyBorder="1" applyAlignment="1" applyProtection="1">
      <alignment horizontal="center" vertical="top" wrapText="1"/>
    </xf>
    <xf numFmtId="10" fontId="58" fillId="0" borderId="37" xfId="289" applyNumberFormat="1" applyFont="1" applyFill="1" applyBorder="1" applyAlignment="1" applyProtection="1">
      <alignment horizontal="center"/>
    </xf>
    <xf numFmtId="186" fontId="58" fillId="0" borderId="37" xfId="289" applyNumberFormat="1" applyFont="1" applyFill="1" applyBorder="1" applyAlignment="1" applyProtection="1">
      <alignment horizontal="center"/>
    </xf>
    <xf numFmtId="0" fontId="58" fillId="0" borderId="28" xfId="280" applyFont="1" applyBorder="1" applyAlignment="1" applyProtection="1">
      <alignment horizontal="center" vertical="top" wrapText="1"/>
    </xf>
    <xf numFmtId="10" fontId="58" fillId="0" borderId="28" xfId="289" applyNumberFormat="1" applyFont="1" applyFill="1" applyBorder="1" applyAlignment="1" applyProtection="1">
      <alignment horizontal="center"/>
    </xf>
    <xf numFmtId="186" fontId="58" fillId="0" borderId="28" xfId="289" applyNumberFormat="1" applyFont="1" applyFill="1" applyBorder="1" applyAlignment="1" applyProtection="1">
      <alignment horizontal="center"/>
    </xf>
    <xf numFmtId="0" fontId="75" fillId="37" borderId="124" xfId="0" applyFont="1" applyFill="1" applyBorder="1" applyAlignment="1" applyProtection="1">
      <alignment horizontal="right"/>
    </xf>
    <xf numFmtId="0" fontId="75" fillId="37" borderId="124" xfId="0" applyFont="1" applyFill="1" applyBorder="1" applyProtection="1"/>
    <xf numFmtId="0" fontId="0" fillId="37" borderId="124" xfId="0" applyFill="1" applyBorder="1" applyProtection="1"/>
    <xf numFmtId="10" fontId="75" fillId="0" borderId="15" xfId="289" applyNumberFormat="1" applyFont="1" applyBorder="1" applyProtection="1"/>
    <xf numFmtId="10" fontId="75" fillId="0" borderId="37" xfId="289" applyNumberFormat="1" applyFont="1" applyBorder="1" applyProtection="1"/>
    <xf numFmtId="186" fontId="75" fillId="0" borderId="37" xfId="289" applyNumberFormat="1" applyFont="1" applyBorder="1" applyProtection="1"/>
    <xf numFmtId="10" fontId="75" fillId="0" borderId="101" xfId="289" applyNumberFormat="1" applyFont="1" applyBorder="1" applyProtection="1"/>
    <xf numFmtId="10" fontId="75" fillId="0" borderId="124" xfId="289" applyNumberFormat="1" applyFont="1" applyBorder="1" applyProtection="1"/>
    <xf numFmtId="10" fontId="75" fillId="48" borderId="101" xfId="289" applyNumberFormat="1" applyFont="1" applyFill="1" applyBorder="1" applyProtection="1"/>
    <xf numFmtId="10" fontId="75" fillId="48" borderId="124" xfId="289" applyNumberFormat="1" applyFont="1" applyFill="1" applyBorder="1" applyProtection="1"/>
    <xf numFmtId="0" fontId="0" fillId="48" borderId="0" xfId="0" applyFill="1" applyProtection="1"/>
    <xf numFmtId="10" fontId="75" fillId="49" borderId="101" xfId="289" applyNumberFormat="1" applyFont="1" applyFill="1" applyBorder="1" applyProtection="1"/>
    <xf numFmtId="10" fontId="75" fillId="49" borderId="124" xfId="289" applyNumberFormat="1" applyFont="1" applyFill="1" applyBorder="1" applyProtection="1"/>
    <xf numFmtId="186" fontId="75" fillId="49" borderId="124" xfId="289" applyNumberFormat="1" applyFont="1" applyFill="1" applyBorder="1" applyProtection="1"/>
    <xf numFmtId="0" fontId="75" fillId="37" borderId="124" xfId="0" applyFont="1" applyFill="1" applyBorder="1" applyAlignment="1">
      <alignment horizontal="right" vertical="center"/>
    </xf>
    <xf numFmtId="0" fontId="0" fillId="33" borderId="0" xfId="0" applyFill="1" applyProtection="1"/>
    <xf numFmtId="3" fontId="58" fillId="34" borderId="124" xfId="290" applyNumberFormat="1" applyFont="1" applyFill="1" applyBorder="1" applyAlignment="1" applyProtection="1">
      <alignment vertical="center"/>
      <protection locked="0"/>
    </xf>
    <xf numFmtId="170" fontId="6" fillId="0" borderId="124" xfId="136" applyNumberFormat="1" applyFont="1" applyFill="1" applyBorder="1" applyAlignment="1" applyProtection="1">
      <alignment horizontal="right" vertical="center"/>
    </xf>
    <xf numFmtId="0" fontId="6" fillId="33" borderId="70" xfId="280" applyFont="1" applyFill="1" applyBorder="1" applyAlignment="1" applyProtection="1">
      <alignment vertical="center"/>
    </xf>
    <xf numFmtId="0" fontId="6" fillId="33" borderId="37" xfId="280" applyFont="1" applyFill="1" applyBorder="1" applyAlignment="1" applyProtection="1">
      <alignment vertical="center"/>
    </xf>
    <xf numFmtId="171" fontId="4" fillId="33" borderId="125" xfId="0" applyNumberFormat="1" applyFont="1" applyFill="1" applyBorder="1" applyAlignment="1" applyProtection="1">
      <alignment vertical="center" wrapText="1"/>
    </xf>
    <xf numFmtId="171" fontId="4" fillId="33" borderId="100" xfId="0" applyNumberFormat="1" applyFont="1" applyFill="1" applyBorder="1" applyAlignment="1" applyProtection="1">
      <alignment vertical="center" wrapText="1"/>
    </xf>
    <xf numFmtId="171" fontId="4" fillId="33" borderId="101" xfId="0" applyNumberFormat="1" applyFont="1" applyFill="1" applyBorder="1" applyAlignment="1" applyProtection="1">
      <alignment vertical="center" wrapText="1"/>
    </xf>
    <xf numFmtId="0" fontId="1" fillId="0" borderId="125" xfId="280" applyBorder="1"/>
    <xf numFmtId="0" fontId="4" fillId="0" borderId="100" xfId="0" applyNumberFormat="1" applyFont="1" applyFill="1" applyBorder="1" applyAlignment="1" applyProtection="1">
      <alignment horizontal="center" vertical="center"/>
    </xf>
    <xf numFmtId="170" fontId="58" fillId="0" borderId="37" xfId="290" applyNumberFormat="1" applyFont="1" applyFill="1" applyBorder="1" applyAlignment="1" applyProtection="1">
      <alignment vertical="center"/>
    </xf>
    <xf numFmtId="170" fontId="57" fillId="50" borderId="124" xfId="283" applyNumberFormat="1" applyFont="1" applyFill="1" applyBorder="1" applyProtection="1">
      <protection locked="0"/>
    </xf>
    <xf numFmtId="170" fontId="9" fillId="50" borderId="124" xfId="283" applyNumberFormat="1" applyFont="1" applyFill="1" applyBorder="1" applyProtection="1">
      <protection locked="0"/>
    </xf>
    <xf numFmtId="0" fontId="58" fillId="39" borderId="125" xfId="282" applyFont="1" applyFill="1" applyBorder="1" applyAlignment="1" applyProtection="1">
      <alignment horizontal="left" vertical="center" wrapText="1"/>
    </xf>
    <xf numFmtId="0" fontId="58" fillId="39" borderId="125" xfId="282" applyFont="1" applyFill="1" applyBorder="1" applyAlignment="1" applyProtection="1">
      <alignment horizontal="center" vertical="center"/>
    </xf>
    <xf numFmtId="1" fontId="6" fillId="0" borderId="0" xfId="220" applyNumberFormat="1" applyFont="1" applyFill="1" applyBorder="1" applyAlignment="1" applyProtection="1">
      <alignment horizontal="centerContinuous" vertical="center"/>
    </xf>
    <xf numFmtId="1" fontId="6" fillId="39" borderId="56" xfId="136" applyNumberFormat="1" applyFont="1" applyFill="1" applyBorder="1" applyAlignment="1" applyProtection="1">
      <alignment horizontal="center" vertical="center"/>
    </xf>
    <xf numFmtId="1" fontId="4" fillId="34" borderId="83" xfId="283" applyNumberFormat="1" applyFont="1" applyFill="1" applyBorder="1" applyAlignment="1">
      <alignment vertical="center"/>
    </xf>
    <xf numFmtId="1" fontId="4" fillId="0" borderId="0" xfId="0" applyNumberFormat="1" applyFont="1" applyAlignment="1" applyProtection="1">
      <alignment vertical="center"/>
    </xf>
    <xf numFmtId="1" fontId="4" fillId="0" borderId="0" xfId="0" applyNumberFormat="1" applyFont="1" applyAlignment="1">
      <alignment vertical="center"/>
    </xf>
    <xf numFmtId="3" fontId="4" fillId="34" borderId="28" xfId="283" applyNumberFormat="1" applyFont="1" applyFill="1" applyBorder="1" applyAlignment="1">
      <alignment vertical="center"/>
    </xf>
    <xf numFmtId="171" fontId="4" fillId="0" borderId="125" xfId="0" applyNumberFormat="1" applyFont="1" applyFill="1" applyBorder="1" applyAlignment="1" applyProtection="1">
      <alignment horizontal="left" vertical="center"/>
    </xf>
    <xf numFmtId="0" fontId="4" fillId="42" borderId="130" xfId="0" applyFont="1" applyFill="1" applyBorder="1" applyAlignment="1" applyProtection="1">
      <alignment vertical="center"/>
    </xf>
    <xf numFmtId="0" fontId="4" fillId="37" borderId="24" xfId="0" applyFont="1" applyFill="1" applyBorder="1" applyAlignment="1" applyProtection="1">
      <alignment horizontal="center" vertical="center"/>
    </xf>
    <xf numFmtId="4" fontId="4" fillId="26" borderId="124" xfId="0" applyNumberFormat="1" applyFont="1" applyFill="1" applyBorder="1" applyAlignment="1" applyProtection="1">
      <alignment vertical="center"/>
    </xf>
    <xf numFmtId="0" fontId="59" fillId="0" borderId="69" xfId="237" applyFont="1" applyFill="1" applyBorder="1" applyAlignment="1" applyProtection="1">
      <alignment vertical="center"/>
    </xf>
    <xf numFmtId="0" fontId="59" fillId="0" borderId="33" xfId="237" applyFont="1" applyFill="1" applyBorder="1" applyAlignment="1" applyProtection="1">
      <alignment vertical="center"/>
    </xf>
    <xf numFmtId="0" fontId="59" fillId="0" borderId="73" xfId="237" applyFont="1" applyFill="1" applyBorder="1" applyAlignment="1" applyProtection="1">
      <alignment vertical="center"/>
    </xf>
    <xf numFmtId="4" fontId="4" fillId="0" borderId="124" xfId="239" applyNumberFormat="1" applyFont="1" applyFill="1" applyBorder="1" applyAlignment="1" applyProtection="1">
      <alignment vertical="center"/>
    </xf>
    <xf numFmtId="0" fontId="4" fillId="0" borderId="124" xfId="0" applyFont="1" applyFill="1" applyBorder="1" applyAlignment="1" applyProtection="1">
      <alignment vertical="center" wrapText="1"/>
    </xf>
    <xf numFmtId="4" fontId="4" fillId="0" borderId="124" xfId="239" applyNumberFormat="1" applyFont="1" applyFill="1" applyBorder="1" applyAlignment="1" applyProtection="1">
      <alignment vertical="center" wrapText="1"/>
    </xf>
    <xf numFmtId="0" fontId="4" fillId="0" borderId="124" xfId="0" applyFont="1" applyBorder="1" applyAlignment="1" applyProtection="1">
      <alignment vertical="center" wrapText="1"/>
    </xf>
    <xf numFmtId="49" fontId="4" fillId="26" borderId="124" xfId="0" applyNumberFormat="1" applyFont="1" applyFill="1" applyBorder="1" applyAlignment="1" applyProtection="1">
      <alignment horizontal="left" vertical="center" wrapText="1"/>
    </xf>
    <xf numFmtId="4" fontId="4" fillId="26" borderId="130" xfId="0" applyNumberFormat="1" applyFont="1" applyFill="1" applyBorder="1" applyAlignment="1" applyProtection="1">
      <alignment vertical="center" wrapText="1"/>
    </xf>
    <xf numFmtId="4" fontId="4" fillId="26" borderId="124" xfId="0" applyNumberFormat="1" applyFont="1" applyFill="1" applyBorder="1" applyAlignment="1" applyProtection="1">
      <alignment vertical="center" wrapText="1"/>
    </xf>
    <xf numFmtId="3" fontId="14" fillId="33" borderId="73" xfId="0" applyNumberFormat="1" applyFont="1" applyFill="1" applyBorder="1" applyAlignment="1" applyProtection="1">
      <alignment horizontal="right" vertical="center"/>
      <protection locked="0"/>
    </xf>
    <xf numFmtId="3" fontId="14" fillId="37" borderId="60" xfId="0" applyNumberFormat="1" applyFont="1" applyFill="1" applyBorder="1" applyAlignment="1" applyProtection="1">
      <alignment horizontal="right" vertical="center"/>
      <protection locked="0"/>
    </xf>
    <xf numFmtId="3" fontId="4" fillId="27" borderId="50" xfId="0" applyNumberFormat="1" applyFont="1" applyFill="1" applyBorder="1" applyAlignment="1" applyProtection="1">
      <alignment horizontal="right" vertical="center"/>
      <protection locked="0"/>
    </xf>
    <xf numFmtId="3" fontId="4" fillId="27" borderId="94" xfId="0" applyNumberFormat="1" applyFont="1" applyFill="1" applyBorder="1" applyAlignment="1" applyProtection="1">
      <alignment horizontal="right" vertical="center"/>
      <protection locked="0"/>
    </xf>
    <xf numFmtId="3" fontId="4" fillId="27" borderId="32" xfId="0" applyNumberFormat="1" applyFont="1" applyFill="1" applyBorder="1" applyAlignment="1" applyProtection="1">
      <alignment horizontal="right" vertical="center"/>
      <protection locked="0"/>
    </xf>
    <xf numFmtId="3" fontId="4" fillId="27" borderId="50" xfId="203" applyNumberFormat="1" applyFont="1" applyFill="1" applyBorder="1" applyAlignment="1" applyProtection="1">
      <alignment vertical="center"/>
      <protection locked="0"/>
    </xf>
    <xf numFmtId="3" fontId="4" fillId="27" borderId="94" xfId="203" applyNumberFormat="1" applyFont="1" applyFill="1" applyBorder="1" applyAlignment="1" applyProtection="1">
      <alignment vertical="center"/>
      <protection locked="0"/>
    </xf>
    <xf numFmtId="0" fontId="4" fillId="38" borderId="98" xfId="280" applyFont="1" applyFill="1" applyBorder="1" applyAlignment="1">
      <alignment horizontal="left" vertical="center" wrapText="1" indent="2"/>
    </xf>
    <xf numFmtId="0" fontId="4" fillId="37" borderId="103" xfId="0" applyFont="1" applyFill="1" applyBorder="1" applyAlignment="1">
      <alignment horizontal="center" vertical="center" wrapText="1"/>
    </xf>
    <xf numFmtId="0" fontId="4" fillId="38" borderId="101" xfId="280" applyFont="1" applyFill="1" applyBorder="1" applyAlignment="1">
      <alignment horizontal="center" vertical="center" wrapText="1"/>
    </xf>
    <xf numFmtId="0" fontId="4" fillId="38" borderId="98" xfId="280" applyFont="1" applyFill="1" applyBorder="1" applyAlignment="1">
      <alignment horizontal="center" vertical="center" wrapText="1"/>
    </xf>
    <xf numFmtId="3" fontId="4" fillId="28" borderId="98" xfId="220" applyNumberFormat="1" applyFill="1" applyBorder="1" applyAlignment="1" applyProtection="1">
      <alignment horizontal="right" vertical="center"/>
      <protection locked="0"/>
    </xf>
    <xf numFmtId="0" fontId="0" fillId="42" borderId="124" xfId="0" applyFill="1" applyBorder="1" applyAlignment="1" applyProtection="1">
      <alignment vertical="center"/>
    </xf>
    <xf numFmtId="0" fontId="4" fillId="42" borderId="124" xfId="0" applyFont="1" applyFill="1" applyBorder="1" applyAlignment="1" applyProtection="1">
      <alignment vertical="center" wrapText="1"/>
    </xf>
    <xf numFmtId="0" fontId="6" fillId="2" borderId="66" xfId="237" applyFont="1" applyFill="1" applyBorder="1" applyAlignment="1" applyProtection="1">
      <alignment horizontal="center" vertical="center"/>
    </xf>
    <xf numFmtId="3" fontId="4" fillId="0" borderId="120" xfId="237" applyNumberFormat="1" applyFont="1" applyFill="1" applyBorder="1" applyAlignment="1" applyProtection="1">
      <alignment vertical="center" wrapText="1"/>
    </xf>
    <xf numFmtId="3" fontId="4" fillId="0" borderId="120" xfId="237" applyNumberFormat="1" applyFont="1" applyFill="1" applyBorder="1" applyAlignment="1" applyProtection="1">
      <alignment horizontal="left" vertical="center" wrapText="1"/>
    </xf>
    <xf numFmtId="0" fontId="6" fillId="37" borderId="131" xfId="240" applyFont="1" applyFill="1" applyBorder="1" applyAlignment="1" applyProtection="1">
      <alignment horizontal="centerContinuous" vertical="center"/>
    </xf>
    <xf numFmtId="0" fontId="6" fillId="2" borderId="131" xfId="240" applyFont="1" applyFill="1" applyBorder="1" applyAlignment="1" applyProtection="1">
      <alignment horizontal="centerContinuous" vertical="center"/>
    </xf>
    <xf numFmtId="0" fontId="6" fillId="2" borderId="132" xfId="240" applyFont="1" applyFill="1" applyBorder="1" applyAlignment="1" applyProtection="1">
      <alignment horizontal="centerContinuous" vertical="center"/>
    </xf>
    <xf numFmtId="0" fontId="6" fillId="2" borderId="132" xfId="240" applyFont="1" applyFill="1" applyBorder="1" applyAlignment="1" applyProtection="1">
      <alignment horizontal="center" vertical="center" wrapText="1"/>
    </xf>
    <xf numFmtId="0" fontId="6" fillId="0" borderId="131" xfId="240" applyFont="1" applyFill="1" applyBorder="1" applyAlignment="1" applyProtection="1">
      <alignment horizontal="center" vertical="center" wrapText="1"/>
    </xf>
    <xf numFmtId="0" fontId="6" fillId="0" borderId="132" xfId="240" applyFont="1" applyFill="1" applyBorder="1" applyAlignment="1" applyProtection="1">
      <alignment horizontal="center" vertical="center" wrapText="1"/>
    </xf>
    <xf numFmtId="3" fontId="4" fillId="45" borderId="95" xfId="241" applyNumberFormat="1" applyFont="1" applyFill="1" applyBorder="1" applyAlignment="1" applyProtection="1">
      <alignment horizontal="right" vertical="center" wrapText="1"/>
      <protection locked="0"/>
    </xf>
    <xf numFmtId="3" fontId="4" fillId="45" borderId="98" xfId="241" applyNumberFormat="1" applyFont="1" applyFill="1" applyBorder="1" applyAlignment="1" applyProtection="1">
      <alignment horizontal="right" vertical="center" wrapText="1"/>
      <protection locked="0"/>
    </xf>
    <xf numFmtId="3" fontId="4" fillId="45" borderId="94" xfId="241" applyNumberFormat="1" applyFont="1" applyFill="1" applyBorder="1" applyAlignment="1" applyProtection="1">
      <alignment horizontal="right" vertical="center" wrapText="1"/>
      <protection locked="0"/>
    </xf>
    <xf numFmtId="4" fontId="4" fillId="46" borderId="98" xfId="0" applyNumberFormat="1" applyFont="1" applyFill="1" applyBorder="1" applyAlignment="1" applyProtection="1">
      <alignment vertical="center"/>
    </xf>
    <xf numFmtId="175" fontId="4" fillId="34" borderId="124" xfId="291" applyNumberFormat="1" applyFont="1" applyFill="1" applyBorder="1" applyAlignment="1" applyProtection="1">
      <alignment vertical="center"/>
    </xf>
    <xf numFmtId="175" fontId="4" fillId="34" borderId="119" xfId="291" applyNumberFormat="1" applyFont="1" applyFill="1" applyBorder="1" applyAlignment="1" applyProtection="1">
      <alignment vertical="center"/>
    </xf>
    <xf numFmtId="175" fontId="4" fillId="34" borderId="28" xfId="291" applyNumberFormat="1" applyFont="1" applyFill="1" applyBorder="1" applyAlignment="1" applyProtection="1">
      <alignment vertical="center"/>
    </xf>
    <xf numFmtId="175" fontId="4" fillId="34" borderId="32" xfId="291" applyNumberFormat="1" applyFont="1" applyFill="1" applyBorder="1" applyAlignment="1" applyProtection="1">
      <alignment vertical="center"/>
    </xf>
    <xf numFmtId="3" fontId="4" fillId="27" borderId="133" xfId="236" applyNumberFormat="1" applyFont="1" applyFill="1" applyBorder="1" applyAlignment="1" applyProtection="1">
      <alignment horizontal="right" vertical="center"/>
      <protection locked="0"/>
    </xf>
    <xf numFmtId="168" fontId="4" fillId="0" borderId="106" xfId="288" applyNumberFormat="1" applyFont="1" applyBorder="1" applyAlignment="1" applyProtection="1">
      <alignment horizontal="right" vertical="center"/>
    </xf>
    <xf numFmtId="3" fontId="4" fillId="0" borderId="73" xfId="288" applyNumberFormat="1" applyFont="1" applyBorder="1" applyAlignment="1" applyProtection="1">
      <alignment vertical="center"/>
    </xf>
    <xf numFmtId="16" fontId="0" fillId="26" borderId="0" xfId="0" quotePrefix="1" applyNumberFormat="1" applyFill="1" applyAlignment="1" applyProtection="1">
      <alignment vertical="center"/>
    </xf>
    <xf numFmtId="14" fontId="0" fillId="26" borderId="0" xfId="0" applyNumberFormat="1" applyFill="1" applyAlignment="1" applyProtection="1">
      <alignment vertical="center"/>
    </xf>
    <xf numFmtId="0" fontId="4" fillId="0" borderId="18" xfId="0" applyFont="1" applyBorder="1" applyAlignment="1" applyProtection="1">
      <alignment horizontal="left" vertical="center" wrapText="1"/>
    </xf>
    <xf numFmtId="4" fontId="4" fillId="26" borderId="0" xfId="0" applyNumberFormat="1" applyFont="1" applyFill="1" applyBorder="1" applyAlignment="1" applyProtection="1">
      <alignment horizontal="left" vertical="center" wrapText="1"/>
    </xf>
    <xf numFmtId="4" fontId="4" fillId="0" borderId="0" xfId="0" applyNumberFormat="1" applyFont="1" applyFill="1" applyBorder="1" applyAlignment="1" applyProtection="1">
      <alignment horizontal="left" vertical="center" wrapText="1"/>
    </xf>
    <xf numFmtId="4" fontId="4" fillId="0" borderId="0" xfId="0" applyNumberFormat="1" applyFont="1" applyFill="1" applyBorder="1" applyAlignment="1" applyProtection="1">
      <alignment vertical="center" wrapText="1"/>
    </xf>
    <xf numFmtId="0" fontId="4" fillId="0" borderId="0" xfId="0" applyFont="1" applyFill="1" applyAlignment="1" applyProtection="1">
      <alignment vertical="center" wrapText="1"/>
    </xf>
    <xf numFmtId="4" fontId="4" fillId="33" borderId="0" xfId="0" applyNumberFormat="1" applyFont="1" applyFill="1" applyBorder="1" applyAlignment="1" applyProtection="1">
      <alignment horizontal="left" vertical="center" wrapText="1"/>
    </xf>
    <xf numFmtId="4" fontId="4" fillId="0" borderId="18" xfId="0" applyNumberFormat="1" applyFont="1" applyFill="1" applyBorder="1" applyAlignment="1" applyProtection="1">
      <alignment horizontal="left" vertical="center" wrapText="1"/>
    </xf>
    <xf numFmtId="0" fontId="14" fillId="37" borderId="125" xfId="0" applyFont="1" applyFill="1" applyBorder="1" applyAlignment="1" applyProtection="1">
      <alignment horizontal="center"/>
    </xf>
    <xf numFmtId="0" fontId="14" fillId="37" borderId="100" xfId="0" applyFont="1" applyFill="1" applyBorder="1" applyAlignment="1" applyProtection="1">
      <alignment horizontal="center"/>
    </xf>
    <xf numFmtId="0" fontId="14" fillId="37" borderId="101" xfId="0" applyFont="1" applyFill="1" applyBorder="1" applyAlignment="1" applyProtection="1">
      <alignment horizontal="center"/>
    </xf>
    <xf numFmtId="0" fontId="4" fillId="42" borderId="124" xfId="0" applyFont="1" applyFill="1" applyBorder="1" applyAlignment="1" applyProtection="1">
      <alignment horizontal="center" vertical="center" wrapText="1"/>
    </xf>
    <xf numFmtId="14" fontId="0" fillId="42" borderId="124" xfId="0" applyNumberFormat="1" applyFill="1" applyBorder="1" applyAlignment="1" applyProtection="1">
      <alignment horizontal="center" vertical="center"/>
    </xf>
    <xf numFmtId="16" fontId="4" fillId="42" borderId="124" xfId="0" quotePrefix="1" applyNumberFormat="1" applyFont="1" applyFill="1" applyBorder="1" applyAlignment="1" applyProtection="1">
      <alignment horizontal="center" vertical="center"/>
    </xf>
    <xf numFmtId="0" fontId="0" fillId="42" borderId="124" xfId="0" applyFill="1" applyBorder="1" applyAlignment="1" applyProtection="1">
      <alignment horizontal="center" vertical="center"/>
    </xf>
    <xf numFmtId="0" fontId="0" fillId="42" borderId="103" xfId="0" applyFill="1" applyBorder="1" applyAlignment="1" applyProtection="1">
      <alignment horizontal="center" vertical="center"/>
    </xf>
    <xf numFmtId="0" fontId="0" fillId="42" borderId="70" xfId="0" applyFill="1" applyBorder="1" applyAlignment="1" applyProtection="1">
      <alignment horizontal="center" vertical="center"/>
    </xf>
    <xf numFmtId="16" fontId="4" fillId="42" borderId="103" xfId="0" quotePrefix="1" applyNumberFormat="1" applyFont="1" applyFill="1" applyBorder="1" applyAlignment="1" applyProtection="1">
      <alignment horizontal="left" vertical="center"/>
    </xf>
    <xf numFmtId="0" fontId="0" fillId="42" borderId="70" xfId="0" applyFill="1" applyBorder="1" applyAlignment="1" applyProtection="1">
      <alignment horizontal="left" vertical="center"/>
    </xf>
    <xf numFmtId="14" fontId="0" fillId="42" borderId="103" xfId="0" applyNumberFormat="1" applyFill="1" applyBorder="1" applyAlignment="1" applyProtection="1">
      <alignment horizontal="center" vertical="center"/>
    </xf>
    <xf numFmtId="14" fontId="0" fillId="42" borderId="70" xfId="0" applyNumberFormat="1" applyFill="1" applyBorder="1" applyAlignment="1" applyProtection="1">
      <alignment horizontal="center" vertical="center"/>
    </xf>
    <xf numFmtId="0" fontId="4" fillId="42" borderId="103" xfId="0" applyFont="1" applyFill="1" applyBorder="1" applyAlignment="1" applyProtection="1">
      <alignment horizontal="center" vertical="center" wrapText="1"/>
    </xf>
    <xf numFmtId="0" fontId="4" fillId="42" borderId="70" xfId="0" applyFont="1" applyFill="1" applyBorder="1" applyAlignment="1" applyProtection="1">
      <alignment horizontal="center" vertical="center" wrapText="1"/>
    </xf>
    <xf numFmtId="0" fontId="4" fillId="42" borderId="103" xfId="0" applyFont="1" applyFill="1" applyBorder="1" applyAlignment="1" applyProtection="1">
      <alignment horizontal="left" vertical="center"/>
    </xf>
    <xf numFmtId="0" fontId="4" fillId="42" borderId="70" xfId="0" applyFont="1" applyFill="1" applyBorder="1" applyAlignment="1" applyProtection="1">
      <alignment horizontal="left" vertical="center"/>
    </xf>
    <xf numFmtId="0" fontId="4" fillId="42" borderId="37" xfId="0" applyFont="1" applyFill="1" applyBorder="1" applyAlignment="1" applyProtection="1">
      <alignment horizontal="left" vertical="center"/>
    </xf>
    <xf numFmtId="0" fontId="59" fillId="0" borderId="76" xfId="217" applyFont="1" applyBorder="1" applyAlignment="1" applyProtection="1">
      <alignment horizontal="center" vertical="center"/>
    </xf>
    <xf numFmtId="0" fontId="59" fillId="0" borderId="70" xfId="217" applyFont="1" applyBorder="1" applyAlignment="1" applyProtection="1">
      <alignment horizontal="center" vertical="center"/>
    </xf>
    <xf numFmtId="0" fontId="0" fillId="0" borderId="37" xfId="0" applyBorder="1" applyAlignment="1" applyProtection="1">
      <alignment vertical="center"/>
    </xf>
    <xf numFmtId="21" fontId="59" fillId="0" borderId="76" xfId="217" applyNumberFormat="1" applyFont="1" applyBorder="1" applyAlignment="1" applyProtection="1">
      <alignment horizontal="left" vertical="center"/>
    </xf>
    <xf numFmtId="21" fontId="59" fillId="0" borderId="37" xfId="217" applyNumberFormat="1" applyFont="1" applyBorder="1" applyAlignment="1" applyProtection="1">
      <alignment horizontal="left" vertical="center"/>
    </xf>
    <xf numFmtId="16" fontId="59" fillId="0" borderId="81" xfId="217" quotePrefix="1" applyNumberFormat="1" applyFont="1" applyBorder="1" applyAlignment="1" applyProtection="1">
      <alignment horizontal="left" vertical="center"/>
    </xf>
    <xf numFmtId="16" fontId="59" fillId="0" borderId="15" xfId="217" quotePrefix="1" applyNumberFormat="1" applyFont="1" applyBorder="1" applyAlignment="1" applyProtection="1">
      <alignment horizontal="left" vertical="center"/>
    </xf>
    <xf numFmtId="14" fontId="59" fillId="0" borderId="76" xfId="217" applyNumberFormat="1" applyFont="1" applyBorder="1" applyAlignment="1" applyProtection="1">
      <alignment horizontal="center" vertical="center"/>
    </xf>
    <xf numFmtId="14" fontId="59" fillId="0" borderId="37" xfId="217" applyNumberFormat="1" applyFont="1" applyBorder="1" applyAlignment="1" applyProtection="1">
      <alignment horizontal="center" vertical="center"/>
    </xf>
    <xf numFmtId="21" fontId="59" fillId="0" borderId="76" xfId="217" quotePrefix="1" applyNumberFormat="1" applyFont="1" applyBorder="1" applyAlignment="1" applyProtection="1">
      <alignment horizontal="left" vertical="center"/>
    </xf>
    <xf numFmtId="21" fontId="59" fillId="0" borderId="70" xfId="217" quotePrefix="1" applyNumberFormat="1" applyFont="1" applyBorder="1" applyAlignment="1" applyProtection="1">
      <alignment horizontal="left" vertical="center"/>
    </xf>
    <xf numFmtId="21" fontId="59" fillId="0" borderId="37" xfId="217" quotePrefix="1" applyNumberFormat="1" applyFont="1" applyBorder="1" applyAlignment="1" applyProtection="1">
      <alignment horizontal="left" vertical="center"/>
    </xf>
    <xf numFmtId="21" fontId="59" fillId="0" borderId="70" xfId="217" applyNumberFormat="1" applyFont="1" applyBorder="1" applyAlignment="1" applyProtection="1">
      <alignment horizontal="left" vertical="center"/>
    </xf>
    <xf numFmtId="0" fontId="0" fillId="0" borderId="37" xfId="0" applyBorder="1" applyAlignment="1" applyProtection="1">
      <alignment horizontal="left" vertical="center"/>
    </xf>
    <xf numFmtId="14" fontId="59" fillId="0" borderId="70" xfId="217" applyNumberFormat="1" applyFont="1" applyBorder="1" applyAlignment="1" applyProtection="1">
      <alignment horizontal="center" vertical="center"/>
    </xf>
    <xf numFmtId="0" fontId="0" fillId="0" borderId="37" xfId="0" applyBorder="1" applyAlignment="1" applyProtection="1">
      <alignment horizontal="center" vertical="center"/>
    </xf>
    <xf numFmtId="0" fontId="59" fillId="0" borderId="81" xfId="217" applyFont="1" applyBorder="1" applyAlignment="1" applyProtection="1">
      <alignment horizontal="left" vertical="center"/>
    </xf>
    <xf numFmtId="0" fontId="59" fillId="0" borderId="13" xfId="217" applyFont="1" applyBorder="1" applyAlignment="1" applyProtection="1">
      <alignment horizontal="left" vertical="center"/>
    </xf>
    <xf numFmtId="0" fontId="0" fillId="0" borderId="15" xfId="0" applyBorder="1" applyAlignment="1" applyProtection="1">
      <alignment vertical="center"/>
    </xf>
    <xf numFmtId="21" fontId="59" fillId="0" borderId="76" xfId="217" quotePrefix="1" applyNumberFormat="1" applyFont="1" applyBorder="1" applyAlignment="1" applyProtection="1">
      <alignment vertical="center"/>
    </xf>
    <xf numFmtId="0" fontId="0" fillId="0" borderId="70" xfId="0" applyBorder="1" applyAlignment="1" applyProtection="1">
      <alignment vertical="center"/>
    </xf>
    <xf numFmtId="0" fontId="4" fillId="33" borderId="103" xfId="0" quotePrefix="1" applyFont="1" applyFill="1" applyBorder="1" applyAlignment="1" applyProtection="1">
      <alignment horizontal="left" vertical="center"/>
    </xf>
    <xf numFmtId="0" fontId="4" fillId="33" borderId="70" xfId="0" quotePrefix="1" applyFont="1" applyFill="1" applyBorder="1" applyAlignment="1" applyProtection="1">
      <alignment horizontal="left" vertical="center"/>
    </xf>
    <xf numFmtId="0" fontId="4" fillId="33" borderId="37" xfId="0" quotePrefix="1" applyFont="1" applyFill="1" applyBorder="1" applyAlignment="1" applyProtection="1">
      <alignment horizontal="left" vertical="center"/>
    </xf>
    <xf numFmtId="21" fontId="59" fillId="42" borderId="76" xfId="217" applyNumberFormat="1" applyFont="1" applyFill="1" applyBorder="1" applyAlignment="1" applyProtection="1">
      <alignment horizontal="left" vertical="center"/>
    </xf>
    <xf numFmtId="21" fontId="59" fillId="42" borderId="37" xfId="217" applyNumberFormat="1" applyFont="1" applyFill="1" applyBorder="1" applyAlignment="1" applyProtection="1">
      <alignment horizontal="left" vertical="center"/>
    </xf>
    <xf numFmtId="0" fontId="59" fillId="42" borderId="76" xfId="217" applyFont="1" applyFill="1" applyBorder="1" applyAlignment="1" applyProtection="1">
      <alignment horizontal="center" vertical="center"/>
    </xf>
    <xf numFmtId="0" fontId="59" fillId="42" borderId="70" xfId="217" applyFont="1" applyFill="1" applyBorder="1" applyAlignment="1" applyProtection="1">
      <alignment horizontal="center" vertical="center"/>
    </xf>
    <xf numFmtId="0" fontId="59" fillId="42" borderId="37" xfId="217" applyFont="1" applyFill="1" applyBorder="1" applyAlignment="1" applyProtection="1">
      <alignment horizontal="center" vertical="center"/>
    </xf>
    <xf numFmtId="21" fontId="59" fillId="42" borderId="70" xfId="217" applyNumberFormat="1" applyFont="1" applyFill="1" applyBorder="1" applyAlignment="1" applyProtection="1">
      <alignment horizontal="left" vertical="center"/>
    </xf>
    <xf numFmtId="21" fontId="59" fillId="42" borderId="76" xfId="217" quotePrefix="1" applyNumberFormat="1" applyFont="1" applyFill="1" applyBorder="1" applyAlignment="1" applyProtection="1">
      <alignment horizontal="left" vertical="center"/>
    </xf>
    <xf numFmtId="21" fontId="59" fillId="42" borderId="37" xfId="217" quotePrefix="1" applyNumberFormat="1" applyFont="1" applyFill="1" applyBorder="1" applyAlignment="1" applyProtection="1">
      <alignment horizontal="left" vertical="center"/>
    </xf>
    <xf numFmtId="0" fontId="59" fillId="42" borderId="76" xfId="217" applyFont="1" applyFill="1" applyBorder="1" applyAlignment="1" applyProtection="1">
      <alignment horizontal="left" vertical="center"/>
    </xf>
    <xf numFmtId="0" fontId="59" fillId="42" borderId="70" xfId="217" applyFont="1" applyFill="1" applyBorder="1" applyAlignment="1" applyProtection="1">
      <alignment horizontal="left" vertical="center"/>
    </xf>
    <xf numFmtId="0" fontId="59" fillId="42" borderId="37" xfId="217" applyFont="1" applyFill="1" applyBorder="1" applyAlignment="1" applyProtection="1">
      <alignment horizontal="left" vertical="center"/>
    </xf>
    <xf numFmtId="14" fontId="59" fillId="42" borderId="76" xfId="217" applyNumberFormat="1" applyFont="1" applyFill="1" applyBorder="1" applyAlignment="1" applyProtection="1">
      <alignment horizontal="center" vertical="center"/>
    </xf>
    <xf numFmtId="14" fontId="59" fillId="42" borderId="70" xfId="217" applyNumberFormat="1" applyFont="1" applyFill="1" applyBorder="1" applyAlignment="1" applyProtection="1">
      <alignment horizontal="center" vertical="center"/>
    </xf>
    <xf numFmtId="14" fontId="59" fillId="42" borderId="37" xfId="217" applyNumberFormat="1" applyFont="1" applyFill="1" applyBorder="1" applyAlignment="1" applyProtection="1">
      <alignment horizontal="center" vertical="center"/>
    </xf>
    <xf numFmtId="16" fontId="59" fillId="42" borderId="76" xfId="217" quotePrefix="1" applyNumberFormat="1" applyFont="1" applyFill="1" applyBorder="1" applyAlignment="1" applyProtection="1">
      <alignment horizontal="left" vertical="center"/>
    </xf>
    <xf numFmtId="16" fontId="59" fillId="42" borderId="70" xfId="217" quotePrefix="1" applyNumberFormat="1" applyFont="1" applyFill="1" applyBorder="1" applyAlignment="1" applyProtection="1">
      <alignment horizontal="left" vertical="center"/>
    </xf>
    <xf numFmtId="16" fontId="59" fillId="42" borderId="37" xfId="217" quotePrefix="1" applyNumberFormat="1" applyFont="1" applyFill="1" applyBorder="1" applyAlignment="1" applyProtection="1">
      <alignment horizontal="left" vertical="center"/>
    </xf>
    <xf numFmtId="0" fontId="59" fillId="42" borderId="103" xfId="217" applyFont="1" applyFill="1" applyBorder="1" applyAlignment="1" applyProtection="1">
      <alignment horizontal="center" vertical="center"/>
    </xf>
    <xf numFmtId="21" fontId="59" fillId="42" borderId="103" xfId="217" quotePrefix="1" applyNumberFormat="1" applyFont="1" applyFill="1" applyBorder="1" applyAlignment="1" applyProtection="1">
      <alignment horizontal="left" vertical="center"/>
    </xf>
    <xf numFmtId="21" fontId="59" fillId="42" borderId="70" xfId="217" quotePrefix="1" applyNumberFormat="1" applyFont="1" applyFill="1" applyBorder="1" applyAlignment="1" applyProtection="1">
      <alignment horizontal="left" vertical="center"/>
    </xf>
    <xf numFmtId="0" fontId="0" fillId="42" borderId="37" xfId="0" applyFill="1" applyBorder="1" applyAlignment="1" applyProtection="1">
      <alignment horizontal="center" vertical="center"/>
    </xf>
    <xf numFmtId="0" fontId="0" fillId="42" borderId="103" xfId="0" applyFill="1" applyBorder="1" applyAlignment="1" applyProtection="1">
      <alignment horizontal="left" vertical="center"/>
    </xf>
    <xf numFmtId="0" fontId="0" fillId="42" borderId="37" xfId="0" applyFill="1" applyBorder="1" applyAlignment="1" applyProtection="1">
      <alignment horizontal="left" vertical="center"/>
    </xf>
    <xf numFmtId="14" fontId="0" fillId="42" borderId="37" xfId="0" applyNumberFormat="1" applyFill="1" applyBorder="1" applyAlignment="1" applyProtection="1">
      <alignment horizontal="center" vertical="center"/>
    </xf>
    <xf numFmtId="0" fontId="4" fillId="42" borderId="103" xfId="0" applyFont="1" applyFill="1" applyBorder="1" applyAlignment="1" applyProtection="1">
      <alignment horizontal="center" vertical="center"/>
    </xf>
    <xf numFmtId="0" fontId="4" fillId="42" borderId="70" xfId="0" applyFont="1" applyFill="1" applyBorder="1" applyAlignment="1" applyProtection="1">
      <alignment horizontal="center" vertical="center"/>
    </xf>
    <xf numFmtId="0" fontId="4" fillId="42" borderId="37" xfId="0" applyFont="1" applyFill="1" applyBorder="1" applyAlignment="1" applyProtection="1">
      <alignment horizontal="center" vertical="center"/>
    </xf>
    <xf numFmtId="14" fontId="0" fillId="26" borderId="103" xfId="0" applyNumberFormat="1" applyFill="1" applyBorder="1" applyAlignment="1" applyProtection="1">
      <alignment horizontal="center" vertical="center"/>
    </xf>
    <xf numFmtId="14" fontId="0" fillId="26" borderId="70" xfId="0" applyNumberFormat="1" applyFill="1" applyBorder="1" applyAlignment="1" applyProtection="1">
      <alignment horizontal="center" vertical="center"/>
    </xf>
    <xf numFmtId="14" fontId="0" fillId="26" borderId="37" xfId="0" applyNumberFormat="1" applyFill="1" applyBorder="1" applyAlignment="1" applyProtection="1">
      <alignment horizontal="center" vertical="center"/>
    </xf>
    <xf numFmtId="0" fontId="4" fillId="26" borderId="103" xfId="0" applyFont="1" applyFill="1" applyBorder="1" applyAlignment="1" applyProtection="1">
      <alignment horizontal="center" vertical="center"/>
    </xf>
    <xf numFmtId="0" fontId="4" fillId="26" borderId="70" xfId="0" applyFont="1" applyFill="1" applyBorder="1" applyAlignment="1" applyProtection="1">
      <alignment horizontal="center" vertical="center"/>
    </xf>
    <xf numFmtId="0" fontId="4" fillId="26" borderId="37" xfId="0" applyFont="1" applyFill="1" applyBorder="1" applyAlignment="1" applyProtection="1">
      <alignment horizontal="center" vertical="center"/>
    </xf>
    <xf numFmtId="0" fontId="4" fillId="0" borderId="103" xfId="0" quotePrefix="1" applyNumberFormat="1" applyFont="1" applyFill="1" applyBorder="1" applyAlignment="1" applyProtection="1">
      <alignment horizontal="left" vertical="center"/>
    </xf>
    <xf numFmtId="0" fontId="4" fillId="0" borderId="70" xfId="0" quotePrefix="1" applyNumberFormat="1" applyFont="1" applyFill="1" applyBorder="1" applyAlignment="1" applyProtection="1">
      <alignment horizontal="left" vertical="center"/>
    </xf>
    <xf numFmtId="0" fontId="4" fillId="0" borderId="37" xfId="0" quotePrefix="1" applyNumberFormat="1" applyFont="1" applyFill="1" applyBorder="1" applyAlignment="1" applyProtection="1">
      <alignment horizontal="left" vertical="center"/>
    </xf>
    <xf numFmtId="0" fontId="59" fillId="33" borderId="102" xfId="217" applyFont="1" applyFill="1" applyBorder="1" applyAlignment="1" applyProtection="1">
      <alignment horizontal="center" vertical="center"/>
    </xf>
    <xf numFmtId="0" fontId="59" fillId="33" borderId="13" xfId="217" applyFont="1" applyFill="1" applyBorder="1" applyAlignment="1" applyProtection="1">
      <alignment horizontal="center" vertical="center"/>
    </xf>
    <xf numFmtId="0" fontId="59" fillId="33" borderId="15" xfId="217" applyFont="1" applyFill="1" applyBorder="1" applyAlignment="1" applyProtection="1">
      <alignment horizontal="center" vertical="center"/>
    </xf>
    <xf numFmtId="0" fontId="4" fillId="33" borderId="102" xfId="0" quotePrefix="1" applyNumberFormat="1" applyFont="1" applyFill="1" applyBorder="1" applyAlignment="1" applyProtection="1">
      <alignment horizontal="left" vertical="center"/>
    </xf>
    <xf numFmtId="0" fontId="4" fillId="33" borderId="13" xfId="0" quotePrefix="1" applyNumberFormat="1" applyFont="1" applyFill="1" applyBorder="1" applyAlignment="1" applyProtection="1">
      <alignment horizontal="left" vertical="center"/>
    </xf>
    <xf numFmtId="0" fontId="4" fillId="33" borderId="15" xfId="0" quotePrefix="1" applyNumberFormat="1" applyFont="1" applyFill="1" applyBorder="1" applyAlignment="1" applyProtection="1">
      <alignment horizontal="left" vertical="center"/>
    </xf>
    <xf numFmtId="14" fontId="0" fillId="33" borderId="103" xfId="0" applyNumberFormat="1" applyFill="1" applyBorder="1" applyAlignment="1" applyProtection="1">
      <alignment horizontal="center" vertical="center"/>
    </xf>
    <xf numFmtId="14" fontId="0" fillId="33" borderId="70" xfId="0" applyNumberFormat="1" applyFill="1" applyBorder="1" applyAlignment="1" applyProtection="1">
      <alignment horizontal="center" vertical="center"/>
    </xf>
    <xf numFmtId="14" fontId="0" fillId="33" borderId="37" xfId="0" applyNumberFormat="1" applyFill="1" applyBorder="1" applyAlignment="1" applyProtection="1">
      <alignment horizontal="center" vertical="center"/>
    </xf>
    <xf numFmtId="0" fontId="4" fillId="33" borderId="103" xfId="0" applyFont="1" applyFill="1" applyBorder="1" applyAlignment="1" applyProtection="1">
      <alignment horizontal="left" vertical="center"/>
    </xf>
    <xf numFmtId="0" fontId="4" fillId="33" borderId="70" xfId="0" applyFont="1" applyFill="1" applyBorder="1" applyAlignment="1" applyProtection="1">
      <alignment horizontal="left" vertical="center"/>
    </xf>
    <xf numFmtId="0" fontId="4" fillId="33" borderId="37" xfId="0" applyFont="1" applyFill="1" applyBorder="1" applyAlignment="1" applyProtection="1">
      <alignment horizontal="left" vertical="center"/>
    </xf>
    <xf numFmtId="0" fontId="6" fillId="37" borderId="71" xfId="241" applyFont="1" applyFill="1" applyBorder="1" applyAlignment="1" applyProtection="1">
      <alignment horizontal="center" vertical="center" wrapText="1"/>
    </xf>
    <xf numFmtId="0" fontId="6" fillId="37" borderId="15" xfId="0" applyFont="1" applyFill="1" applyBorder="1" applyAlignment="1" applyProtection="1">
      <alignment vertical="center" wrapText="1"/>
    </xf>
    <xf numFmtId="0" fontId="6" fillId="37" borderId="59" xfId="241" applyFont="1" applyFill="1" applyBorder="1" applyAlignment="1" applyProtection="1">
      <alignment horizontal="center" vertical="center"/>
    </xf>
    <xf numFmtId="0" fontId="6" fillId="37" borderId="43" xfId="241" applyFont="1" applyFill="1" applyBorder="1" applyAlignment="1" applyProtection="1">
      <alignment horizontal="center" vertical="center"/>
    </xf>
    <xf numFmtId="0" fontId="6" fillId="37" borderId="67" xfId="241" applyFont="1" applyFill="1" applyBorder="1" applyAlignment="1" applyProtection="1">
      <alignment horizontal="center" vertical="center" wrapText="1"/>
    </xf>
    <xf numFmtId="0" fontId="6" fillId="37" borderId="37" xfId="0" applyFont="1" applyFill="1" applyBorder="1" applyAlignment="1" applyProtection="1">
      <alignment vertical="center"/>
    </xf>
    <xf numFmtId="0" fontId="6" fillId="37" borderId="59" xfId="241" applyFont="1" applyFill="1" applyBorder="1" applyAlignment="1" applyProtection="1">
      <alignment horizontal="center" vertical="center" wrapText="1"/>
    </xf>
    <xf numFmtId="0" fontId="6" fillId="37" borderId="43" xfId="241" applyFont="1" applyFill="1" applyBorder="1" applyAlignment="1" applyProtection="1">
      <alignment horizontal="center" vertical="center" wrapText="1"/>
    </xf>
    <xf numFmtId="0" fontId="6" fillId="2" borderId="55" xfId="237" applyFont="1" applyFill="1" applyBorder="1" applyAlignment="1" applyProtection="1">
      <alignment horizontal="center" vertical="center"/>
    </xf>
    <xf numFmtId="0" fontId="6" fillId="2" borderId="16" xfId="237" applyFont="1" applyFill="1" applyBorder="1" applyAlignment="1" applyProtection="1">
      <alignment horizontal="center" vertical="center"/>
    </xf>
    <xf numFmtId="0" fontId="0" fillId="0" borderId="66" xfId="0" applyBorder="1" applyAlignment="1" applyProtection="1">
      <alignment horizontal="center" vertical="center"/>
    </xf>
    <xf numFmtId="0" fontId="6" fillId="37" borderId="95" xfId="236" applyFont="1" applyFill="1" applyBorder="1" applyAlignment="1" applyProtection="1">
      <alignment horizontal="center" vertical="center" wrapText="1"/>
    </xf>
    <xf numFmtId="0" fontId="6" fillId="37" borderId="84" xfId="236" applyFont="1" applyFill="1" applyBorder="1" applyAlignment="1" applyProtection="1">
      <alignment horizontal="center" vertical="center" wrapText="1"/>
    </xf>
    <xf numFmtId="0" fontId="6" fillId="37" borderId="43" xfId="236" applyFont="1" applyFill="1" applyBorder="1" applyAlignment="1" applyProtection="1">
      <alignment horizontal="center" vertical="center" wrapText="1"/>
    </xf>
    <xf numFmtId="0" fontId="6" fillId="37" borderId="82" xfId="236" applyFont="1" applyFill="1" applyBorder="1" applyAlignment="1" applyProtection="1">
      <alignment horizontal="center" vertical="center" wrapText="1"/>
    </xf>
    <xf numFmtId="0" fontId="6" fillId="37" borderId="50" xfId="236" applyFont="1" applyFill="1" applyBorder="1" applyAlignment="1" applyProtection="1">
      <alignment horizontal="center" vertical="center" wrapText="1"/>
    </xf>
    <xf numFmtId="0" fontId="9" fillId="37" borderId="69" xfId="0" applyFont="1" applyFill="1" applyBorder="1" applyAlignment="1" applyProtection="1">
      <alignment horizontal="center" vertical="center"/>
    </xf>
    <xf numFmtId="0" fontId="9" fillId="37" borderId="105" xfId="0" applyFont="1" applyFill="1" applyBorder="1" applyAlignment="1" applyProtection="1">
      <alignment horizontal="center" vertical="center"/>
    </xf>
    <xf numFmtId="4" fontId="14" fillId="37" borderId="72" xfId="0" applyNumberFormat="1" applyFont="1" applyFill="1" applyBorder="1" applyAlignment="1" applyProtection="1">
      <alignment horizontal="center" vertical="center" wrapText="1"/>
      <protection locked="0"/>
    </xf>
    <xf numFmtId="4" fontId="14" fillId="37" borderId="109" xfId="0" applyNumberFormat="1" applyFont="1" applyFill="1" applyBorder="1" applyAlignment="1" applyProtection="1">
      <alignment horizontal="center" vertical="center" wrapText="1"/>
      <protection locked="0"/>
    </xf>
    <xf numFmtId="4" fontId="14" fillId="37" borderId="110" xfId="0" applyNumberFormat="1" applyFont="1" applyFill="1" applyBorder="1" applyAlignment="1" applyProtection="1">
      <alignment horizontal="center" vertical="center" wrapText="1"/>
      <protection locked="0"/>
    </xf>
    <xf numFmtId="3" fontId="4" fillId="0" borderId="63" xfId="0" applyNumberFormat="1" applyFont="1" applyFill="1" applyBorder="1" applyAlignment="1" applyProtection="1">
      <alignment horizontal="right" vertical="center"/>
      <protection locked="0"/>
    </xf>
    <xf numFmtId="3" fontId="4" fillId="0" borderId="19" xfId="0" applyNumberFormat="1" applyFont="1" applyFill="1" applyBorder="1" applyAlignment="1" applyProtection="1">
      <alignment horizontal="right" vertical="center"/>
      <protection locked="0"/>
    </xf>
    <xf numFmtId="3" fontId="4" fillId="0" borderId="97" xfId="0" applyNumberFormat="1" applyFont="1" applyFill="1" applyBorder="1" applyAlignment="1" applyProtection="1">
      <alignment horizontal="right" vertical="center"/>
      <protection locked="0"/>
    </xf>
    <xf numFmtId="49" fontId="2" fillId="34" borderId="28" xfId="278" applyNumberFormat="1" applyFill="1" applyBorder="1" applyAlignment="1" applyProtection="1">
      <alignment horizontal="center" wrapText="1"/>
      <protection locked="0"/>
    </xf>
    <xf numFmtId="49" fontId="2" fillId="34" borderId="32" xfId="278" applyNumberFormat="1" applyFill="1" applyBorder="1" applyAlignment="1" applyProtection="1">
      <alignment horizontal="center" wrapText="1"/>
      <protection locked="0"/>
    </xf>
    <xf numFmtId="49" fontId="2" fillId="34" borderId="98" xfId="278" applyNumberFormat="1" applyFill="1" applyBorder="1" applyAlignment="1" applyProtection="1">
      <alignment horizontal="center" wrapText="1"/>
      <protection locked="0"/>
    </xf>
    <xf numFmtId="49" fontId="2" fillId="34" borderId="94" xfId="278" applyNumberFormat="1" applyFill="1" applyBorder="1" applyAlignment="1" applyProtection="1">
      <alignment horizontal="center" wrapText="1"/>
      <protection locked="0"/>
    </xf>
    <xf numFmtId="0" fontId="6" fillId="37" borderId="26" xfId="213" applyFont="1" applyFill="1" applyBorder="1" applyAlignment="1" applyProtection="1">
      <alignment horizontal="center" vertical="center"/>
    </xf>
    <xf numFmtId="0" fontId="6" fillId="37" borderId="27" xfId="213" applyFont="1" applyFill="1" applyBorder="1" applyAlignment="1" applyProtection="1">
      <alignment vertical="center"/>
    </xf>
    <xf numFmtId="0" fontId="6" fillId="37" borderId="56" xfId="213" applyFont="1" applyFill="1" applyBorder="1" applyAlignment="1" applyProtection="1">
      <alignment horizontal="center" vertical="center" wrapText="1"/>
    </xf>
    <xf numFmtId="0" fontId="6" fillId="37" borderId="28" xfId="213" applyFont="1" applyFill="1" applyBorder="1" applyAlignment="1" applyProtection="1">
      <alignment vertical="center"/>
    </xf>
    <xf numFmtId="0" fontId="6" fillId="37" borderId="61" xfId="213" applyFont="1" applyFill="1" applyBorder="1" applyAlignment="1" applyProtection="1">
      <alignment horizontal="center" vertical="center"/>
    </xf>
    <xf numFmtId="0" fontId="6" fillId="37" borderId="91" xfId="213" applyFont="1" applyFill="1" applyBorder="1" applyAlignment="1" applyProtection="1">
      <alignment vertical="center"/>
    </xf>
    <xf numFmtId="0" fontId="6" fillId="37" borderId="55" xfId="213" applyFont="1" applyFill="1" applyBorder="1" applyAlignment="1" applyProtection="1">
      <alignment horizontal="center" vertical="center"/>
    </xf>
    <xf numFmtId="0" fontId="6" fillId="37" borderId="63" xfId="213" applyFont="1" applyFill="1" applyBorder="1" applyAlignment="1" applyProtection="1">
      <alignment horizontal="center" vertical="center"/>
    </xf>
    <xf numFmtId="0" fontId="6" fillId="37" borderId="35" xfId="213" applyFont="1" applyFill="1" applyBorder="1" applyAlignment="1" applyProtection="1">
      <alignment horizontal="center" vertical="center" wrapText="1"/>
    </xf>
    <xf numFmtId="0" fontId="6" fillId="37" borderId="31" xfId="213" applyFont="1" applyFill="1" applyBorder="1" applyAlignment="1" applyProtection="1">
      <alignment vertical="center" wrapText="1"/>
    </xf>
    <xf numFmtId="0" fontId="6" fillId="0" borderId="16" xfId="213" applyFont="1" applyBorder="1" applyAlignment="1" applyProtection="1">
      <alignment horizontal="left" vertical="center"/>
    </xf>
    <xf numFmtId="0" fontId="6" fillId="0" borderId="0" xfId="213" applyFont="1" applyBorder="1" applyAlignment="1" applyProtection="1">
      <alignment horizontal="left" vertical="center"/>
    </xf>
    <xf numFmtId="0" fontId="6" fillId="0" borderId="16" xfId="213" applyFont="1" applyBorder="1" applyAlignment="1" applyProtection="1">
      <alignment horizontal="left" vertical="center" wrapText="1"/>
    </xf>
    <xf numFmtId="0" fontId="6" fillId="0" borderId="0" xfId="213" applyFont="1" applyBorder="1" applyAlignment="1" applyProtection="1">
      <alignment horizontal="left" vertical="center" wrapText="1"/>
    </xf>
    <xf numFmtId="0" fontId="6" fillId="37" borderId="56" xfId="213" applyFont="1" applyFill="1" applyBorder="1" applyAlignment="1" applyProtection="1">
      <alignment horizontal="center" vertical="center"/>
    </xf>
    <xf numFmtId="0" fontId="6" fillId="37" borderId="57" xfId="213" applyFont="1" applyFill="1" applyBorder="1" applyAlignment="1" applyProtection="1">
      <alignment horizontal="center" vertical="center"/>
    </xf>
    <xf numFmtId="0" fontId="9" fillId="37" borderId="103" xfId="236" applyFont="1" applyFill="1" applyBorder="1" applyAlignment="1" applyProtection="1">
      <alignment horizontal="center" vertical="center" wrapText="1"/>
    </xf>
    <xf numFmtId="0" fontId="9" fillId="37" borderId="37" xfId="236" applyFont="1" applyFill="1" applyBorder="1" applyAlignment="1" applyProtection="1">
      <alignment horizontal="center" vertical="center" wrapText="1"/>
    </xf>
    <xf numFmtId="0" fontId="4" fillId="0" borderId="21" xfId="0" applyFont="1" applyBorder="1" applyAlignment="1" applyProtection="1">
      <alignment horizontal="left" vertical="center" wrapText="1"/>
    </xf>
    <xf numFmtId="0" fontId="4" fillId="0" borderId="101" xfId="0" applyFont="1" applyBorder="1" applyAlignment="1" applyProtection="1">
      <alignment horizontal="left" vertical="center" wrapText="1"/>
    </xf>
    <xf numFmtId="0" fontId="6" fillId="0" borderId="98" xfId="236" applyFont="1" applyBorder="1" applyAlignment="1" applyProtection="1">
      <alignment horizontal="left" vertical="center" wrapText="1"/>
    </xf>
    <xf numFmtId="170" fontId="58" fillId="34" borderId="103" xfId="279" applyNumberFormat="1" applyFont="1" applyFill="1" applyBorder="1" applyAlignment="1" applyProtection="1">
      <alignment horizontal="right" vertical="center"/>
      <protection locked="0"/>
    </xf>
    <xf numFmtId="170" fontId="58" fillId="34" borderId="70" xfId="279" applyNumberFormat="1" applyFont="1" applyFill="1" applyBorder="1" applyAlignment="1" applyProtection="1">
      <alignment horizontal="right" vertical="center"/>
      <protection locked="0"/>
    </xf>
    <xf numFmtId="170" fontId="58" fillId="34" borderId="37" xfId="279" applyNumberFormat="1" applyFont="1" applyFill="1" applyBorder="1" applyAlignment="1" applyProtection="1">
      <alignment horizontal="right" vertical="center"/>
      <protection locked="0"/>
    </xf>
    <xf numFmtId="0" fontId="4" fillId="33" borderId="69" xfId="237" applyFont="1" applyFill="1" applyBorder="1" applyAlignment="1" applyProtection="1">
      <alignment horizontal="left" vertical="center" wrapText="1"/>
    </xf>
    <xf numFmtId="0" fontId="4" fillId="33" borderId="33" xfId="237" applyFont="1" applyFill="1" applyBorder="1" applyAlignment="1" applyProtection="1">
      <alignment horizontal="left" vertical="center" wrapText="1"/>
    </xf>
    <xf numFmtId="0" fontId="4" fillId="33" borderId="105" xfId="237" applyFont="1" applyFill="1" applyBorder="1" applyAlignment="1" applyProtection="1">
      <alignment horizontal="left" vertical="center" wrapText="1"/>
    </xf>
    <xf numFmtId="0" fontId="4" fillId="0" borderId="21" xfId="0" applyFont="1" applyFill="1" applyBorder="1" applyAlignment="1" applyProtection="1">
      <alignment horizontal="left" vertical="center" wrapText="1"/>
    </xf>
    <xf numFmtId="0" fontId="4" fillId="0" borderId="101" xfId="0" applyFont="1" applyFill="1" applyBorder="1" applyAlignment="1" applyProtection="1">
      <alignment horizontal="left" vertical="center" wrapText="1"/>
    </xf>
    <xf numFmtId="0" fontId="10" fillId="0" borderId="0" xfId="0" applyFont="1" applyBorder="1" applyAlignment="1" applyProtection="1">
      <alignment vertical="center" wrapText="1"/>
    </xf>
    <xf numFmtId="0" fontId="4" fillId="0" borderId="0" xfId="0" applyFont="1" applyAlignment="1" applyProtection="1">
      <alignment vertical="center" wrapText="1"/>
    </xf>
    <xf numFmtId="0" fontId="6" fillId="34" borderId="103" xfId="280" applyNumberFormat="1" applyFont="1" applyFill="1" applyBorder="1" applyAlignment="1" applyProtection="1">
      <alignment horizontal="center" vertical="center"/>
    </xf>
    <xf numFmtId="0" fontId="6" fillId="34" borderId="70" xfId="280" applyNumberFormat="1" applyFont="1" applyFill="1" applyBorder="1" applyAlignment="1" applyProtection="1">
      <alignment horizontal="center" vertical="center"/>
    </xf>
    <xf numFmtId="0" fontId="6" fillId="34" borderId="37" xfId="280" applyNumberFormat="1" applyFont="1" applyFill="1" applyBorder="1" applyAlignment="1" applyProtection="1">
      <alignment horizontal="center" vertical="center"/>
    </xf>
    <xf numFmtId="0" fontId="58" fillId="37" borderId="125" xfId="290" applyFont="1" applyFill="1" applyBorder="1" applyAlignment="1" applyProtection="1">
      <alignment horizontal="center" vertical="center" wrapText="1"/>
    </xf>
    <xf numFmtId="0" fontId="58" fillId="37" borderId="100" xfId="290" applyFont="1" applyFill="1" applyBorder="1" applyAlignment="1" applyProtection="1">
      <alignment horizontal="center" vertical="center" wrapText="1"/>
    </xf>
    <xf numFmtId="0" fontId="58" fillId="37" borderId="101" xfId="290" applyFont="1" applyFill="1" applyBorder="1" applyAlignment="1" applyProtection="1">
      <alignment horizontal="center" vertical="center" wrapText="1"/>
    </xf>
    <xf numFmtId="9" fontId="58" fillId="34" borderId="103" xfId="203" applyFont="1" applyFill="1" applyBorder="1" applyAlignment="1" applyProtection="1">
      <alignment horizontal="right" vertical="center" wrapText="1"/>
    </xf>
    <xf numFmtId="9" fontId="58" fillId="34" borderId="70" xfId="203" applyFont="1" applyFill="1" applyBorder="1" applyAlignment="1" applyProtection="1">
      <alignment horizontal="right" vertical="center" wrapText="1"/>
    </xf>
    <xf numFmtId="9" fontId="58" fillId="34" borderId="37" xfId="203" applyFont="1" applyFill="1" applyBorder="1" applyAlignment="1" applyProtection="1">
      <alignment horizontal="right" vertical="center" wrapText="1"/>
    </xf>
    <xf numFmtId="0" fontId="58" fillId="34" borderId="103" xfId="280" applyFont="1" applyFill="1" applyBorder="1" applyAlignment="1" applyProtection="1">
      <alignment horizontal="left" vertical="center" wrapText="1"/>
    </xf>
    <xf numFmtId="0" fontId="58" fillId="34" borderId="70" xfId="280" applyFont="1" applyFill="1" applyBorder="1" applyAlignment="1" applyProtection="1">
      <alignment horizontal="left" vertical="center" wrapText="1"/>
    </xf>
    <xf numFmtId="0" fontId="58" fillId="34" borderId="37" xfId="280" applyFont="1" applyFill="1" applyBorder="1" applyAlignment="1" applyProtection="1">
      <alignment horizontal="left" vertical="center" wrapText="1"/>
    </xf>
    <xf numFmtId="0" fontId="6" fillId="39" borderId="120" xfId="136" applyFont="1" applyFill="1" applyBorder="1" applyAlignment="1" applyProtection="1">
      <alignment horizontal="center" vertical="center"/>
    </xf>
    <xf numFmtId="0" fontId="6" fillId="39" borderId="100" xfId="136" applyFont="1" applyFill="1" applyBorder="1" applyAlignment="1" applyProtection="1">
      <alignment horizontal="center" vertical="center"/>
    </xf>
    <xf numFmtId="0" fontId="6" fillId="39" borderId="104" xfId="136" applyFont="1" applyFill="1" applyBorder="1" applyAlignment="1" applyProtection="1">
      <alignment horizontal="center" vertical="center"/>
    </xf>
    <xf numFmtId="0" fontId="10" fillId="0" borderId="0" xfId="0" applyFont="1" applyAlignment="1" applyProtection="1">
      <alignment horizontal="left" vertical="center" wrapText="1"/>
    </xf>
    <xf numFmtId="0" fontId="6" fillId="37" borderId="65" xfId="0" applyFont="1" applyFill="1" applyBorder="1" applyAlignment="1" applyProtection="1">
      <alignment horizontal="center" vertical="center" wrapText="1"/>
    </xf>
    <xf numFmtId="0" fontId="6" fillId="0" borderId="50" xfId="0" applyFont="1" applyBorder="1" applyAlignment="1" applyProtection="1">
      <alignment horizontal="center" vertical="center" wrapText="1"/>
    </xf>
    <xf numFmtId="0" fontId="6" fillId="37" borderId="89" xfId="0" applyFont="1" applyFill="1" applyBorder="1" applyAlignment="1" applyProtection="1">
      <alignment horizontal="center" vertical="center"/>
    </xf>
    <xf numFmtId="0" fontId="6" fillId="37" borderId="102" xfId="0" applyFont="1" applyFill="1" applyBorder="1" applyAlignment="1" applyProtection="1">
      <alignment horizontal="center" vertical="center"/>
    </xf>
    <xf numFmtId="0" fontId="6" fillId="37" borderId="66" xfId="0" applyFont="1" applyFill="1" applyBorder="1" applyAlignment="1" applyProtection="1">
      <alignment horizontal="center" vertical="center"/>
    </xf>
    <xf numFmtId="0" fontId="6" fillId="37" borderId="15" xfId="0" applyFont="1" applyFill="1" applyBorder="1" applyAlignment="1" applyProtection="1">
      <alignment horizontal="center" vertical="center"/>
    </xf>
    <xf numFmtId="0" fontId="4" fillId="34" borderId="95" xfId="215" applyFill="1" applyBorder="1" applyAlignment="1">
      <alignment vertical="center"/>
    </xf>
    <xf numFmtId="0" fontId="4" fillId="34" borderId="98" xfId="215" applyFill="1" applyBorder="1" applyAlignment="1">
      <alignment vertical="center"/>
    </xf>
    <xf numFmtId="0" fontId="4" fillId="33" borderId="27" xfId="215" applyFill="1" applyBorder="1" applyAlignment="1">
      <alignment horizontal="left" vertical="center"/>
    </xf>
    <xf numFmtId="0" fontId="4" fillId="33" borderId="28" xfId="215" applyFill="1" applyBorder="1" applyAlignment="1">
      <alignment horizontal="left" vertical="center"/>
    </xf>
    <xf numFmtId="0" fontId="4" fillId="0" borderId="95" xfId="215" applyBorder="1" applyAlignment="1">
      <alignment vertical="center"/>
    </xf>
    <xf numFmtId="0" fontId="4" fillId="0" borderId="98" xfId="215" applyBorder="1" applyAlignment="1">
      <alignment vertical="center"/>
    </xf>
    <xf numFmtId="0" fontId="4" fillId="0" borderId="95" xfId="215" applyBorder="1" applyAlignment="1">
      <alignment vertical="center" wrapText="1"/>
    </xf>
    <xf numFmtId="0" fontId="4" fillId="0" borderId="98" xfId="215" applyBorder="1" applyAlignment="1">
      <alignment vertical="center" wrapText="1"/>
    </xf>
    <xf numFmtId="0" fontId="4" fillId="34" borderId="21" xfId="215" applyFill="1" applyBorder="1" applyAlignment="1">
      <alignment vertical="center"/>
    </xf>
    <xf numFmtId="0" fontId="4" fillId="34" borderId="101" xfId="215" applyFill="1" applyBorder="1" applyAlignment="1">
      <alignment vertical="center"/>
    </xf>
    <xf numFmtId="171" fontId="4" fillId="0" borderId="103" xfId="0" applyNumberFormat="1" applyFont="1" applyFill="1" applyBorder="1" applyAlignment="1" applyProtection="1">
      <alignment horizontal="left" vertical="center"/>
    </xf>
    <xf numFmtId="171" fontId="4" fillId="0" borderId="70" xfId="0" applyNumberFormat="1" applyFont="1" applyFill="1" applyBorder="1" applyAlignment="1" applyProtection="1">
      <alignment horizontal="left" vertical="center"/>
    </xf>
    <xf numFmtId="171" fontId="4" fillId="0" borderId="37" xfId="0" applyNumberFormat="1" applyFont="1" applyFill="1" applyBorder="1" applyAlignment="1" applyProtection="1">
      <alignment horizontal="left" vertical="center"/>
    </xf>
    <xf numFmtId="3" fontId="4" fillId="0" borderId="82" xfId="182" applyNumberFormat="1" applyFont="1" applyFill="1" applyBorder="1" applyAlignment="1" applyProtection="1">
      <alignment horizontal="right" vertical="center"/>
    </xf>
    <xf numFmtId="3" fontId="4" fillId="0" borderId="29" xfId="182" applyNumberFormat="1" applyFont="1" applyFill="1" applyBorder="1" applyAlignment="1" applyProtection="1">
      <alignment horizontal="right" vertical="center"/>
    </xf>
    <xf numFmtId="3" fontId="4" fillId="0" borderId="50" xfId="182" applyNumberFormat="1" applyFont="1" applyFill="1" applyBorder="1" applyAlignment="1" applyProtection="1">
      <alignment horizontal="right" vertical="center"/>
    </xf>
    <xf numFmtId="0" fontId="4" fillId="0" borderId="25" xfId="0" applyFont="1" applyFill="1" applyBorder="1" applyAlignment="1" applyProtection="1">
      <alignment horizontal="center" vertical="center"/>
    </xf>
    <xf numFmtId="0" fontId="4" fillId="0" borderId="74" xfId="0" applyFont="1" applyFill="1" applyBorder="1" applyAlignment="1" applyProtection="1">
      <alignment horizontal="center" vertical="center"/>
    </xf>
    <xf numFmtId="0" fontId="4" fillId="0" borderId="43" xfId="0" applyFont="1" applyBorder="1" applyAlignment="1" applyProtection="1">
      <alignment horizontal="center" vertical="center"/>
    </xf>
    <xf numFmtId="0" fontId="4" fillId="33" borderId="38" xfId="0" applyFont="1" applyFill="1" applyBorder="1" applyAlignment="1" applyProtection="1">
      <alignment horizontal="left" vertical="center" wrapText="1"/>
    </xf>
    <xf numFmtId="0" fontId="4" fillId="33" borderId="70" xfId="0" applyFont="1" applyFill="1" applyBorder="1" applyAlignment="1" applyProtection="1">
      <alignment horizontal="left" vertical="center" wrapText="1"/>
    </xf>
    <xf numFmtId="0" fontId="4" fillId="33" borderId="37" xfId="0" applyFont="1" applyFill="1" applyBorder="1" applyAlignment="1" applyProtection="1">
      <alignment horizontal="left" vertical="center" wrapText="1"/>
    </xf>
    <xf numFmtId="0" fontId="4" fillId="0" borderId="38" xfId="0" applyFont="1" applyFill="1" applyBorder="1" applyAlignment="1" applyProtection="1">
      <alignment horizontal="center" vertical="center"/>
    </xf>
    <xf numFmtId="0" fontId="4" fillId="0" borderId="70" xfId="0" applyFont="1" applyFill="1" applyBorder="1" applyAlignment="1" applyProtection="1">
      <alignment horizontal="center" vertical="center"/>
    </xf>
    <xf numFmtId="0" fontId="4" fillId="0" borderId="37" xfId="0" applyFont="1" applyBorder="1" applyAlignment="1" applyProtection="1">
      <alignment vertical="center"/>
    </xf>
    <xf numFmtId="0" fontId="4" fillId="0" borderId="38" xfId="0" applyFont="1" applyFill="1" applyBorder="1" applyAlignment="1" applyProtection="1">
      <alignment horizontal="left" vertical="center"/>
    </xf>
    <xf numFmtId="0" fontId="4" fillId="0" borderId="70" xfId="0" applyFont="1" applyFill="1" applyBorder="1" applyAlignment="1" applyProtection="1">
      <alignment horizontal="left" vertical="center"/>
    </xf>
    <xf numFmtId="0" fontId="4" fillId="0" borderId="37" xfId="0" applyFont="1" applyBorder="1" applyAlignment="1" applyProtection="1">
      <alignment horizontal="left" vertical="center"/>
    </xf>
    <xf numFmtId="0" fontId="4" fillId="0" borderId="38" xfId="0" applyFont="1" applyFill="1" applyBorder="1" applyAlignment="1" applyProtection="1">
      <alignment horizontal="left" vertical="center" wrapText="1"/>
    </xf>
    <xf numFmtId="0" fontId="4" fillId="0" borderId="70" xfId="0" applyFont="1" applyFill="1" applyBorder="1" applyAlignment="1" applyProtection="1">
      <alignment horizontal="left" vertical="center" wrapText="1"/>
    </xf>
    <xf numFmtId="0" fontId="4" fillId="0" borderId="37" xfId="0" applyFont="1" applyBorder="1" applyAlignment="1" applyProtection="1">
      <alignment horizontal="left" vertical="center" wrapText="1"/>
    </xf>
    <xf numFmtId="0" fontId="4" fillId="36" borderId="38" xfId="0" applyFont="1" applyFill="1" applyBorder="1" applyAlignment="1" applyProtection="1">
      <alignment horizontal="center" vertical="center"/>
    </xf>
    <xf numFmtId="0" fontId="4" fillId="36" borderId="70" xfId="0" applyFont="1" applyFill="1" applyBorder="1" applyAlignment="1" applyProtection="1">
      <alignment horizontal="center" vertical="center"/>
    </xf>
    <xf numFmtId="0" fontId="4" fillId="36" borderId="37" xfId="0" applyFont="1" applyFill="1" applyBorder="1" applyAlignment="1" applyProtection="1">
      <alignment vertical="center"/>
    </xf>
    <xf numFmtId="0" fontId="4" fillId="33" borderId="25" xfId="0" applyFont="1" applyFill="1" applyBorder="1" applyAlignment="1" applyProtection="1">
      <alignment horizontal="center" vertical="center"/>
    </xf>
    <xf numFmtId="0" fontId="4" fillId="33" borderId="74" xfId="0" applyFont="1" applyFill="1" applyBorder="1" applyAlignment="1" applyProtection="1">
      <alignment horizontal="center" vertical="center"/>
    </xf>
    <xf numFmtId="0" fontId="4" fillId="33" borderId="43" xfId="0" applyFont="1" applyFill="1" applyBorder="1" applyAlignment="1" applyProtection="1">
      <alignment horizontal="center" vertical="center"/>
    </xf>
    <xf numFmtId="0" fontId="4" fillId="33" borderId="38" xfId="0" applyFont="1" applyFill="1" applyBorder="1" applyAlignment="1" applyProtection="1">
      <alignment horizontal="center" vertical="center"/>
    </xf>
    <xf numFmtId="0" fontId="4" fillId="33" borderId="70" xfId="0" applyFont="1" applyFill="1" applyBorder="1" applyAlignment="1" applyProtection="1">
      <alignment horizontal="center" vertical="center"/>
    </xf>
    <xf numFmtId="0" fontId="4" fillId="33" borderId="37" xfId="0" applyFont="1" applyFill="1" applyBorder="1" applyAlignment="1" applyProtection="1">
      <alignment vertical="center"/>
    </xf>
    <xf numFmtId="0" fontId="4" fillId="0" borderId="103" xfId="0" applyFont="1" applyBorder="1" applyAlignment="1">
      <alignment horizontal="left" vertical="center" wrapText="1"/>
    </xf>
    <xf numFmtId="0" fontId="4" fillId="0" borderId="70" xfId="0" applyFont="1" applyBorder="1" applyAlignment="1">
      <alignment horizontal="left" vertical="center" wrapText="1"/>
    </xf>
    <xf numFmtId="0" fontId="4" fillId="0" borderId="37" xfId="0" applyFont="1" applyBorder="1" applyAlignment="1">
      <alignment horizontal="left" vertical="center" wrapText="1"/>
    </xf>
    <xf numFmtId="0" fontId="4" fillId="0" borderId="103" xfId="0" applyFont="1" applyBorder="1" applyAlignment="1">
      <alignment horizontal="center" vertical="center"/>
    </xf>
    <xf numFmtId="0" fontId="4" fillId="0" borderId="70" xfId="0" applyFont="1" applyBorder="1" applyAlignment="1">
      <alignment horizontal="center" vertical="center"/>
    </xf>
    <xf numFmtId="0" fontId="4" fillId="0" borderId="37" xfId="0" applyFont="1" applyBorder="1" applyAlignment="1">
      <alignment vertical="center"/>
    </xf>
    <xf numFmtId="0" fontId="4" fillId="0" borderId="25" xfId="0" applyFont="1" applyBorder="1" applyAlignment="1" applyProtection="1">
      <alignment horizontal="center" vertical="center"/>
    </xf>
    <xf numFmtId="0" fontId="4" fillId="0" borderId="74" xfId="0" applyFont="1" applyBorder="1" applyAlignment="1" applyProtection="1">
      <alignment horizontal="center" vertical="center"/>
    </xf>
    <xf numFmtId="0" fontId="4" fillId="0" borderId="38" xfId="0" applyFont="1" applyBorder="1" applyAlignment="1" applyProtection="1">
      <alignment horizontal="center" vertical="center"/>
    </xf>
    <xf numFmtId="0" fontId="4" fillId="0" borderId="70" xfId="0" applyFont="1" applyBorder="1" applyAlignment="1" applyProtection="1">
      <alignment horizontal="center" vertical="center"/>
    </xf>
    <xf numFmtId="0" fontId="6" fillId="38" borderId="59" xfId="0" applyFont="1" applyFill="1" applyBorder="1" applyAlignment="1" applyProtection="1">
      <alignment horizontal="center" vertical="center"/>
    </xf>
    <xf numFmtId="0" fontId="6" fillId="38" borderId="43" xfId="0" applyFont="1" applyFill="1" applyBorder="1" applyAlignment="1" applyProtection="1">
      <alignment horizontal="center" vertical="center"/>
    </xf>
  </cellXfs>
  <cellStyles count="292">
    <cellStyle name="_Column1" xfId="1"/>
    <cellStyle name="_Column1 2" xfId="2"/>
    <cellStyle name="_Column1_120319_BAB_KoPr2012_KEMA" xfId="3"/>
    <cellStyle name="_Column1_120319_BAB_KoPr2012_KEMA 2" xfId="4"/>
    <cellStyle name="_Column1_120329_EHB_KoPr_Basisjahr_ENTWURF" xfId="5"/>
    <cellStyle name="_Column1_120329_EHB_KoPr_Basisjahr_ENTWURF 2" xfId="6"/>
    <cellStyle name="_Column1_120329_EHB_KoPr_Basisjahr_ENTWURF 2 2" xfId="7"/>
    <cellStyle name="_Column1_120329_EHB_KoPr_Basisjahr_ENTWURF 3" xfId="8"/>
    <cellStyle name="_Column1_A. Allgemeine Informationen" xfId="9"/>
    <cellStyle name="_Column1_A. Allgemeine Informationen 2" xfId="10"/>
    <cellStyle name="_Column1_Ausfüllhilfe" xfId="11"/>
    <cellStyle name="_Column1_Ausfüllhilfe 2" xfId="12"/>
    <cellStyle name="_Column1_kalk. EK-Verzinsung" xfId="13"/>
    <cellStyle name="_Column1_kalk. EK-Verzinsung 2" xfId="14"/>
    <cellStyle name="_Column1_kalk. EK-Verzinsung 2 2" xfId="15"/>
    <cellStyle name="_Column1_kalk. EK-Verzinsung 3" xfId="16"/>
    <cellStyle name="_Column1_Mehrjahresvergleich" xfId="17"/>
    <cellStyle name="_Column1_Mehrjahresvergleich 2" xfId="18"/>
    <cellStyle name="_Column1_Mehrjahresvergleich 2 2" xfId="19"/>
    <cellStyle name="_Column1_Mehrjahresvergleich 3" xfId="20"/>
    <cellStyle name="_Column1_SAV-Vergleich" xfId="21"/>
    <cellStyle name="_Column1_SAV-Vergleich 2" xfId="22"/>
    <cellStyle name="_Column1_SAV-Vergleich 2 2" xfId="23"/>
    <cellStyle name="_Column1_SAV-Vergleich 3" xfId="24"/>
    <cellStyle name="_Column2" xfId="25"/>
    <cellStyle name="_Column3" xfId="26"/>
    <cellStyle name="_Column4" xfId="27"/>
    <cellStyle name="_Column4_120319_BAB_KoPr2012_KEMA" xfId="28"/>
    <cellStyle name="_Column4_120329_EHB_KoPr_Basisjahr_ENTWURF" xfId="29"/>
    <cellStyle name="_Column4_120329_EHB_KoPr_Basisjahr_ENTWURF 2" xfId="30"/>
    <cellStyle name="_Column4_A. Allgemeine Informationen" xfId="31"/>
    <cellStyle name="_Column4_Ausfüllhilfe" xfId="32"/>
    <cellStyle name="_Column4_kalk. EK-Verzinsung" xfId="33"/>
    <cellStyle name="_Column4_kalk. EK-Verzinsung 2" xfId="34"/>
    <cellStyle name="_Column4_Mehrjahresvergleich" xfId="35"/>
    <cellStyle name="_Column4_Mehrjahresvergleich 2" xfId="36"/>
    <cellStyle name="_Column4_SAV-Vergleich" xfId="37"/>
    <cellStyle name="_Column4_SAV-Vergleich 2" xfId="38"/>
    <cellStyle name="_Column5" xfId="39"/>
    <cellStyle name="_Column6" xfId="40"/>
    <cellStyle name="_Column7" xfId="41"/>
    <cellStyle name="_Column7 2" xfId="42"/>
    <cellStyle name="_Data" xfId="43"/>
    <cellStyle name="_Data 2" xfId="44"/>
    <cellStyle name="_Data_120319_BAB_KoPr2012_KEMA" xfId="45"/>
    <cellStyle name="_Data_120319_BAB_KoPr2012_KEMA 2" xfId="46"/>
    <cellStyle name="_Data_120319_BAB_KoPr2012_KEMA_120616_Prüfwerkzeug_2_EOG" xfId="47"/>
    <cellStyle name="_Data_120319_BAB_KoPr2012_KEMA_120616_Prüfwerkzeug_2_EOG 2" xfId="48"/>
    <cellStyle name="_Data_120319_BAB_KoPr2012_KEMA_130911_Zusatzdaten" xfId="49"/>
    <cellStyle name="_Data_120319_BAB_KoPr2012_KEMA_130911_Zusatzdaten 2" xfId="50"/>
    <cellStyle name="_Data_120319_BAB_KoPr2012_KEMA_VNBErhebungsbogenKostenprfg2012_2xls" xfId="51"/>
    <cellStyle name="_Data_120319_BAB_KoPr2012_KEMA_VNBErhebungsbogenKostenprfg2012_2xls 2" xfId="52"/>
    <cellStyle name="_Header" xfId="53"/>
    <cellStyle name="_Row1" xfId="54"/>
    <cellStyle name="_Row1 2" xfId="55"/>
    <cellStyle name="_Row1_120319_BAB_KoPr2012_KEMA" xfId="56"/>
    <cellStyle name="_Row1_120319_BAB_KoPr2012_KEMA 2" xfId="57"/>
    <cellStyle name="_Row1_120329_EHB_KoPr_Basisjahr_ENTWURF" xfId="58"/>
    <cellStyle name="_Row1_120329_EHB_KoPr_Basisjahr_ENTWURF 2" xfId="59"/>
    <cellStyle name="_Row1_120329_EHB_KoPr_Basisjahr_ENTWURF 2 2" xfId="60"/>
    <cellStyle name="_Row1_120329_EHB_KoPr_Basisjahr_ENTWURF 3" xfId="61"/>
    <cellStyle name="_Row1_A. Allgemeine Informationen" xfId="62"/>
    <cellStyle name="_Row1_A. Allgemeine Informationen 2" xfId="63"/>
    <cellStyle name="_Row1_Ausfüllhilfe" xfId="64"/>
    <cellStyle name="_Row1_Ausfüllhilfe 2" xfId="65"/>
    <cellStyle name="_Row1_kalk. EK-Verzinsung" xfId="66"/>
    <cellStyle name="_Row1_kalk. EK-Verzinsung 2" xfId="67"/>
    <cellStyle name="_Row1_kalk. EK-Verzinsung 2 2" xfId="68"/>
    <cellStyle name="_Row1_kalk. EK-Verzinsung 3" xfId="69"/>
    <cellStyle name="_Row1_Mehrjahresvergleich" xfId="70"/>
    <cellStyle name="_Row1_Mehrjahresvergleich 2" xfId="71"/>
    <cellStyle name="_Row1_Mehrjahresvergleich 2 2" xfId="72"/>
    <cellStyle name="_Row1_Mehrjahresvergleich 3" xfId="73"/>
    <cellStyle name="_Row1_SAV-Vergleich" xfId="74"/>
    <cellStyle name="_Row1_SAV-Vergleich 2" xfId="75"/>
    <cellStyle name="_Row1_SAV-Vergleich 2 2" xfId="76"/>
    <cellStyle name="_Row1_SAV-Vergleich 3" xfId="77"/>
    <cellStyle name="_Row2" xfId="78"/>
    <cellStyle name="_Row3" xfId="79"/>
    <cellStyle name="_Row4" xfId="80"/>
    <cellStyle name="_Row4 2" xfId="81"/>
    <cellStyle name="_Row5" xfId="82"/>
    <cellStyle name="_Row6" xfId="83"/>
    <cellStyle name="_Row7" xfId="84"/>
    <cellStyle name="_Row7 2" xfId="85"/>
    <cellStyle name="20 % - Akzent1 2" xfId="86"/>
    <cellStyle name="20 % - Akzent1 2 2" xfId="87"/>
    <cellStyle name="20 % - Akzent2" xfId="88" builtinId="34"/>
    <cellStyle name="20 % - Akzent2 2" xfId="89"/>
    <cellStyle name="20 % - Akzent2 2 2" xfId="90"/>
    <cellStyle name="20 % - Akzent2 3" xfId="278"/>
    <cellStyle name="20 % - Akzent2 4" xfId="283"/>
    <cellStyle name="20 % - Akzent3 2" xfId="91"/>
    <cellStyle name="20 % - Akzent3 2 2" xfId="92"/>
    <cellStyle name="20 % - Akzent4 2" xfId="93"/>
    <cellStyle name="20 % - Akzent4 2 2" xfId="94"/>
    <cellStyle name="20 % - Akzent5 2" xfId="95"/>
    <cellStyle name="20 % - Akzent5 2 2" xfId="96"/>
    <cellStyle name="20 % - Akzent6 2" xfId="97"/>
    <cellStyle name="20 % - Akzent6 2 2" xfId="98"/>
    <cellStyle name="20% - Akzent1" xfId="99"/>
    <cellStyle name="20% - Akzent1 2" xfId="100"/>
    <cellStyle name="20% - Akzent2" xfId="101"/>
    <cellStyle name="20% - Akzent2 2" xfId="102"/>
    <cellStyle name="20% - Akzent3" xfId="103"/>
    <cellStyle name="20% - Akzent3 2" xfId="104"/>
    <cellStyle name="20% - Akzent4" xfId="105"/>
    <cellStyle name="20% - Akzent4 2" xfId="106"/>
    <cellStyle name="20% - Akzent5" xfId="107"/>
    <cellStyle name="20% - Akzent5 2" xfId="108"/>
    <cellStyle name="20% - Akzent6" xfId="109"/>
    <cellStyle name="20% - Akzent6 2" xfId="110"/>
    <cellStyle name="40 % - Akzent1" xfId="111" builtinId="31"/>
    <cellStyle name="40 % - Akzent1 2" xfId="112"/>
    <cellStyle name="40 % - Akzent1 2 2" xfId="113"/>
    <cellStyle name="40 % - Akzent1 3" xfId="282"/>
    <cellStyle name="40 % - Akzent2 2" xfId="114"/>
    <cellStyle name="40 % - Akzent2 2 2" xfId="115"/>
    <cellStyle name="40 % - Akzent3 2" xfId="116"/>
    <cellStyle name="40 % - Akzent3 2 2" xfId="117"/>
    <cellStyle name="40 % - Akzent4 2" xfId="118"/>
    <cellStyle name="40 % - Akzent4 2 2" xfId="119"/>
    <cellStyle name="40 % - Akzent5 2" xfId="120"/>
    <cellStyle name="40 % - Akzent5 2 2" xfId="121"/>
    <cellStyle name="40 % - Akzent6 2" xfId="122"/>
    <cellStyle name="40 % - Akzent6 2 2" xfId="123"/>
    <cellStyle name="40% - Akzent1" xfId="124"/>
    <cellStyle name="40% - Akzent1 2" xfId="125"/>
    <cellStyle name="40% - Akzent2" xfId="126"/>
    <cellStyle name="40% - Akzent2 2" xfId="127"/>
    <cellStyle name="40% - Akzent3" xfId="128"/>
    <cellStyle name="40% - Akzent3 2" xfId="129"/>
    <cellStyle name="40% - Akzent4" xfId="130"/>
    <cellStyle name="40% - Akzent4 2" xfId="131"/>
    <cellStyle name="40% - Akzent5" xfId="132"/>
    <cellStyle name="40% - Akzent5 2" xfId="133"/>
    <cellStyle name="40% - Akzent6" xfId="134"/>
    <cellStyle name="40% - Akzent6 2" xfId="135"/>
    <cellStyle name="60 % - Akzent1" xfId="136" builtinId="32"/>
    <cellStyle name="60 % - Akzent1 2" xfId="137"/>
    <cellStyle name="60 % - Akzent2 2" xfId="138"/>
    <cellStyle name="60 % - Akzent3 2" xfId="139"/>
    <cellStyle name="60 % - Akzent4 2" xfId="140"/>
    <cellStyle name="60 % - Akzent5 2" xfId="141"/>
    <cellStyle name="60 % - Akzent6 2" xfId="142"/>
    <cellStyle name="60% - Akzent1" xfId="143"/>
    <cellStyle name="60% - Akzent2" xfId="144"/>
    <cellStyle name="60% - Akzent3" xfId="145"/>
    <cellStyle name="60% - Akzent4" xfId="146"/>
    <cellStyle name="60% - Akzent5" xfId="147"/>
    <cellStyle name="60% - Akzent6" xfId="148"/>
    <cellStyle name="Akzent1" xfId="149" builtinId="29" customBuiltin="1"/>
    <cellStyle name="Akzent1 2" xfId="150"/>
    <cellStyle name="Akzent1 3" xfId="151"/>
    <cellStyle name="Akzent2" xfId="152" builtinId="33" customBuiltin="1"/>
    <cellStyle name="Akzent2 2" xfId="153"/>
    <cellStyle name="Akzent2 3" xfId="154"/>
    <cellStyle name="Akzent3" xfId="155" builtinId="37" customBuiltin="1"/>
    <cellStyle name="Akzent3 2" xfId="156"/>
    <cellStyle name="Akzent3 3" xfId="157"/>
    <cellStyle name="Akzent4" xfId="158" builtinId="41" customBuiltin="1"/>
    <cellStyle name="Akzent4 2" xfId="159"/>
    <cellStyle name="Akzent4 3" xfId="160"/>
    <cellStyle name="Akzent5" xfId="161" builtinId="45" customBuiltin="1"/>
    <cellStyle name="Akzent5 2" xfId="162"/>
    <cellStyle name="Akzent5 3" xfId="163"/>
    <cellStyle name="Akzent6" xfId="164" builtinId="49" customBuiltin="1"/>
    <cellStyle name="Akzent6 2" xfId="165"/>
    <cellStyle name="Akzent6 3" xfId="166"/>
    <cellStyle name="Ausgabe" xfId="167" builtinId="21" customBuiltin="1"/>
    <cellStyle name="Ausgabe 2" xfId="168"/>
    <cellStyle name="Ausgabe 3" xfId="169"/>
    <cellStyle name="Ausgabe 4" xfId="284"/>
    <cellStyle name="Ausgabe 5" xfId="286"/>
    <cellStyle name="Berechnung" xfId="170" builtinId="22" customBuiltin="1"/>
    <cellStyle name="Berechnung 2" xfId="171"/>
    <cellStyle name="Berechnung 3" xfId="172"/>
    <cellStyle name="Berechnung 4" xfId="285"/>
    <cellStyle name="Berechnung 5" xfId="287"/>
    <cellStyle name="Eingabe" xfId="173" builtinId="20" customBuiltin="1"/>
    <cellStyle name="Eingabe 2" xfId="174"/>
    <cellStyle name="Eingabe 3" xfId="175"/>
    <cellStyle name="Ergebnis" xfId="176" builtinId="25" customBuiltin="1"/>
    <cellStyle name="Ergebnis 2" xfId="177"/>
    <cellStyle name="Ergebnis 3" xfId="178"/>
    <cellStyle name="Erklärender Text" xfId="179" builtinId="53" customBuiltin="1"/>
    <cellStyle name="Erklärender Text 2" xfId="180"/>
    <cellStyle name="Erklärender Text 3" xfId="181"/>
    <cellStyle name="Euro" xfId="182"/>
    <cellStyle name="Euro 2" xfId="183"/>
    <cellStyle name="Euro 2 2" xfId="184"/>
    <cellStyle name="Euro 3" xfId="185"/>
    <cellStyle name="Euro 3 2" xfId="186"/>
    <cellStyle name="Euro 4" xfId="187"/>
    <cellStyle name="Gut" xfId="188" builtinId="26" customBuiltin="1"/>
    <cellStyle name="Gut 2" xfId="189"/>
    <cellStyle name="Gut 3" xfId="190"/>
    <cellStyle name="Hyperlink 2" xfId="192"/>
    <cellStyle name="Hyperlink 2 2" xfId="193"/>
    <cellStyle name="Komma" xfId="291" builtinId="3"/>
    <cellStyle name="Komma 2" xfId="194"/>
    <cellStyle name="Komma 2 2 12" xfId="277"/>
    <cellStyle name="Link" xfId="191" builtinId="8"/>
    <cellStyle name="Neutral" xfId="195" builtinId="28" customBuiltin="1"/>
    <cellStyle name="Neutral 2" xfId="196"/>
    <cellStyle name="Neutral 3" xfId="197"/>
    <cellStyle name="Normal_erfassungsmatrix 04" xfId="198"/>
    <cellStyle name="Notiz" xfId="199" builtinId="10" customBuiltin="1"/>
    <cellStyle name="Notiz 2" xfId="200"/>
    <cellStyle name="Notiz 2 2" xfId="201"/>
    <cellStyle name="Notiz 3" xfId="202"/>
    <cellStyle name="Prozent" xfId="203" builtinId="5"/>
    <cellStyle name="Prozent 2" xfId="204"/>
    <cellStyle name="Prozent 2 2" xfId="205"/>
    <cellStyle name="Prozent 3" xfId="206"/>
    <cellStyle name="Prozent 3 2" xfId="207"/>
    <cellStyle name="Prozent 4" xfId="208"/>
    <cellStyle name="Prozent 5" xfId="209"/>
    <cellStyle name="Prozent 6" xfId="289"/>
    <cellStyle name="Schlecht" xfId="210" builtinId="27" customBuiltin="1"/>
    <cellStyle name="Schlecht 2" xfId="211"/>
    <cellStyle name="Schlecht 3" xfId="212"/>
    <cellStyle name="Standard" xfId="0" builtinId="0"/>
    <cellStyle name="Standard 10" xfId="213"/>
    <cellStyle name="Standard 10 2 2 2 3" xfId="214"/>
    <cellStyle name="Standard 10 2 2 2 4" xfId="215"/>
    <cellStyle name="Standard 11" xfId="216"/>
    <cellStyle name="Standard 11 2" xfId="281"/>
    <cellStyle name="Standard 12" xfId="280"/>
    <cellStyle name="Standard 14" xfId="290"/>
    <cellStyle name="Standard 16" xfId="217"/>
    <cellStyle name="Standard 2" xfId="218"/>
    <cellStyle name="Standard 2 2" xfId="219"/>
    <cellStyle name="Standard 2 2 2" xfId="220"/>
    <cellStyle name="Standard 2 3" xfId="221"/>
    <cellStyle name="Standard 2_EHB_KoPr_I" xfId="222"/>
    <cellStyle name="Standard 21 2" xfId="279"/>
    <cellStyle name="Standard 3" xfId="223"/>
    <cellStyle name="Standard 3 2" xfId="224"/>
    <cellStyle name="Standard 4" xfId="225"/>
    <cellStyle name="Standard 4 2" xfId="226"/>
    <cellStyle name="Standard 5" xfId="227"/>
    <cellStyle name="Standard 6" xfId="228"/>
    <cellStyle name="Standard 7" xfId="229"/>
    <cellStyle name="Standard 7 2" xfId="230"/>
    <cellStyle name="Standard 8" xfId="231"/>
    <cellStyle name="Standard 8 2" xfId="232"/>
    <cellStyle name="Standard 9" xfId="233"/>
    <cellStyle name="Standard_14572" xfId="234"/>
    <cellStyle name="Standard_14572 2" xfId="235"/>
    <cellStyle name="Standard_14572 2 2" xfId="288"/>
    <cellStyle name="Standard_14572 3" xfId="236"/>
    <cellStyle name="Standard_Bilanz_GuV" xfId="237"/>
    <cellStyle name="Standard_Kopie von Blanko_Verprobung_II_Runde Preisblatt MPr" xfId="238"/>
    <cellStyle name="Standard_PÜS_2008" xfId="239"/>
    <cellStyle name="Standard_Überleitungsrechnung" xfId="240"/>
    <cellStyle name="Standard_Vattenfall_Europe_Hamburg_10001835_1_20070629_EHB" xfId="241"/>
    <cellStyle name="Standard_VNB V7.1" xfId="242"/>
    <cellStyle name="Standard_VNBErhebungsbogenKostenprfg2012_2xls" xfId="243"/>
    <cellStyle name="Überschrift" xfId="244" builtinId="15" customBuiltin="1"/>
    <cellStyle name="Überschrift 1" xfId="245" builtinId="16" customBuiltin="1"/>
    <cellStyle name="Überschrift 1 2" xfId="246"/>
    <cellStyle name="Überschrift 1 3" xfId="247"/>
    <cellStyle name="Überschrift 2" xfId="248" builtinId="17" customBuiltin="1"/>
    <cellStyle name="Überschrift 2 2" xfId="249"/>
    <cellStyle name="Überschrift 2 3" xfId="250"/>
    <cellStyle name="Überschrift 3" xfId="251" builtinId="18" customBuiltin="1"/>
    <cellStyle name="Überschrift 3 2" xfId="252"/>
    <cellStyle name="Überschrift 3 3" xfId="253"/>
    <cellStyle name="Überschrift 4" xfId="254" builtinId="19" customBuiltin="1"/>
    <cellStyle name="Überschrift 4 2" xfId="255"/>
    <cellStyle name="Überschrift 4 3" xfId="256"/>
    <cellStyle name="Überschrift 5" xfId="257"/>
    <cellStyle name="Überschrift 6" xfId="258"/>
    <cellStyle name="Undefiniert" xfId="259"/>
    <cellStyle name="Verknüpfte Zelle" xfId="260" builtinId="24" customBuiltin="1"/>
    <cellStyle name="Verknüpfte Zelle 2" xfId="261"/>
    <cellStyle name="Verknüpfte Zelle 3" xfId="262"/>
    <cellStyle name="Währung" xfId="263" builtinId="4"/>
    <cellStyle name="Währung 2" xfId="264"/>
    <cellStyle name="Währung 2 2" xfId="265"/>
    <cellStyle name="Währung 3" xfId="266"/>
    <cellStyle name="Währung 3 2" xfId="267"/>
    <cellStyle name="Währung 4" xfId="268"/>
    <cellStyle name="Währung 4 2" xfId="269"/>
    <cellStyle name="Währung 5" xfId="270"/>
    <cellStyle name="Warnender Text" xfId="271" builtinId="11" customBuiltin="1"/>
    <cellStyle name="Warnender Text 2" xfId="272"/>
    <cellStyle name="Warnender Text 3" xfId="273"/>
    <cellStyle name="Zelle überprüfen" xfId="274" builtinId="23" customBuiltin="1"/>
    <cellStyle name="Zelle überprüfen 2" xfId="275"/>
    <cellStyle name="Zelle überprüfen 3" xfId="276"/>
  </cellStyles>
  <dxfs count="63">
    <dxf>
      <border>
        <left/>
        <right/>
        <vertical/>
        <horizontal/>
      </border>
    </dxf>
    <dxf>
      <fill>
        <patternFill patternType="solid">
          <bgColor theme="0" tint="-0.14996795556505021"/>
        </patternFill>
      </fill>
    </dxf>
    <dxf>
      <border>
        <left/>
        <right/>
        <vertical/>
        <horizontal/>
      </border>
    </dxf>
    <dxf>
      <fill>
        <patternFill patternType="solid">
          <bgColor theme="0" tint="-0.14996795556505021"/>
        </patternFill>
      </fill>
    </dxf>
    <dxf>
      <border>
        <left/>
        <right/>
        <vertical/>
        <horizontal/>
      </border>
    </dxf>
    <dxf>
      <fill>
        <patternFill patternType="solid">
          <bgColor theme="0" tint="-0.14996795556505021"/>
        </patternFill>
      </fill>
    </dxf>
    <dxf>
      <border>
        <left/>
        <right/>
        <vertical/>
        <horizontal/>
      </border>
    </dxf>
    <dxf>
      <fill>
        <patternFill patternType="solid">
          <bgColor theme="0" tint="-0.14996795556505021"/>
        </patternFill>
      </fill>
    </dxf>
    <dxf>
      <border>
        <left/>
        <right/>
        <vertical/>
        <horizontal/>
      </border>
    </dxf>
    <dxf>
      <fill>
        <patternFill patternType="solid">
          <bgColor theme="0" tint="-0.14996795556505021"/>
        </patternFill>
      </fill>
    </dxf>
    <dxf>
      <border>
        <left/>
        <right/>
        <vertical/>
        <horizontal/>
      </border>
    </dxf>
    <dxf>
      <fill>
        <patternFill patternType="solid">
          <bgColor theme="0" tint="-0.14996795556505021"/>
        </patternFill>
      </fill>
    </dxf>
    <dxf>
      <border>
        <left/>
        <right/>
        <vertical/>
        <horizontal/>
      </border>
    </dxf>
    <dxf>
      <fill>
        <patternFill patternType="solid">
          <bgColor theme="0" tint="-0.14996795556505021"/>
        </patternFill>
      </fill>
    </dxf>
    <dxf>
      <border>
        <left/>
        <right/>
        <vertical/>
        <horizontal/>
      </border>
    </dxf>
    <dxf>
      <fill>
        <patternFill patternType="solid">
          <bgColor theme="0" tint="-0.14996795556505021"/>
        </patternFill>
      </fill>
    </dxf>
    <dxf>
      <border>
        <left/>
        <right/>
        <vertical/>
        <horizontal/>
      </border>
    </dxf>
    <dxf>
      <fill>
        <patternFill patternType="solid">
          <bgColor theme="0" tint="-0.14996795556505021"/>
        </patternFill>
      </fill>
    </dxf>
    <dxf>
      <border>
        <left/>
        <right/>
        <vertical/>
        <horizontal/>
      </border>
    </dxf>
    <dxf>
      <fill>
        <patternFill patternType="solid">
          <bgColor theme="0" tint="-0.14996795556505021"/>
        </patternFill>
      </fill>
    </dxf>
    <dxf>
      <border>
        <left/>
        <right/>
        <vertical/>
        <horizontal/>
      </border>
    </dxf>
    <dxf>
      <fill>
        <patternFill patternType="solid">
          <bgColor theme="0" tint="-0.14996795556505021"/>
        </patternFill>
      </fill>
    </dxf>
    <dxf>
      <font>
        <color auto="1"/>
      </font>
      <fill>
        <patternFill patternType="none">
          <bgColor auto="1"/>
        </patternFill>
      </fill>
      <border>
        <left/>
        <right/>
      </border>
    </dxf>
    <dxf>
      <fill>
        <patternFill patternType="solid">
          <bgColor theme="0" tint="-0.14996795556505021"/>
        </patternFill>
      </fill>
    </dxf>
    <dxf>
      <font>
        <color auto="1"/>
      </font>
      <fill>
        <patternFill patternType="none">
          <bgColor auto="1"/>
        </patternFill>
      </fill>
      <border>
        <left/>
        <right/>
      </border>
    </dxf>
    <dxf>
      <fill>
        <patternFill patternType="solid">
          <bgColor theme="0" tint="-0.14996795556505021"/>
        </patternFill>
      </fill>
    </dxf>
    <dxf>
      <font>
        <color auto="1"/>
      </font>
      <fill>
        <patternFill patternType="none">
          <bgColor auto="1"/>
        </patternFill>
      </fill>
      <border>
        <left/>
        <right/>
      </border>
    </dxf>
    <dxf>
      <fill>
        <patternFill patternType="solid">
          <bgColor theme="0" tint="-0.14996795556505021"/>
        </patternFill>
      </fill>
    </dxf>
    <dxf>
      <font>
        <color auto="1"/>
      </font>
      <fill>
        <patternFill patternType="none">
          <bgColor auto="1"/>
        </patternFill>
      </fill>
      <border>
        <left/>
        <right/>
      </border>
    </dxf>
    <dxf>
      <fill>
        <patternFill patternType="solid">
          <bgColor theme="0" tint="-0.14996795556505021"/>
        </patternFill>
      </fill>
    </dxf>
    <dxf>
      <font>
        <color auto="1"/>
      </font>
      <fill>
        <patternFill patternType="none">
          <bgColor auto="1"/>
        </patternFill>
      </fill>
      <border>
        <left/>
        <right/>
      </border>
    </dxf>
    <dxf>
      <fill>
        <patternFill patternType="solid">
          <bgColor theme="0" tint="-0.14996795556505021"/>
        </patternFill>
      </fill>
    </dxf>
    <dxf>
      <font>
        <color auto="1"/>
      </font>
      <fill>
        <patternFill patternType="none">
          <bgColor auto="1"/>
        </patternFill>
      </fill>
      <border>
        <left/>
        <right/>
      </border>
    </dxf>
    <dxf>
      <fill>
        <patternFill patternType="solid">
          <bgColor theme="0" tint="-0.14996795556505021"/>
        </patternFill>
      </fill>
    </dxf>
    <dxf>
      <font>
        <color auto="1"/>
      </font>
      <fill>
        <patternFill patternType="none">
          <bgColor auto="1"/>
        </patternFill>
      </fill>
      <border>
        <left/>
        <right/>
      </border>
    </dxf>
    <dxf>
      <fill>
        <patternFill patternType="solid">
          <bgColor theme="0" tint="-0.14996795556505021"/>
        </patternFill>
      </fill>
    </dxf>
    <dxf>
      <font>
        <color auto="1"/>
      </font>
      <fill>
        <patternFill patternType="none">
          <bgColor auto="1"/>
        </patternFill>
      </fill>
      <border>
        <left/>
        <right/>
      </border>
    </dxf>
    <dxf>
      <fill>
        <patternFill patternType="solid">
          <bgColor theme="0" tint="-0.14996795556505021"/>
        </patternFill>
      </fill>
    </dxf>
    <dxf>
      <font>
        <color auto="1"/>
      </font>
      <fill>
        <patternFill patternType="none">
          <bgColor auto="1"/>
        </patternFill>
      </fill>
      <border>
        <left/>
        <right/>
      </border>
    </dxf>
    <dxf>
      <fill>
        <patternFill patternType="solid">
          <bgColor theme="0" tint="-0.14996795556505021"/>
        </patternFill>
      </fill>
    </dxf>
    <dxf>
      <font>
        <color auto="1"/>
      </font>
      <fill>
        <patternFill patternType="none">
          <bgColor auto="1"/>
        </patternFill>
      </fill>
      <border>
        <left/>
        <right/>
      </border>
    </dxf>
    <dxf>
      <fill>
        <patternFill patternType="solid">
          <bgColor theme="0" tint="-0.14996795556505021"/>
        </patternFill>
      </fill>
    </dxf>
    <dxf>
      <font>
        <color auto="1"/>
      </font>
      <fill>
        <patternFill patternType="none">
          <bgColor auto="1"/>
        </patternFill>
      </fill>
      <border>
        <left/>
        <right/>
      </border>
    </dxf>
    <dxf>
      <fill>
        <patternFill patternType="solid">
          <bgColor theme="0" tint="-0.1499679555650502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externalLink" Target="externalLinks/externalLink11.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externalLink" Target="externalLinks/externalLink7.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externalLink" Target="externalLinks/externalLink9.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externalLink" Target="externalLinks/externalLink12.xml"/></Relationships>
</file>

<file path=xl/drawings/drawing1.xml><?xml version="1.0" encoding="utf-8"?>
<xdr:wsDr xmlns:xdr="http://schemas.openxmlformats.org/drawingml/2006/spreadsheetDrawing" xmlns:a="http://schemas.openxmlformats.org/drawingml/2006/main">
  <xdr:oneCellAnchor>
    <xdr:from>
      <xdr:col>1</xdr:col>
      <xdr:colOff>0</xdr:colOff>
      <xdr:row>42</xdr:row>
      <xdr:rowOff>76200</xdr:rowOff>
    </xdr:from>
    <xdr:ext cx="9617097" cy="697006"/>
    <xdr:sp macro="" textlink="">
      <xdr:nvSpPr>
        <xdr:cNvPr id="2" name="Text Box 2">
          <a:extLst>
            <a:ext uri="{FF2B5EF4-FFF2-40B4-BE49-F238E27FC236}">
              <a16:creationId xmlns:a16="http://schemas.microsoft.com/office/drawing/2014/main" id="{00000000-0008-0000-1700-000002000000}"/>
            </a:ext>
          </a:extLst>
        </xdr:cNvPr>
        <xdr:cNvSpPr txBox="1">
          <a:spLocks noChangeArrowheads="1"/>
        </xdr:cNvSpPr>
      </xdr:nvSpPr>
      <xdr:spPr bwMode="auto">
        <a:xfrm>
          <a:off x="179294" y="9858935"/>
          <a:ext cx="9617097" cy="697006"/>
        </a:xfrm>
        <a:prstGeom prst="rect">
          <a:avLst/>
        </a:prstGeom>
        <a:noFill/>
        <a:ln w="9525">
          <a:noFill/>
          <a:miter lim="800000"/>
          <a:headEnd/>
          <a:tailEnd/>
        </a:ln>
      </xdr:spPr>
      <xdr:txBody>
        <a:bodyPr wrap="square" lIns="18288" tIns="22860" rIns="0" bIns="0" anchor="t" upright="1">
          <a:noAutofit/>
        </a:bodyPr>
        <a:lstStyle/>
        <a:p>
          <a:pPr marL="0" marR="0" indent="0" algn="l"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*Bei den Werten "Ist-Kosten" handelt es sich um Angaben nach Inter-ÜNB-Abrechnung.</a:t>
          </a:r>
          <a:br>
            <a:rPr lang="de-DE" sz="1000" b="0" i="0" u="none" strike="noStrike" baseline="0">
              <a:solidFill>
                <a:srgbClr val="000000"/>
              </a:solidFill>
              <a:latin typeface="Arial"/>
              <a:cs typeface="Arial"/>
            </a:rPr>
          </a:br>
          <a:r>
            <a:rPr lang="de-DE" sz="1000" b="0" i="0" u="none" strike="noStrike" baseline="0">
              <a:solidFill>
                <a:srgbClr val="000000"/>
              </a:solidFill>
              <a:latin typeface="Arial"/>
              <a:cs typeface="Arial"/>
            </a:rPr>
            <a:t>Ggf. vorhandene Abweichungen zwischen den hier dargestellten Ist-Kosten  und dem Produkt aus Leistungswert und Leistungspreis resultieren aus abgemeldeten Leistungen, die in den Daten zu Ist-Kosten  berücksichtigt wurden. Zusätzlich ist zu beachten, dass bei der gewählten täglichen Darstellung der Regelleistungspreise in €/MW die Mengengewichtung, die aus den verschiedenen Zeitscheiben resultiert verlorengeht.</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088A172B\r878257$\RWE-PLUS\F\PC-UBIS\Berichtssystem\B-UBIS-Standard-Ausgabeberichte\EC-B%20Berichtsmappe%204_Q_2003_V1_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Aktenplan\82%20Anreizregulierung\825%20Qualit&#228;tsregulierung\8255%20Umsetzung%20Erl&#246;sobergrenzen\8255-1%20Strom%20VNB\Tabellen\Erhebungsbogen\20110418%20Erhebungsbogen%20VU%202007_200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RKTH\04_VIS_H\3482%20Netzbetreiber%20Strom\3482.27%20Energie-_und_Wasserversorgung_Altenburg_GmbH,_3._RP\01_Altenburg_S_KKAuf\Altenburg_S_KKAuf_2018\05_20180919_0936_BNetzA_Altenburg_S_1_KKAuf_2018.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RKTH/01_Verfahren/03_Rkto/Rkto_2024/01_Rkto_2024_S/00_Rkto_2024_S_BNetzA/01_250715_BNetzA_S_EHB_Rkto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Strom\BK8-Anreizregulierung\0502_EnBW%20Transportnetze_AG\0502-0811-EOG\Intern\190303_Erl&#246;sobergrenze_EnBW_TS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BK8-Anreizregulierung\_Allgemeines_Vorlagen_Muster\TOOLs\Erweiterungsfaktor\EWF_2010\100913_EWF_2010_TOO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KTH/01_Verfahren/02_KKAuf/KKAuf_2024/02_KKAuf_2024_G/01_KKAuf_2024_G_Pr&#252;ftool/05p_250310_LRB_NB_G_Tool_KKAuf2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Strom\BK8-RPI\_Allgemeines_Vorlagen_Muster\TOOLs\Regulierungskonto\2009\101208_RegKo_2009_Too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bonn01f010\windat\BK8-Anreizregulierung\_Allgemeines_Vorlagen_Muster\TOOLs\Verprobung\090317_003_Verprobungstool_AReg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RKTH\01_Vorlagen\2019\01_KKauf\01_KKauf_Pr&#252;ftool\01_Strom\05_20190814_Prueftool_KKauf_Strom.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RKTH/04_VIS_Q/3482%20Netzbetreiber%20Strom/4.RP/3482.63_SHL_4.RP/04_SHL_S_KKAuf/SHL_S_KKAuf24/05a_230622_SHL_S_EHB_aktuell_KKAuf2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RKTH\04_VIS_H\3482%20Netzbetreiber%20Strom\3482.14%20Stadtwerke_Arnstadt_Netz_GmbH_&amp;_Co.KG,_3._RP\01_Arnstadt_S_KKAuf\Arnstadt_S_KKauf_2018\181122__BNetzA_Arnstadt_S_2962_1_KKAuf_20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wahlparameter"/>
      <sheetName val="Manag. Sum."/>
      <sheetName val="Wesentliche Entwicklung"/>
      <sheetName val="Erzeugung"/>
      <sheetName val="Beschaffung Handel"/>
      <sheetName val="Netz"/>
      <sheetName val="Vertrieb"/>
      <sheetName val="DB Vertrieb"/>
      <sheetName val="DB Vertrieb Strom"/>
      <sheetName val="DB Vertrieb Strom spez. Werte"/>
      <sheetName val="DB Vertrieb Gas"/>
      <sheetName val="DB Vertrieb Gas spez. Werte"/>
      <sheetName val="Sonstiges"/>
      <sheetName val="Overhead"/>
      <sheetName val="Call-Billing"/>
      <sheetName val="Finanzergebnis"/>
      <sheetName val="Beteiligungsergebnis"/>
      <sheetName val="Gesamtergebnis"/>
      <sheetName val="Personal"/>
      <sheetName val="Investitionen"/>
      <sheetName val="Bilanz"/>
      <sheetName val="Auswirkungen"/>
      <sheetName val="Gesamtergebnis (LocalGAAP)"/>
      <sheetName val="Nettofinanzschulden"/>
      <sheetName val="Betr. Vermö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itionen"/>
      <sheetName val="A. Allgemeine Informationen"/>
      <sheetName val="Auswahl NB"/>
      <sheetName val="B. Erlösobergrenze"/>
      <sheetName val="C. VU Niederspannung"/>
      <sheetName val="D. VU Mittelspannung"/>
      <sheetName val="E. Abweichung 2007 "/>
      <sheetName val="F. Abweichung 2008"/>
      <sheetName val="G. Abweichung 2009"/>
      <sheetName val="H. Netzübergänge"/>
      <sheetName val="I. Erläuterungen"/>
    </sheetNames>
    <sheetDataSet>
      <sheetData sheetId="0" refreshError="1"/>
      <sheetData sheetId="1" refreshError="1"/>
      <sheetData sheetId="2" refreshError="1">
        <row r="3">
          <cell r="B3" t="str">
            <v>Bitte wählen</v>
          </cell>
        </row>
        <row r="4">
          <cell r="B4" t="str">
            <v>24/7 Netze GmbH (Mannheim)</v>
          </cell>
        </row>
        <row r="5">
          <cell r="B5" t="str">
            <v>24/7 Netze GmbH (Offenbach)</v>
          </cell>
        </row>
        <row r="6">
          <cell r="B6" t="str">
            <v>abita Energie Otterberg GmbH</v>
          </cell>
        </row>
        <row r="7">
          <cell r="B7" t="str">
            <v>AggerService GmbH</v>
          </cell>
        </row>
        <row r="8">
          <cell r="B8" t="str">
            <v>Albstadtwerke GmbH</v>
          </cell>
        </row>
        <row r="9">
          <cell r="B9" t="str">
            <v>Albwerk GmbH &amp; Co. KG</v>
          </cell>
        </row>
        <row r="10">
          <cell r="B10" t="str">
            <v>AllgäuNetz GmbH &amp; Co. KG</v>
          </cell>
        </row>
        <row r="11">
          <cell r="B11" t="str">
            <v>AlzChem Trostberg GmbH</v>
          </cell>
        </row>
        <row r="12">
          <cell r="B12" t="str">
            <v>Amprion GmbH</v>
          </cell>
        </row>
        <row r="13">
          <cell r="B13" t="str">
            <v>Angelika von Stetten Elektrizitätswerk Stettengut</v>
          </cell>
        </row>
        <row r="14">
          <cell r="B14" t="str">
            <v>Aschaffenburger Versorgungs GmbH</v>
          </cell>
        </row>
        <row r="15">
          <cell r="B15" t="str">
            <v>AVU Netz GmbH</v>
          </cell>
        </row>
        <row r="16">
          <cell r="B16" t="str">
            <v>Axima GmbH (Netz Großdubrau)</v>
          </cell>
        </row>
        <row r="17">
          <cell r="B17" t="str">
            <v>Axima GmbH (Netz Klingenberg)</v>
          </cell>
        </row>
        <row r="18">
          <cell r="B18" t="str">
            <v>Axima GmbH (Netz Radeberg)</v>
          </cell>
        </row>
        <row r="19">
          <cell r="B19" t="str">
            <v>Bad Honnef AG</v>
          </cell>
        </row>
        <row r="20">
          <cell r="B20" t="str">
            <v>badenova-Netz GmbH</v>
          </cell>
        </row>
        <row r="21">
          <cell r="B21" t="str">
            <v>Bauer Elektrounternehmen GmbH &amp; Co. KG</v>
          </cell>
        </row>
        <row r="22">
          <cell r="B22" t="str">
            <v>BEW Bayreuther Energie- und Wasserversorgungs GmbH</v>
          </cell>
        </row>
        <row r="23">
          <cell r="B23" t="str">
            <v>BEW Netze GmbH</v>
          </cell>
        </row>
        <row r="24">
          <cell r="B24" t="str">
            <v>Bezirksverband Kraftwerk Köhlgartenwiese</v>
          </cell>
        </row>
        <row r="25">
          <cell r="B25" t="str">
            <v>Blomberger Versorgungsbetriebe GmbH</v>
          </cell>
        </row>
        <row r="26">
          <cell r="B26" t="str">
            <v>Bocholter Energie- und Wasserversorgung GmbH</v>
          </cell>
        </row>
        <row r="27">
          <cell r="B27" t="str">
            <v>Bröltaler Elektrizitätsgenossenschaft eG</v>
          </cell>
        </row>
        <row r="28">
          <cell r="B28" t="str">
            <v>BS ENERGY NETZ GmbH</v>
          </cell>
        </row>
        <row r="29">
          <cell r="B29" t="str">
            <v>BTB Netz GmbH Berlin</v>
          </cell>
        </row>
        <row r="30">
          <cell r="B30" t="str">
            <v>BTT Bauteam Tretzel GmbH</v>
          </cell>
        </row>
        <row r="31">
          <cell r="B31" t="str">
            <v>Cramer Mühle KG</v>
          </cell>
        </row>
        <row r="32">
          <cell r="B32" t="str">
            <v>Dessauer Stromversorgung GmbH</v>
          </cell>
        </row>
        <row r="33">
          <cell r="B33" t="str">
            <v>Donau-Stadtwerke Dillingen-Lauingen</v>
          </cell>
        </row>
        <row r="34">
          <cell r="B34" t="str">
            <v>Dortmunder Energie- und Wasserversorgung - Netz GmbH</v>
          </cell>
        </row>
        <row r="35">
          <cell r="B35" t="str">
            <v>DREWAG NETZ GmbH</v>
          </cell>
        </row>
        <row r="36">
          <cell r="B36" t="str">
            <v>E.ON Avacon AG</v>
          </cell>
        </row>
        <row r="37">
          <cell r="B37" t="str">
            <v>E.ON Avacon AG (Netzbereich Sachsen Anhalt)</v>
          </cell>
        </row>
        <row r="38">
          <cell r="B38" t="str">
            <v>E.ON Bayern AG</v>
          </cell>
        </row>
        <row r="39">
          <cell r="B39" t="str">
            <v>E.ON edis AG</v>
          </cell>
        </row>
        <row r="40">
          <cell r="B40" t="str">
            <v>E.ON Hanse AG</v>
          </cell>
        </row>
        <row r="41">
          <cell r="B41" t="str">
            <v>E.ON Mitte AG</v>
          </cell>
        </row>
        <row r="42">
          <cell r="B42" t="str">
            <v>E.ON Mitte AG (Stadt Gelnhausen)</v>
          </cell>
        </row>
        <row r="43">
          <cell r="B43" t="str">
            <v>E.ON Netz GmbH</v>
          </cell>
        </row>
        <row r="44">
          <cell r="B44" t="str">
            <v>E.ON Westfalen Weser AG</v>
          </cell>
        </row>
        <row r="45">
          <cell r="B45" t="str">
            <v>e.wa riss Netze GmbH</v>
          </cell>
        </row>
        <row r="46">
          <cell r="B46" t="str">
            <v>EGC Energie- und Gebäude- technik Control GmbH &amp; Co. KG</v>
          </cell>
        </row>
        <row r="47">
          <cell r="B47" t="str">
            <v>EGF Netz GmbH</v>
          </cell>
        </row>
        <row r="48">
          <cell r="B48" t="str">
            <v>EGH Elektrizitäts-Genossenschaft Hauingen e.G.</v>
          </cell>
        </row>
        <row r="49">
          <cell r="B49" t="str">
            <v>EGT Energie GmbH</v>
          </cell>
        </row>
        <row r="50">
          <cell r="B50" t="str">
            <v>Ehinger Energie Wendelin Maunz GmbH</v>
          </cell>
        </row>
        <row r="51">
          <cell r="B51" t="str">
            <v>Eichenmüller GmbH &amp; Co. KG</v>
          </cell>
        </row>
        <row r="52">
          <cell r="B52" t="str">
            <v>Eichsfelder Energie- und Wasserversorgungsgesellschaft mbH</v>
          </cell>
        </row>
        <row r="53">
          <cell r="B53" t="str">
            <v>ELE Verteilnetz GmbH</v>
          </cell>
        </row>
        <row r="54">
          <cell r="B54" t="str">
            <v>Elektra Genossenschaft Pinzberg e.G.</v>
          </cell>
        </row>
        <row r="55">
          <cell r="B55" t="str">
            <v>Elektra-Genossenschaft Effeltrich eG</v>
          </cell>
        </row>
        <row r="56">
          <cell r="B56" t="str">
            <v>Elektrizitäts- und Wasserversorgungsgenossenschaft Vagen  eG</v>
          </cell>
        </row>
        <row r="57">
          <cell r="B57" t="str">
            <v>Elektrizitätsgenossenschaft Bierenbachtal eG</v>
          </cell>
        </row>
        <row r="58">
          <cell r="B58" t="str">
            <v>Elektrizitätsgenossenschaft Dirmstein eG</v>
          </cell>
        </row>
        <row r="59">
          <cell r="B59" t="str">
            <v>Elektrizitätsgenossenschaft Engelsberg eG</v>
          </cell>
        </row>
        <row r="60">
          <cell r="B60" t="str">
            <v>Elektrizitätsgenossenschaft für Wittmund eG</v>
          </cell>
        </row>
        <row r="61">
          <cell r="B61" t="str">
            <v>Elektrizitätsgenossenschaft Hasbergen eG</v>
          </cell>
        </row>
        <row r="62">
          <cell r="B62" t="str">
            <v>Elektrizitätsgenossenschaft Karlstein eG</v>
          </cell>
        </row>
        <row r="63">
          <cell r="B63" t="str">
            <v>Elektrizitätsgenossenschaft Nordhalben und Umgebung eG</v>
          </cell>
        </row>
        <row r="64">
          <cell r="B64" t="str">
            <v>Elektrizitätsgenossenschaft Oesterweg eG</v>
          </cell>
        </row>
        <row r="65">
          <cell r="B65" t="str">
            <v>Elektrizitätsgenossenschaft Ohlstadt e.G.</v>
          </cell>
        </row>
        <row r="66">
          <cell r="B66" t="str">
            <v>Elektrizitätsgenossenschaft Rettenberg eG</v>
          </cell>
        </row>
        <row r="67">
          <cell r="B67" t="str">
            <v>Elektrizitäts-Genossenschaft Röthenbach eG</v>
          </cell>
        </row>
        <row r="68">
          <cell r="B68" t="str">
            <v>Elektrizitätsgenossenschaft Schlachters e.G.</v>
          </cell>
        </row>
        <row r="69">
          <cell r="B69" t="str">
            <v>Elektrizitäts-Genossenschaft Schonstett eG</v>
          </cell>
        </row>
        <row r="70">
          <cell r="B70" t="str">
            <v>Elektrizitäts-Genossenschaft Tacherting-Feichten eG</v>
          </cell>
        </row>
        <row r="71">
          <cell r="B71" t="str">
            <v>Elektrizitätsgenossenschaft Unterneukirchen eG</v>
          </cell>
        </row>
        <row r="72">
          <cell r="B72" t="str">
            <v>Elektrizitätsgenossenschaft Vogling &amp; Angrenzer eG</v>
          </cell>
        </row>
        <row r="73">
          <cell r="B73" t="str">
            <v>Elektrizitätsgenossenschaft Wolkersdorf und Umgebung eG</v>
          </cell>
        </row>
        <row r="74">
          <cell r="B74" t="str">
            <v>Elektrizitätsgesellschaft Levern eG</v>
          </cell>
        </row>
        <row r="75">
          <cell r="B75" t="str">
            <v>Elektrizitätsvereinigung Böbing eG (EVB eG)</v>
          </cell>
        </row>
        <row r="76">
          <cell r="B76" t="str">
            <v>Elektrizitäts-VersorgungsGenossenschaft Perlesreut eG</v>
          </cell>
        </row>
        <row r="77">
          <cell r="B77" t="str">
            <v>Elektrizitätsversorgungsgesellschaft Velten mbH</v>
          </cell>
        </row>
        <row r="78">
          <cell r="B78" t="str">
            <v>Elektrizitätsversorgungsuntern. (EVU) der Ortsgemeinde Gerolsheim</v>
          </cell>
        </row>
        <row r="79">
          <cell r="B79" t="str">
            <v>Elektrizitätsversorgungsuntern. (EVU) der Ortsgemeinde Obrigheim</v>
          </cell>
        </row>
        <row r="80">
          <cell r="B80" t="str">
            <v>Elektrizitätsversorgungsunternehmen der Ortsgemeinde Waldsee</v>
          </cell>
        </row>
        <row r="81">
          <cell r="B81" t="str">
            <v>Elektrizitätswerk Bruchmühlbach-Miesau</v>
          </cell>
        </row>
        <row r="82">
          <cell r="B82" t="str">
            <v>Elektrizitätswerk Dahlenburg AG</v>
          </cell>
        </row>
        <row r="83">
          <cell r="B83" t="str">
            <v>Elektrizitätswerk Dahner Felsenland</v>
          </cell>
        </row>
        <row r="84">
          <cell r="B84" t="str">
            <v>Elektrizitätswerk der Ortsgemeinde Ramsen</v>
          </cell>
        </row>
        <row r="85">
          <cell r="B85" t="str">
            <v>Elektrizitätswerk der Verbandsgemeinde Eisenberg</v>
          </cell>
        </row>
        <row r="86">
          <cell r="B86" t="str">
            <v>Elektrizitätswerk des Kantons Schaffhausen AG</v>
          </cell>
        </row>
        <row r="87">
          <cell r="B87" t="str">
            <v>Elektrizitätswerk Dießen Stadler GmbH</v>
          </cell>
        </row>
        <row r="88">
          <cell r="B88" t="str">
            <v>Elektrizitätswerk Döllerer &amp; Greimel Netz OHG</v>
          </cell>
        </row>
        <row r="89">
          <cell r="B89" t="str">
            <v>Elektrizitätswerk Geiger</v>
          </cell>
        </row>
        <row r="90">
          <cell r="B90" t="str">
            <v>Elektrizitätswerk Georg Grandl</v>
          </cell>
        </row>
        <row r="91">
          <cell r="B91" t="str">
            <v>Elektrizitätswerk Goldbach-Hösbach GmbH &amp; Co. KG</v>
          </cell>
        </row>
        <row r="92">
          <cell r="B92" t="str">
            <v>Elektrizitätswerk Heinrich Schirmer</v>
          </cell>
        </row>
        <row r="93">
          <cell r="B93" t="str">
            <v>Elektrizitätswerk Hindelang eG</v>
          </cell>
        </row>
        <row r="94">
          <cell r="B94" t="str">
            <v>Elektrizitätswerk Huber OHG</v>
          </cell>
        </row>
        <row r="95">
          <cell r="B95" t="str">
            <v>Elektrizitätswerk Kandern Bissinger GmbH</v>
          </cell>
        </row>
        <row r="96">
          <cell r="B96" t="str">
            <v>Elektrizitätswerk Leitlein GmbH &amp; Co. KG</v>
          </cell>
        </row>
        <row r="97">
          <cell r="B97" t="str">
            <v>Elektrizitätswerk Mainbernheim GmbH</v>
          </cell>
        </row>
        <row r="98">
          <cell r="B98" t="str">
            <v>Elektrizitätswerk Markelsheim Inh. Karl Kuhn</v>
          </cell>
        </row>
        <row r="99">
          <cell r="B99" t="str">
            <v>Elektrizitätswerk Max Peissker</v>
          </cell>
        </row>
        <row r="100">
          <cell r="B100" t="str">
            <v>Elektrizitätswerk Mittelbaden Netzbetriebsgesellschaft mbH</v>
          </cell>
        </row>
        <row r="101">
          <cell r="B101" t="str">
            <v>Elektrizitätswerk Oberwössen e.G.</v>
          </cell>
        </row>
        <row r="102">
          <cell r="B102" t="str">
            <v>Elektrizitätswerk Ottenhöfen Moser OHG</v>
          </cell>
        </row>
        <row r="103">
          <cell r="B103" t="str">
            <v>Elektrizitäts-Werk Ottersberg</v>
          </cell>
        </row>
        <row r="104">
          <cell r="B104" t="str">
            <v>Elektrizitätswerk Richard Ley Inh. Hans Henning Ley e. K.</v>
          </cell>
        </row>
        <row r="105">
          <cell r="B105" t="str">
            <v>Elektrizitätswerk Rohmund GmbH</v>
          </cell>
        </row>
        <row r="106">
          <cell r="B106" t="str">
            <v>Elektrizitätswerk Rosenmühle e.K.</v>
          </cell>
        </row>
        <row r="107">
          <cell r="B107" t="str">
            <v>Elektrizitätswerk Satrup, Heinrich N. Clausen GmbH &amp; Co. KG</v>
          </cell>
        </row>
        <row r="108">
          <cell r="B108" t="str">
            <v>Elektrizitätswerk Schweiger OHG</v>
          </cell>
        </row>
        <row r="109">
          <cell r="B109" t="str">
            <v>Elektrizitätswerk Simbach GmbH</v>
          </cell>
        </row>
        <row r="110">
          <cell r="B110" t="str">
            <v>Elektrizitätswerk Späth Anton</v>
          </cell>
        </row>
        <row r="111">
          <cell r="B111" t="str">
            <v>Elektrizitätswerk Stern KG Bad Endorf</v>
          </cell>
        </row>
        <row r="112">
          <cell r="B112" t="str">
            <v>Elektrizitätswerk Tegernsee Carl Miller KG</v>
          </cell>
        </row>
        <row r="113">
          <cell r="B113" t="str">
            <v>Elektrizitätswerk Wanfried von Scharfenberg KG</v>
          </cell>
        </row>
        <row r="114">
          <cell r="B114" t="str">
            <v>Elektrizitätswerk Weißenhorn AG</v>
          </cell>
        </row>
        <row r="115">
          <cell r="B115" t="str">
            <v>Elektrizitätswerk Wendelsteinbahn GmbH</v>
          </cell>
        </row>
        <row r="116">
          <cell r="B116" t="str">
            <v>Elektrizitätswerk Wennenmühle Schörger KG</v>
          </cell>
        </row>
        <row r="117">
          <cell r="B117" t="str">
            <v>Elektrizitätswerk Wörth a. d. Donau Rupert Heider &amp; Co. KG</v>
          </cell>
        </row>
        <row r="118">
          <cell r="B118" t="str">
            <v>Elektrizitätswerke Reutte GmbH &amp; Co. KG</v>
          </cell>
        </row>
        <row r="119">
          <cell r="B119" t="str">
            <v>Elektrizitätswerke Schönau Netze GmbH</v>
          </cell>
        </row>
        <row r="120">
          <cell r="B120" t="str">
            <v>Elektroenergieversorgung Cottbus GmbH</v>
          </cell>
        </row>
        <row r="121">
          <cell r="B121" t="str">
            <v>Elektro-Trück GmbH</v>
          </cell>
        </row>
        <row r="122">
          <cell r="B122" t="str">
            <v>Elektroversorgungsverein Winterborn</v>
          </cell>
        </row>
        <row r="123">
          <cell r="B123" t="str">
            <v>EMB Energieversorgung Miltenberg- Bürgstadt GmbH &amp; Co. KG</v>
          </cell>
        </row>
        <row r="124">
          <cell r="B124" t="str">
            <v>ENA Energienetze Apolda GmbH</v>
          </cell>
        </row>
        <row r="125">
          <cell r="B125" t="str">
            <v>EnBW Regional AG</v>
          </cell>
        </row>
        <row r="126">
          <cell r="B126" t="str">
            <v>EnBW Transportnetze AG</v>
          </cell>
        </row>
        <row r="127">
          <cell r="B127" t="str">
            <v>enercity Netzgesellschaft mbH</v>
          </cell>
        </row>
        <row r="128">
          <cell r="B128" t="str">
            <v>eneREGIO GmbH</v>
          </cell>
        </row>
        <row r="129">
          <cell r="B129" t="str">
            <v>Energie AG Iserlohn-Menden</v>
          </cell>
        </row>
        <row r="130">
          <cell r="B130" t="str">
            <v>Energie Calw GmbH</v>
          </cell>
        </row>
        <row r="131">
          <cell r="B131" t="str">
            <v>Energie Direkt GmbH</v>
          </cell>
        </row>
        <row r="132">
          <cell r="B132" t="str">
            <v>Energie- und Bäderbetrieb -Elektrizitätswerk-</v>
          </cell>
        </row>
        <row r="133">
          <cell r="B133" t="str">
            <v>Energie und Versorgung Butzbach GmbH</v>
          </cell>
        </row>
        <row r="134">
          <cell r="B134" t="str">
            <v>Energie und Wasser Potsdam GmbH</v>
          </cell>
        </row>
        <row r="135">
          <cell r="B135" t="str">
            <v>energie- und wassergesellschaft mbh</v>
          </cell>
        </row>
        <row r="136">
          <cell r="B136" t="str">
            <v>Energie und Wasserversorgung Aktiengesellschaft Kamenz</v>
          </cell>
        </row>
        <row r="137">
          <cell r="B137" t="str">
            <v>Energie- und Wasserversorgung Altenburg GmbH</v>
          </cell>
        </row>
        <row r="138">
          <cell r="B138" t="str">
            <v>Energie- und Wasserversorgung Bruchsal GmbH</v>
          </cell>
        </row>
        <row r="139">
          <cell r="B139" t="str">
            <v>Energie- und Wasserversorgung Hamm GmbH</v>
          </cell>
        </row>
        <row r="140">
          <cell r="B140" t="str">
            <v>Energie- und Wasserversorgung Kirchzarten GmbH</v>
          </cell>
        </row>
        <row r="141">
          <cell r="B141" t="str">
            <v>Energie- und Wasserversorgung Rheine GmbH</v>
          </cell>
        </row>
        <row r="142">
          <cell r="B142" t="str">
            <v>Energie- und Wasserwerke Bautzen GmbH</v>
          </cell>
        </row>
        <row r="143">
          <cell r="B143" t="str">
            <v>Energie Waldeck-Frankenberg GmbH</v>
          </cell>
        </row>
        <row r="144">
          <cell r="B144" t="str">
            <v>Energiedienst Netze GmbH</v>
          </cell>
        </row>
        <row r="145">
          <cell r="B145" t="str">
            <v>Energie-Gesellschaft Unterkirnach mbH</v>
          </cell>
        </row>
        <row r="146">
          <cell r="B146" t="str">
            <v>Energienetze Bayern GmbH (Buching-Trauchgau)</v>
          </cell>
        </row>
        <row r="147">
          <cell r="B147" t="str">
            <v>Energienetze Bayern GmbH (Germering)</v>
          </cell>
        </row>
        <row r="148">
          <cell r="B148" t="str">
            <v>Energienetze Bayern GmbH (Marktredwitz)</v>
          </cell>
        </row>
        <row r="149">
          <cell r="B149" t="str">
            <v>Energienetze Bayern GmbH (Ruhpolding)</v>
          </cell>
        </row>
        <row r="150">
          <cell r="B150" t="str">
            <v>Energienetze Schwarza GmbH (ENS)</v>
          </cell>
        </row>
        <row r="151">
          <cell r="B151" t="str">
            <v>EnergieSüdwest Netz GmbH</v>
          </cell>
        </row>
        <row r="152">
          <cell r="B152" t="str">
            <v>Energieverbund Gierstädt GmbH</v>
          </cell>
        </row>
        <row r="153">
          <cell r="B153" t="str">
            <v>Energieversorgung A9 Mitte GmbH &amp; Co. KG</v>
          </cell>
        </row>
        <row r="154">
          <cell r="B154" t="str">
            <v>Energieversorgung Alzenau GmbH</v>
          </cell>
        </row>
        <row r="155">
          <cell r="B155" t="str">
            <v>Energieversorgung Beckum GmbH &amp; Co. KG</v>
          </cell>
        </row>
        <row r="156">
          <cell r="B156" t="str">
            <v>Energieversorgung Gemünden GmbH</v>
          </cell>
        </row>
        <row r="157">
          <cell r="B157" t="str">
            <v>Energieversorgung Halle Netz GmbH</v>
          </cell>
        </row>
        <row r="158">
          <cell r="B158" t="str">
            <v>Energieversorgung Inselsberg GmbH</v>
          </cell>
        </row>
        <row r="159">
          <cell r="B159" t="str">
            <v>Energieversorgung Josef Schmid</v>
          </cell>
        </row>
        <row r="160">
          <cell r="B160" t="str">
            <v>Energieversorgung Limburg GmbH</v>
          </cell>
        </row>
        <row r="161">
          <cell r="B161" t="str">
            <v>Energieversorgung Lohr-Karlstadt und Umgebung GmbH &amp; Co. KG</v>
          </cell>
        </row>
        <row r="162">
          <cell r="B162" t="str">
            <v>Energieversorgung Nordhausen Netz GmbH</v>
          </cell>
        </row>
        <row r="163">
          <cell r="B163" t="str">
            <v>Energieversorgung Oberes Wiesental GmbH</v>
          </cell>
        </row>
        <row r="164">
          <cell r="B164" t="str">
            <v>Energieversorgung Oelde GmbH</v>
          </cell>
        </row>
        <row r="165">
          <cell r="B165" t="str">
            <v>Energieversorgung Ottobrunn GmbH</v>
          </cell>
        </row>
        <row r="166">
          <cell r="B166" t="str">
            <v>Energieversorgung Rottenburg am Neckar GmbH</v>
          </cell>
        </row>
        <row r="167">
          <cell r="B167" t="str">
            <v>Energieversorgung Selb-Marktredwitz GmbH</v>
          </cell>
        </row>
        <row r="168">
          <cell r="B168" t="str">
            <v>Energieversorgung Südbaar GmbH</v>
          </cell>
        </row>
        <row r="169">
          <cell r="B169" t="str">
            <v>Energieversorgung Sylt GmbH</v>
          </cell>
        </row>
        <row r="170">
          <cell r="B170" t="str">
            <v>Energieversorgung Trossingen GmbH</v>
          </cell>
        </row>
        <row r="171">
          <cell r="B171" t="str">
            <v>Energiewerke der Gemeinde Lottstetten</v>
          </cell>
        </row>
        <row r="172">
          <cell r="B172" t="str">
            <v>Energiewerke Zeulenroda GmbH</v>
          </cell>
        </row>
        <row r="173">
          <cell r="B173" t="str">
            <v>energis-Netzgesellschaft mbH</v>
          </cell>
        </row>
        <row r="174">
          <cell r="B174" t="str">
            <v>EnRM - Energienetze Rhein-Main GmbH</v>
          </cell>
        </row>
        <row r="175">
          <cell r="B175" t="str">
            <v>ENRO Ludwigsfelde Netz GmbH</v>
          </cell>
        </row>
        <row r="176">
          <cell r="B176" t="str">
            <v>ENRW Energieversorgung Rottweil GmbH &amp; Co. KG</v>
          </cell>
        </row>
        <row r="177">
          <cell r="B177" t="str">
            <v>ENSO Netz GmbH</v>
          </cell>
        </row>
        <row r="178">
          <cell r="B178" t="str">
            <v>envia Verteilnetz GmbH</v>
          </cell>
        </row>
        <row r="179">
          <cell r="B179" t="str">
            <v>ENWG Energienetze Weimar GmbH &amp; Co. KG</v>
          </cell>
        </row>
        <row r="180">
          <cell r="B180" t="str">
            <v>enwor - energie &amp; wasser vor ort GmbH</v>
          </cell>
        </row>
        <row r="181">
          <cell r="B181" t="str">
            <v>Erlanger Stadtwerke AG</v>
          </cell>
        </row>
        <row r="182">
          <cell r="B182" t="str">
            <v>ESWE Netz GmbH</v>
          </cell>
        </row>
        <row r="183">
          <cell r="B183" t="str">
            <v>EUROENERGIE AG</v>
          </cell>
        </row>
        <row r="184">
          <cell r="B184" t="str">
            <v>Eurogate Technical Services GmbH</v>
          </cell>
        </row>
        <row r="185">
          <cell r="B185" t="str">
            <v>EVB Netze GmbH</v>
          </cell>
        </row>
        <row r="186">
          <cell r="B186" t="str">
            <v>EVI Energieversorgung Hildesheim GmbH &amp; Co. KG</v>
          </cell>
        </row>
        <row r="187">
          <cell r="B187" t="str">
            <v>EVI Energieversorgung Ihmert GmbH &amp; Co. KG</v>
          </cell>
        </row>
        <row r="188">
          <cell r="B188" t="str">
            <v>EVM Netz GmbH</v>
          </cell>
        </row>
        <row r="189">
          <cell r="B189" t="str">
            <v>evo Energie-Netz GmbH</v>
          </cell>
        </row>
        <row r="190">
          <cell r="B190" t="str">
            <v>EVR Netze GmbH</v>
          </cell>
        </row>
        <row r="191">
          <cell r="B191" t="str">
            <v>EVU der Ortsgemeinde Otterstadt</v>
          </cell>
        </row>
        <row r="192">
          <cell r="B192" t="str">
            <v>EVU der Ortsgemeinde Rheinzabern</v>
          </cell>
        </row>
        <row r="193">
          <cell r="B193" t="str">
            <v>EVU Gochsheim</v>
          </cell>
        </row>
        <row r="194">
          <cell r="B194" t="str">
            <v>EVU Markt Kipfenberg</v>
          </cell>
        </row>
        <row r="195">
          <cell r="B195" t="str">
            <v>EVU Weilerbach</v>
          </cell>
        </row>
        <row r="196">
          <cell r="B196" t="str">
            <v>EVU-Winden</v>
          </cell>
        </row>
        <row r="197">
          <cell r="B197" t="str">
            <v>EWE NETZ GmbH</v>
          </cell>
        </row>
        <row r="198">
          <cell r="B198" t="str">
            <v>E-Werk C. Ensinger Inh. Johanna Ensinger</v>
          </cell>
        </row>
        <row r="199">
          <cell r="B199" t="str">
            <v>E-Werk der Gemeinde Wattenheim</v>
          </cell>
        </row>
        <row r="200">
          <cell r="B200" t="str">
            <v>E-Werk Meckenheim/Pfalz</v>
          </cell>
        </row>
        <row r="201">
          <cell r="B201" t="str">
            <v>e-werk Reinbek-Wentorf GmbH</v>
          </cell>
        </row>
        <row r="202">
          <cell r="B202" t="str">
            <v>E-Werk Rohrdorf Josef Haimmerer</v>
          </cell>
        </row>
        <row r="203">
          <cell r="B203" t="str">
            <v>E-Werk Rupert Buchauer</v>
          </cell>
        </row>
        <row r="204">
          <cell r="B204" t="str">
            <v>E-Werke Haniel Haimhausen OHG</v>
          </cell>
        </row>
        <row r="205">
          <cell r="B205" t="str">
            <v>EWG Energie- und Wasserversorgungs- GmbH</v>
          </cell>
        </row>
        <row r="206">
          <cell r="B206" t="str">
            <v>EWR Netz GmbH</v>
          </cell>
        </row>
        <row r="207">
          <cell r="B207" t="str">
            <v>EWR Netz GmbH</v>
          </cell>
        </row>
        <row r="208">
          <cell r="B208" t="str">
            <v>EWR Netze GmbH</v>
          </cell>
        </row>
        <row r="209">
          <cell r="B209" t="str">
            <v>ews-Netz GmbH</v>
          </cell>
        </row>
        <row r="210">
          <cell r="B210" t="str">
            <v>EZV Energie- und Service GmbH &amp; Co. KG Untermain</v>
          </cell>
        </row>
        <row r="211">
          <cell r="B211" t="str">
            <v>F. X. Mittermaier &amp; Söhne GmbH &amp; Co. KG</v>
          </cell>
        </row>
        <row r="212">
          <cell r="B212" t="str">
            <v>Fährhafen Sassnitz GmbH</v>
          </cell>
        </row>
        <row r="213">
          <cell r="B213" t="str">
            <v>FairEnergie GmbH</v>
          </cell>
        </row>
        <row r="214">
          <cell r="B214" t="str">
            <v>Feuchter Gemeindewerke GmbH</v>
          </cell>
        </row>
        <row r="215">
          <cell r="B215" t="str">
            <v>Fischer Georg e.K.</v>
          </cell>
        </row>
        <row r="216">
          <cell r="B216" t="str">
            <v>Fischereihafen-Betriebs- gesellschaft mbH</v>
          </cell>
        </row>
        <row r="217">
          <cell r="B217" t="str">
            <v>Freiberger Stromversorgung GmbH</v>
          </cell>
        </row>
        <row r="218">
          <cell r="B218" t="str">
            <v>Freisinger Stadtwerke Versorgungs-GmbH</v>
          </cell>
        </row>
        <row r="219">
          <cell r="B219" t="str">
            <v>FREITALER STROM+GAS GMBH</v>
          </cell>
        </row>
        <row r="220">
          <cell r="B220" t="str">
            <v>Freudenberg Service KG</v>
          </cell>
        </row>
        <row r="221">
          <cell r="B221" t="str">
            <v>Fürstl. Waldburg-Zeil´sche Hauptverwaltung</v>
          </cell>
        </row>
        <row r="222">
          <cell r="B222" t="str">
            <v>Fürstlich Fugger von Glött´sches Elektrizitätswerk</v>
          </cell>
        </row>
        <row r="223">
          <cell r="B223" t="str">
            <v>Gammertinger Energie- und Wasserversorgung GmbH</v>
          </cell>
        </row>
        <row r="224">
          <cell r="B224" t="str">
            <v>Gasversorgung Rüsselsheim GmbH (seit 2010 Energieversorgung Rüsselsheim GmbH)</v>
          </cell>
        </row>
        <row r="225">
          <cell r="B225" t="str">
            <v>Gebr. Heinzelmann, Stromhandel + Vertrieb GmbH &amp; Co. KG</v>
          </cell>
        </row>
        <row r="226">
          <cell r="B226" t="str">
            <v>Gebrüder Eirich GmbH &amp; Co. KG - Elektrizitätswerk -</v>
          </cell>
        </row>
        <row r="227">
          <cell r="B227" t="str">
            <v>Gebrüder Miller, Elektrizitäts- versorgung GmbH &amp; Co. KG</v>
          </cell>
        </row>
        <row r="228">
          <cell r="B228" t="str">
            <v>Gemeinde Glattbach</v>
          </cell>
        </row>
        <row r="229">
          <cell r="B229" t="str">
            <v>Gemeinde Hemhofen</v>
          </cell>
        </row>
        <row r="230">
          <cell r="B230" t="str">
            <v>Gemeinde Heroldsbach - Stromversorgung -</v>
          </cell>
        </row>
        <row r="231">
          <cell r="B231" t="str">
            <v>Gemeinde Langenpreising - EVU Langenpreising</v>
          </cell>
        </row>
        <row r="232">
          <cell r="B232" t="str">
            <v>Gemeinde-Elektrizitäts- und Wasserwerk Burtenbach</v>
          </cell>
        </row>
        <row r="233">
          <cell r="B233" t="str">
            <v>Gemeindewerk Fußgönheim -EVU-</v>
          </cell>
        </row>
        <row r="234">
          <cell r="B234" t="str">
            <v>Gemeindewerk Krickenbach - Elektroversorgung -</v>
          </cell>
        </row>
        <row r="235">
          <cell r="B235" t="str">
            <v>Gemeindewerk Stelzenberg -Elektroversorgung-</v>
          </cell>
        </row>
        <row r="236">
          <cell r="B236" t="str">
            <v>Gemeindewerke Baiersbronn</v>
          </cell>
        </row>
        <row r="237">
          <cell r="B237" t="str">
            <v>Gemeindewerke Bayerisch Gmain</v>
          </cell>
        </row>
        <row r="238">
          <cell r="B238" t="str">
            <v>Gemeindewerke Bobenheim- Roxheim GmbH</v>
          </cell>
        </row>
        <row r="239">
          <cell r="B239" t="str">
            <v>Gemeindewerke Bovenden</v>
          </cell>
        </row>
        <row r="240">
          <cell r="B240" t="str">
            <v>Gemeindewerke Budenheim -Anstalt des öffentlichen Rechts-</v>
          </cell>
        </row>
        <row r="241">
          <cell r="B241" t="str">
            <v>Gemeindewerke Cadolzburg</v>
          </cell>
        </row>
        <row r="242">
          <cell r="B242" t="str">
            <v>Gemeindewerke der Gemeinde Hohentengen am Hochrhein</v>
          </cell>
        </row>
        <row r="243">
          <cell r="B243" t="str">
            <v>Gemeindewerke Dudenhofen</v>
          </cell>
        </row>
        <row r="244">
          <cell r="B244" t="str">
            <v>Gemeindewerke Ebersdorf</v>
          </cell>
        </row>
        <row r="245">
          <cell r="B245" t="str">
            <v>Gemeindewerke Enkenbach-Alsenborn Betriebszweig Elektrizitätsvers.</v>
          </cell>
        </row>
        <row r="246">
          <cell r="B246" t="str">
            <v>Gemeindewerke Frammersbach</v>
          </cell>
        </row>
        <row r="247">
          <cell r="B247" t="str">
            <v>Gemeindewerke Gangkofen</v>
          </cell>
        </row>
        <row r="248">
          <cell r="B248" t="str">
            <v>Gemeindewerke Garmisch-Partenkirchen</v>
          </cell>
        </row>
        <row r="249">
          <cell r="B249" t="str">
            <v>Gemeindewerke Georgensgmünd</v>
          </cell>
        </row>
        <row r="250">
          <cell r="B250" t="str">
            <v>Gemeindewerke Grefrath GmbH</v>
          </cell>
        </row>
        <row r="251">
          <cell r="B251" t="str">
            <v>Gemeindewerke Großkrotzenburg GmbH</v>
          </cell>
        </row>
        <row r="252">
          <cell r="B252" t="str">
            <v>Gemeindewerke Gundelfingen GmbH</v>
          </cell>
        </row>
        <row r="253">
          <cell r="B253" t="str">
            <v>Gemeindewerke Halstenbek</v>
          </cell>
        </row>
        <row r="254">
          <cell r="B254" t="str">
            <v>Gemeindewerke Hardt</v>
          </cell>
        </row>
        <row r="255">
          <cell r="B255" t="str">
            <v>Gemeindewerke Haßloch GmbH</v>
          </cell>
        </row>
        <row r="256">
          <cell r="B256" t="str">
            <v>Gemeindewerke Heikendorf GmbH</v>
          </cell>
        </row>
        <row r="257">
          <cell r="B257" t="str">
            <v>Gemeindewerke Herxheim</v>
          </cell>
        </row>
        <row r="258">
          <cell r="B258" t="str">
            <v>Gemeindewerke Hettenleidelheim E- und Gas-Werk</v>
          </cell>
        </row>
        <row r="259">
          <cell r="B259" t="str">
            <v>Gemeindewerke Holzkirchen GmbH</v>
          </cell>
        </row>
        <row r="260">
          <cell r="B260" t="str">
            <v>Gemeindewerke Hördt</v>
          </cell>
        </row>
        <row r="261">
          <cell r="B261" t="str">
            <v>Gemeindewerke Kahl Versorgungsgesellschaft mbH</v>
          </cell>
        </row>
        <row r="262">
          <cell r="B262" t="str">
            <v>Gemeindewerke Kiefersfelden</v>
          </cell>
        </row>
        <row r="263">
          <cell r="B263" t="str">
            <v>Gemeindewerke Kirkel GmbH</v>
          </cell>
        </row>
        <row r="264">
          <cell r="B264" t="str">
            <v>Gemeindewerke Klettgau</v>
          </cell>
        </row>
        <row r="265">
          <cell r="B265" t="str">
            <v>Gemeindewerke Krauchenwies - Stromversorgung -</v>
          </cell>
        </row>
        <row r="266">
          <cell r="B266" t="str">
            <v>Gemeindewerke Lambsheim - Elektrizitätsversorgung</v>
          </cell>
        </row>
        <row r="267">
          <cell r="B267" t="str">
            <v>Gemeindewerke Leck-Netz GmbH</v>
          </cell>
        </row>
        <row r="268">
          <cell r="B268" t="str">
            <v>Gemeindewerke Lilienthal GmbH</v>
          </cell>
        </row>
        <row r="269">
          <cell r="B269" t="str">
            <v>Gemeindewerke Markt Lichtenau</v>
          </cell>
        </row>
        <row r="270">
          <cell r="B270" t="str">
            <v>Gemeindewerke Neuendettelsau</v>
          </cell>
        </row>
        <row r="271">
          <cell r="B271" t="str">
            <v>Gemeindewerke Niedermohr c/o Stadtwerke Ramstein-Msb. GmbH</v>
          </cell>
        </row>
        <row r="272">
          <cell r="B272" t="str">
            <v>Gemeindewerke Niefern-Öschelbronn</v>
          </cell>
        </row>
        <row r="273">
          <cell r="B273" t="str">
            <v>Gemeindewerke Nüdlingen</v>
          </cell>
        </row>
        <row r="274">
          <cell r="B274" t="str">
            <v>Gemeindewerke Nümbrecht GmbH</v>
          </cell>
        </row>
        <row r="275">
          <cell r="B275" t="str">
            <v>Gemeindewerke Oberaudorf</v>
          </cell>
        </row>
        <row r="276">
          <cell r="B276" t="str">
            <v>Gemeindewerke Partenstein</v>
          </cell>
        </row>
        <row r="277">
          <cell r="B277" t="str">
            <v>Gemeindewerke Peißenberg</v>
          </cell>
        </row>
        <row r="278">
          <cell r="B278" t="str">
            <v>Gemeindewerke Pleinfeld</v>
          </cell>
        </row>
        <row r="279">
          <cell r="B279" t="str">
            <v>Gemeindewerke Ritterhude GmbH</v>
          </cell>
        </row>
        <row r="280">
          <cell r="B280" t="str">
            <v>Gemeindewerke Rückersdorf</v>
          </cell>
        </row>
        <row r="281">
          <cell r="B281" t="str">
            <v>Gemeindewerke Rülzheim</v>
          </cell>
        </row>
        <row r="282">
          <cell r="B282" t="str">
            <v>Gemeindewerke Schönkirchen GmbH</v>
          </cell>
        </row>
        <row r="283">
          <cell r="B283" t="str">
            <v>Gemeindewerke Schutterwald</v>
          </cell>
        </row>
        <row r="284">
          <cell r="B284" t="str">
            <v>Gemeindewerke Schwarzenbruck GmbH</v>
          </cell>
        </row>
        <row r="285">
          <cell r="B285" t="str">
            <v>Gemeindewerke Sinzheim</v>
          </cell>
        </row>
        <row r="286">
          <cell r="B286" t="str">
            <v>Gemeindewerke Steinhagen GmbH</v>
          </cell>
        </row>
        <row r="287">
          <cell r="B287" t="str">
            <v>Gemeindewerke Steißlingen</v>
          </cell>
        </row>
        <row r="288">
          <cell r="B288" t="str">
            <v>Gemeindewerke Waging a. See</v>
          </cell>
        </row>
        <row r="289">
          <cell r="B289" t="str">
            <v>Gemeindewerke Waldfischbach-Burgalben</v>
          </cell>
        </row>
        <row r="290">
          <cell r="B290" t="str">
            <v>Gemeindewerke Weidenthal</v>
          </cell>
        </row>
        <row r="291">
          <cell r="B291" t="str">
            <v>Gemeindewerke Wendelstein</v>
          </cell>
        </row>
        <row r="292">
          <cell r="B292" t="str">
            <v>Gemeindewerke Wickede (Ruhr) GmbH</v>
          </cell>
        </row>
        <row r="293">
          <cell r="B293" t="str">
            <v>Gemeindewerke Wildeck</v>
          </cell>
        </row>
        <row r="294">
          <cell r="B294" t="str">
            <v>Gemeindewerke Wilhermsdorf</v>
          </cell>
        </row>
        <row r="295">
          <cell r="B295" t="str">
            <v>Gemeindliche Werke Hengersberg</v>
          </cell>
        </row>
        <row r="296">
          <cell r="B296" t="str">
            <v>gemeinsames Kommunalunternehmen oberes Egertal</v>
          </cell>
        </row>
        <row r="297">
          <cell r="B297" t="str">
            <v>GeraNetz GmbH</v>
          </cell>
        </row>
        <row r="298">
          <cell r="B298" t="str">
            <v>GETEC net GmbH</v>
          </cell>
        </row>
        <row r="299">
          <cell r="B299" t="str">
            <v>GETEC net GmbH (Am Klostergarten)</v>
          </cell>
        </row>
        <row r="300">
          <cell r="B300" t="str">
            <v>GETEC net GmbH (Ausbesserungswerk)</v>
          </cell>
        </row>
        <row r="301">
          <cell r="B301" t="str">
            <v>GETEC net GmbH (Bad Soden)</v>
          </cell>
        </row>
        <row r="302">
          <cell r="B302" t="str">
            <v>GETEC net GmbH (Blomenburg Selent)</v>
          </cell>
        </row>
        <row r="303">
          <cell r="B303" t="str">
            <v>GETEC net GmbH (Bürogebäude Rathausplatz)</v>
          </cell>
        </row>
        <row r="304">
          <cell r="B304" t="str">
            <v>GETEC net GmbH (Bürohaus Kerpener Straße)</v>
          </cell>
        </row>
        <row r="305">
          <cell r="B305" t="str">
            <v>GETEC net GmbH (City-Center-Raschplatz)</v>
          </cell>
        </row>
        <row r="306">
          <cell r="B306" t="str">
            <v>GETEC net GmbH (City-Park-Center)</v>
          </cell>
        </row>
        <row r="307">
          <cell r="B307" t="str">
            <v>GETEC net GmbH (Coesterweg Soest)</v>
          </cell>
        </row>
        <row r="308">
          <cell r="B308" t="str">
            <v>GETEC net GmbH (Cronstetten-Haus)</v>
          </cell>
        </row>
        <row r="309">
          <cell r="B309" t="str">
            <v>GETEC net GmbH (Düsseldorf Arcaden)</v>
          </cell>
        </row>
        <row r="310">
          <cell r="B310" t="str">
            <v>GETEC net GmbH (Einkaufs- und Kinocenter)</v>
          </cell>
        </row>
        <row r="311">
          <cell r="B311" t="str">
            <v>GETEC net GmbH (Ernst-August-Carree)</v>
          </cell>
        </row>
        <row r="312">
          <cell r="B312" t="str">
            <v>GETEC net GmbH (Ernst-August-Galerie)</v>
          </cell>
        </row>
        <row r="313">
          <cell r="B313" t="str">
            <v>GETEC net GmbH (Essen Bredeney)</v>
          </cell>
        </row>
        <row r="314">
          <cell r="B314" t="str">
            <v>GETEC net GmbH (Fachmarkzentrum Soltau)</v>
          </cell>
        </row>
        <row r="315">
          <cell r="B315" t="str">
            <v>GETEC net GmbH (FMZ Hagemeyer)</v>
          </cell>
        </row>
        <row r="316">
          <cell r="B316" t="str">
            <v>GETEC net GmbH (Franken-Center)</v>
          </cell>
        </row>
        <row r="317">
          <cell r="B317" t="str">
            <v>GETEC net GmbH (Gewerbegebiet Gothaer Str./Brandenburger Str.)</v>
          </cell>
        </row>
        <row r="318">
          <cell r="B318" t="str">
            <v>GETEC net GmbH (Gewerbegebiet Tilsiter Straße)</v>
          </cell>
        </row>
        <row r="319">
          <cell r="B319" t="str">
            <v>GETEC net GmbH (Gewerbepark Etzdorf)</v>
          </cell>
        </row>
        <row r="320">
          <cell r="B320" t="str">
            <v>GETEC net GmbH (Gewerbepark Paradiesstr.)</v>
          </cell>
        </row>
        <row r="321">
          <cell r="B321" t="str">
            <v>GETEC net GmbH (Gewerbepark Ronnenberg)</v>
          </cell>
        </row>
        <row r="322">
          <cell r="B322" t="str">
            <v>GETEC net GmbH (Größenlüder)</v>
          </cell>
        </row>
        <row r="323">
          <cell r="B323" t="str">
            <v>GETEC net GmbH (Hegelforum)</v>
          </cell>
        </row>
        <row r="324">
          <cell r="B324" t="str">
            <v>GETEC net GmbH (Heide)</v>
          </cell>
        </row>
        <row r="325">
          <cell r="B325" t="str">
            <v>GETEC net GmbH (Horster Viereck)</v>
          </cell>
        </row>
        <row r="326">
          <cell r="B326" t="str">
            <v>GETEC net GmbH (Klein Berkel)</v>
          </cell>
        </row>
        <row r="327">
          <cell r="B327" t="str">
            <v>GETEC net GmbH (Landeszahnärztekammer Hessen)</v>
          </cell>
        </row>
        <row r="328">
          <cell r="B328" t="str">
            <v>GETEC net GmbH (Le Byro)</v>
          </cell>
        </row>
        <row r="329">
          <cell r="B329" t="str">
            <v>GETEC net GmbH (Loop5 Shopping Center)</v>
          </cell>
        </row>
        <row r="330">
          <cell r="B330" t="str">
            <v>GETEC net GmbH (market Einkaufzentrum)</v>
          </cell>
        </row>
        <row r="331">
          <cell r="B331" t="str">
            <v>GETEC net GmbH (MIRA, STZ Nordheide)</v>
          </cell>
        </row>
        <row r="332">
          <cell r="B332" t="str">
            <v>GETEC net GmbH (Museumsmeile)</v>
          </cell>
        </row>
        <row r="333">
          <cell r="B333" t="str">
            <v>GETEC net GmbH (Neue Strandpromenade)</v>
          </cell>
        </row>
        <row r="334">
          <cell r="B334" t="str">
            <v>GETEC net GmbH (Osthafen, BEHALA)</v>
          </cell>
        </row>
        <row r="335">
          <cell r="B335" t="str">
            <v>GETEC net GmbH (Otto-Hirsch-Center)</v>
          </cell>
        </row>
        <row r="336">
          <cell r="B336" t="str">
            <v>GETEC net GmbH (REWE Biebertal)</v>
          </cell>
        </row>
        <row r="337">
          <cell r="B337" t="str">
            <v>GETEC net GmbH (Rhein-Galerie)</v>
          </cell>
        </row>
        <row r="338">
          <cell r="B338" t="str">
            <v>GETEC net GmbH (Sachsenpark FMZ 1)</v>
          </cell>
        </row>
        <row r="339">
          <cell r="B339" t="str">
            <v>GETEC net GmbH (Sachsenpark FMZ 2)</v>
          </cell>
        </row>
        <row r="340">
          <cell r="B340" t="str">
            <v>GETEC net GmbH (Stad-Galerie)</v>
          </cell>
        </row>
        <row r="341">
          <cell r="B341" t="str">
            <v>GETEC net GmbH (Sterkrader Tor)</v>
          </cell>
        </row>
        <row r="342">
          <cell r="B342" t="str">
            <v>GETEC net GmbH (Teilestraße)</v>
          </cell>
        </row>
        <row r="343">
          <cell r="B343" t="str">
            <v>GETEC net GmbH (Westend Ottensen)</v>
          </cell>
        </row>
        <row r="344">
          <cell r="B344" t="str">
            <v>Getreidemühle Zwiefalten eG</v>
          </cell>
        </row>
        <row r="345">
          <cell r="B345" t="str">
            <v>GEW Wilhelmshaven GmbH</v>
          </cell>
        </row>
        <row r="346">
          <cell r="B346" t="str">
            <v>Gewerbepark Nürnberg-Feucht Versorgungs- u. Abwasserents. GmbH</v>
          </cell>
        </row>
        <row r="347">
          <cell r="B347" t="str">
            <v>GGEW, Gruppen-Gas- und Elektrizitätswerk Bergstraße AG</v>
          </cell>
        </row>
        <row r="348">
          <cell r="B348" t="str">
            <v>Greizer Energienetze GmbH</v>
          </cell>
        </row>
        <row r="349">
          <cell r="B349" t="str">
            <v>GWE-energis Netzgesellschaft mbH &amp; Co. KG</v>
          </cell>
        </row>
        <row r="350">
          <cell r="B350" t="str">
            <v>GWS Netz GmbH</v>
          </cell>
        </row>
        <row r="351">
          <cell r="B351" t="str">
            <v>GWS Stadtwerke Hameln GmbH</v>
          </cell>
        </row>
        <row r="352">
          <cell r="B352" t="str">
            <v>Haid-Energie Wasser &amp; Strom GmbH</v>
          </cell>
        </row>
        <row r="353">
          <cell r="B353" t="str">
            <v>Halberstadtwerke GmbH</v>
          </cell>
        </row>
        <row r="354">
          <cell r="B354" t="str">
            <v>Harz Energie Netz GmbH</v>
          </cell>
        </row>
        <row r="355">
          <cell r="B355" t="str">
            <v>Havelstrom Zehdenick GmbH</v>
          </cell>
        </row>
        <row r="356">
          <cell r="B356" t="str">
            <v>HDRegioNet GmbH</v>
          </cell>
        </row>
        <row r="357">
          <cell r="B357" t="str">
            <v>Hellenstein-Energie-Logistik GmbH</v>
          </cell>
        </row>
        <row r="358">
          <cell r="B358" t="str">
            <v>Hermann Geuder Elektrizitätswerk</v>
          </cell>
        </row>
        <row r="359">
          <cell r="B359" t="str">
            <v>Hertener Stadtwerke GmbH</v>
          </cell>
        </row>
        <row r="360">
          <cell r="B360" t="str">
            <v>Herzo Werke GmbH</v>
          </cell>
        </row>
        <row r="361">
          <cell r="B361" t="str">
            <v>HEW HofEnergie+Wasser GmbH</v>
          </cell>
        </row>
        <row r="362">
          <cell r="B362" t="str">
            <v>HEWA, Hersbrucker Energie- und Wasserversorgung GmbH</v>
          </cell>
        </row>
        <row r="363">
          <cell r="B363" t="str">
            <v>HSN Magdeburg GmbH</v>
          </cell>
        </row>
        <row r="364">
          <cell r="B364" t="str">
            <v>Industriepark LH Verteilnetz GmbH</v>
          </cell>
        </row>
        <row r="365">
          <cell r="B365" t="str">
            <v>infra fürth gmbh</v>
          </cell>
        </row>
        <row r="366">
          <cell r="B366" t="str">
            <v>Infracor GmbH</v>
          </cell>
        </row>
        <row r="367">
          <cell r="B367" t="str">
            <v>InfraServ GmbH &amp; Co. Wiesbaden KG</v>
          </cell>
        </row>
        <row r="368">
          <cell r="B368" t="str">
            <v>Infrastrukturbetrieb der Stadt Arneburg</v>
          </cell>
        </row>
        <row r="369">
          <cell r="B369" t="str">
            <v>INNOVATHERM Ges. zur innovativen Nutzung von Brennstoffen mbH</v>
          </cell>
        </row>
        <row r="370">
          <cell r="B370" t="str">
            <v>Johann B. Schmid GmbH</v>
          </cell>
        </row>
        <row r="371">
          <cell r="B371" t="str">
            <v>Karl Stengle GmbH &amp; Co KG</v>
          </cell>
        </row>
        <row r="372">
          <cell r="B372" t="str">
            <v>Karwendel Energie und Wasser GmbH</v>
          </cell>
        </row>
        <row r="373">
          <cell r="B373" t="str">
            <v>KBG Kraftstrom-Bezugsgenossenschaft Homberg eG</v>
          </cell>
        </row>
        <row r="374">
          <cell r="B374" t="str">
            <v>KEVAG Verteilnetz GmbH</v>
          </cell>
        </row>
        <row r="375">
          <cell r="B375" t="str">
            <v>KEW Kommunale Energie- und Wasserversorgung AG</v>
          </cell>
        </row>
        <row r="376">
          <cell r="B376" t="str">
            <v>KommEnergie GmbH</v>
          </cell>
        </row>
        <row r="377">
          <cell r="B377" t="str">
            <v>Kommunale Energieversorgung GmbH Eisenhüttenstadt</v>
          </cell>
        </row>
        <row r="378">
          <cell r="B378" t="str">
            <v>Kommunale Netzgesellschaft Südwest mbH (Gemeindewerke Hütschenhausen)</v>
          </cell>
        </row>
        <row r="379">
          <cell r="B379" t="str">
            <v>Kommunale Netzgesellschaft Südwest mbH (Gemeindewerke Münchweiler a.d. Rodalb)</v>
          </cell>
        </row>
        <row r="380">
          <cell r="B380" t="str">
            <v>Kommunale Netzgesellschaft Südwest mbH (Stadtwerke Kusel GmbH)</v>
          </cell>
        </row>
        <row r="381">
          <cell r="B381" t="str">
            <v>Kommunale Netzgesellschaft Südwest mbH (Stadtwerke Ramstein-Miesenbach GmbH)</v>
          </cell>
        </row>
        <row r="382">
          <cell r="B382" t="str">
            <v>Kommunale Netzgesellschaft Südwest mbH (Technische Werke Kaiserslautern Versorgungs-AG)</v>
          </cell>
        </row>
        <row r="383">
          <cell r="B383" t="str">
            <v>Kommunale Netzgesellschaft Südwest mbH (Technische Werke Ludwigshafen AG)</v>
          </cell>
        </row>
        <row r="384">
          <cell r="B384" t="str">
            <v>Kraftwerk Bleckede Ludolf Stamer GmbH</v>
          </cell>
        </row>
        <row r="385">
          <cell r="B385" t="str">
            <v>Kraftwerk Farchant A. Poettinger &amp; Co. KG</v>
          </cell>
        </row>
        <row r="386">
          <cell r="B386" t="str">
            <v>Kreis-Energie-Verteilnetz GmbH</v>
          </cell>
        </row>
        <row r="387">
          <cell r="B387" t="str">
            <v>Kreiswerke Main-Kinzig GmbH</v>
          </cell>
        </row>
        <row r="388">
          <cell r="B388" t="str">
            <v>KWH Netz GmbH</v>
          </cell>
        </row>
        <row r="389">
          <cell r="B389" t="str">
            <v>LEW Verteilnetz GmbH</v>
          </cell>
        </row>
        <row r="390">
          <cell r="B390" t="str">
            <v>Licht- und Kraftwerke Helmbrechts GmbH</v>
          </cell>
        </row>
        <row r="391">
          <cell r="B391" t="str">
            <v>Licht- und Kraftwerke Sonneberg GmbH</v>
          </cell>
        </row>
        <row r="392">
          <cell r="B392" t="str">
            <v>Licht-, Kraft- und Wasserwerke Kitzingen GmbH</v>
          </cell>
        </row>
        <row r="393">
          <cell r="B393" t="str">
            <v>Lister- und Lennekraftwerke GmbH</v>
          </cell>
        </row>
        <row r="394">
          <cell r="B394" t="str">
            <v>LSW Netz GmbH</v>
          </cell>
        </row>
        <row r="395">
          <cell r="B395" t="str">
            <v>Mainfranken Netze GmbH</v>
          </cell>
        </row>
        <row r="396">
          <cell r="B396" t="str">
            <v>Maintal-Werke-GmbH</v>
          </cell>
        </row>
        <row r="397">
          <cell r="B397" t="str">
            <v>Markt Egloffstein</v>
          </cell>
        </row>
        <row r="398">
          <cell r="B398" t="str">
            <v>Markt Lam -Gemeindewerke-</v>
          </cell>
        </row>
        <row r="399">
          <cell r="B399" t="str">
            <v>Markt Obernbreit</v>
          </cell>
        </row>
        <row r="400">
          <cell r="B400" t="str">
            <v>Markt Obernzell Elektrizitäts- versorgungsunternehmen</v>
          </cell>
        </row>
        <row r="401">
          <cell r="B401" t="str">
            <v>Markt Stammbach -Gemeindewerke-</v>
          </cell>
        </row>
        <row r="402">
          <cell r="B402" t="str">
            <v>Markt Stockstadt - Gemeindewerke -</v>
          </cell>
        </row>
        <row r="403">
          <cell r="B403" t="str">
            <v>Markt Thüngen Gemeindewerke - Stromversorgung -</v>
          </cell>
        </row>
        <row r="404">
          <cell r="B404" t="str">
            <v>Markt Zellingen -Versorgungsbetriebe-</v>
          </cell>
        </row>
        <row r="405">
          <cell r="B405" t="str">
            <v>MEGA Monheimer Elektrizitäts- und Gasversorgung GmbH</v>
          </cell>
        </row>
        <row r="406">
          <cell r="B406" t="str">
            <v>Meißener Stadtwerke GmbH</v>
          </cell>
        </row>
        <row r="407">
          <cell r="B407" t="str">
            <v>Mittelhessen Netz GmbH</v>
          </cell>
        </row>
        <row r="408">
          <cell r="B408" t="str">
            <v>Mondi Raubling GmbH</v>
          </cell>
        </row>
        <row r="409">
          <cell r="B409" t="str">
            <v>Müller - Mühle KG</v>
          </cell>
        </row>
        <row r="410">
          <cell r="B410" t="str">
            <v>MVE Eurokom GmbH</v>
          </cell>
        </row>
        <row r="411">
          <cell r="B411" t="str">
            <v>MVE Eurokom GmbH (Connecta)</v>
          </cell>
        </row>
        <row r="412">
          <cell r="B412" t="str">
            <v>N-ERGIE Netz GmbH</v>
          </cell>
        </row>
        <row r="413">
          <cell r="B413" t="str">
            <v>Netz Mittleres Ruhrgebiet GmbH (Stadtwerke Bochum)</v>
          </cell>
        </row>
        <row r="414">
          <cell r="B414" t="str">
            <v>Netz Mittleres Ruhrgebiet GmbH (Stadtwerke Herne)</v>
          </cell>
        </row>
        <row r="415">
          <cell r="B415" t="str">
            <v>Netz Mittleres Ruhrgebiet GmbH (Stadtwerke Witten)</v>
          </cell>
        </row>
        <row r="416">
          <cell r="B416" t="str">
            <v>Netz Veltheim GmbH</v>
          </cell>
        </row>
        <row r="417">
          <cell r="B417" t="str">
            <v>Netzgesellschaft Heilbronn Franken mbH</v>
          </cell>
        </row>
        <row r="418">
          <cell r="B418" t="str">
            <v>Netzgesellschaft Lübbecke mbH</v>
          </cell>
        </row>
        <row r="419">
          <cell r="B419" t="str">
            <v>Netzgesellschaft mbH Chemnitz</v>
          </cell>
        </row>
        <row r="420">
          <cell r="B420" t="str">
            <v>Netzgesellschaft Ostwürttemberg GmbH</v>
          </cell>
        </row>
        <row r="421">
          <cell r="B421" t="str">
            <v>Netzgesellschaft Schwerin mbH</v>
          </cell>
        </row>
        <row r="422">
          <cell r="B422" t="str">
            <v>Netzwerke Merzig GmbH</v>
          </cell>
        </row>
        <row r="423">
          <cell r="B423" t="str">
            <v>Netzwerke Saarlouis GmbH</v>
          </cell>
        </row>
        <row r="424">
          <cell r="B424" t="str">
            <v>Netzwerke Wadern GmbH</v>
          </cell>
        </row>
        <row r="425">
          <cell r="B425" t="str">
            <v>Neubrandenburger Stadtwerke GmbH</v>
          </cell>
        </row>
        <row r="426">
          <cell r="B426" t="str">
            <v>NEW Netz GmbH</v>
          </cell>
        </row>
        <row r="427">
          <cell r="B427" t="str">
            <v>Niederrheinwerke Netz GmbH</v>
          </cell>
        </row>
        <row r="428">
          <cell r="B428" t="str">
            <v>Niederrheinwerke Netz GmbH (Netzbereich Tönisvorst)</v>
          </cell>
        </row>
        <row r="429">
          <cell r="B429" t="str">
            <v>Niedersachsen Ports GmbH &amp; Co. KG</v>
          </cell>
        </row>
        <row r="430">
          <cell r="B430" t="str">
            <v>NRM Netzdienste Rhein-Main GmbH</v>
          </cell>
        </row>
        <row r="431">
          <cell r="B431" t="str">
            <v>NRM Netzdienste Rhein-Main GmbH (Hanau)</v>
          </cell>
        </row>
        <row r="432">
          <cell r="B432" t="str">
            <v>NUON Energie und Service GmbH (Industrienetz Düren)</v>
          </cell>
        </row>
        <row r="433">
          <cell r="B433" t="str">
            <v>NUON Energie und Service GmbH (Industrienetz Oberbruch)</v>
          </cell>
        </row>
        <row r="434">
          <cell r="B434" t="str">
            <v>NUON Heinsberg AG</v>
          </cell>
        </row>
        <row r="435">
          <cell r="B435" t="str">
            <v>nvb Nordhorner Versorgungsbetriebe GmbH</v>
          </cell>
        </row>
        <row r="436">
          <cell r="B436" t="str">
            <v>NWS Netzwerke Saarwellingen GmbH</v>
          </cell>
        </row>
        <row r="437">
          <cell r="B437" t="str">
            <v>ovag Netz AG</v>
          </cell>
        </row>
        <row r="438">
          <cell r="B438" t="str">
            <v>P. und M. Rothmoser GmbH &amp; Co. KG</v>
          </cell>
        </row>
        <row r="439">
          <cell r="B439" t="str">
            <v>Peißenberger Kraftwerksgesellschaft mbH</v>
          </cell>
        </row>
        <row r="440">
          <cell r="B440" t="str">
            <v>Pfalzwerke Netzgesellschaft mbH</v>
          </cell>
        </row>
        <row r="441">
          <cell r="B441" t="str">
            <v>Pfeifer &amp; Langen Kommanditgesellschaft</v>
          </cell>
        </row>
        <row r="442">
          <cell r="B442" t="str">
            <v>Philipp Maier jun. Berneck, Inhaber Wilhelm Kempf Erben</v>
          </cell>
        </row>
        <row r="443">
          <cell r="B443" t="str">
            <v>PVU Energienetze GmbH</v>
          </cell>
        </row>
        <row r="444">
          <cell r="B444" t="str">
            <v>Raiffeisenbank Greding- Thalmässing eG</v>
          </cell>
        </row>
        <row r="445">
          <cell r="B445" t="str">
            <v>REDINET GmbH</v>
          </cell>
        </row>
        <row r="446">
          <cell r="B446" t="str">
            <v>Regionalwerk Bodensee GmbH &amp; Co. KG</v>
          </cell>
        </row>
        <row r="447">
          <cell r="B447" t="str">
            <v>regionetz GmbH</v>
          </cell>
        </row>
        <row r="448">
          <cell r="B448" t="str">
            <v>REWAG Netz GmbH</v>
          </cell>
        </row>
        <row r="449">
          <cell r="B449" t="str">
            <v>Rheinhessische Energie- und Wasserversorgungs- GmbH</v>
          </cell>
        </row>
        <row r="450">
          <cell r="B450" t="str">
            <v>Rheinische NETZ Gesellschaft mbH (Stadtgebiet Bergisch-Gladbach (BELKAW))</v>
          </cell>
        </row>
        <row r="451">
          <cell r="B451" t="str">
            <v>Rheinische NETZ Gesellschaft mbH (Stadtgebiet Dormagen (evd))</v>
          </cell>
        </row>
        <row r="452">
          <cell r="B452" t="str">
            <v>Rheinische NETZ Gesellschaft mbH (Stadtgebiet Köln (RE))</v>
          </cell>
        </row>
        <row r="453">
          <cell r="B453" t="str">
            <v>Rheinische NETZ Gesellschaft mbH (Stadtgebiet Leverkusen (EVL))</v>
          </cell>
        </row>
        <row r="454">
          <cell r="B454" t="str">
            <v>Richard Westenthanner</v>
          </cell>
        </row>
        <row r="455">
          <cell r="B455" t="str">
            <v>RWE Rhein-Ruhr Verteilnetz GmbH</v>
          </cell>
        </row>
        <row r="456">
          <cell r="B456" t="str">
            <v>RWE Westfalen-Weser-Ems Verteilnetz GmbH</v>
          </cell>
        </row>
        <row r="457">
          <cell r="B457" t="str">
            <v>Schauer Johann</v>
          </cell>
        </row>
        <row r="458">
          <cell r="B458" t="str">
            <v>Schleswiger Stadtwerke GmbH</v>
          </cell>
        </row>
        <row r="459">
          <cell r="B459" t="str">
            <v>Schleswig-Holstein Netz AG</v>
          </cell>
        </row>
        <row r="460">
          <cell r="B460" t="str">
            <v>SEW Stromversorgungs-GmbH</v>
          </cell>
        </row>
        <row r="461">
          <cell r="B461" t="str">
            <v>SEWAG Netze GmbH</v>
          </cell>
        </row>
        <row r="462">
          <cell r="B462" t="str">
            <v>Siegfried Bachmeier Elektrizitätswerk</v>
          </cell>
        </row>
        <row r="463">
          <cell r="B463" t="str">
            <v>Sömmerdaer Energieversorgung GmbH</v>
          </cell>
        </row>
        <row r="464">
          <cell r="B464" t="str">
            <v>SSW Netz GmbH</v>
          </cell>
        </row>
        <row r="465">
          <cell r="B465" t="str">
            <v>Stadt Hollfeld</v>
          </cell>
        </row>
        <row r="466">
          <cell r="B466" t="str">
            <v>Stadt Langenzenn - Stadtwerke -</v>
          </cell>
        </row>
        <row r="467">
          <cell r="B467" t="str">
            <v>Stadt Röttingen, E-Werk</v>
          </cell>
        </row>
        <row r="468">
          <cell r="B468" t="str">
            <v>Stadt- und Überlandwerke GmbH Luckau-Lübbenau</v>
          </cell>
        </row>
        <row r="469">
          <cell r="B469" t="str">
            <v>Städtische Betriebswerke Luckenwalde GmbH</v>
          </cell>
        </row>
        <row r="470">
          <cell r="B470" t="str">
            <v>Städtische Werke Aktiengesellschaft</v>
          </cell>
        </row>
        <row r="471">
          <cell r="B471" t="str">
            <v>Städtische Werke Borna Netz GmbH</v>
          </cell>
        </row>
        <row r="472">
          <cell r="B472" t="str">
            <v>Städtische Werke Rothenburg o.d.T.</v>
          </cell>
        </row>
        <row r="473">
          <cell r="B473" t="str">
            <v>Städtische Werke Spremberg (Lausitz) GmbH</v>
          </cell>
        </row>
        <row r="474">
          <cell r="B474" t="str">
            <v>Stadtnetze Barmstedt GmbH</v>
          </cell>
        </row>
        <row r="475">
          <cell r="B475" t="str">
            <v>Stadtwerk Haßfurt GmbH</v>
          </cell>
        </row>
        <row r="476">
          <cell r="B476" t="str">
            <v>Stadtwerk Külsheim GmbH</v>
          </cell>
        </row>
        <row r="477">
          <cell r="B477" t="str">
            <v>Stadtwerk Tauberfranken GmbH</v>
          </cell>
        </row>
        <row r="478">
          <cell r="B478" t="str">
            <v>Stadtwerke Aalen GmbH</v>
          </cell>
        </row>
        <row r="479">
          <cell r="B479" t="str">
            <v>Stadtwerke Achim AG</v>
          </cell>
        </row>
        <row r="480">
          <cell r="B480" t="str">
            <v>Stadtwerke Ahaus GmbH</v>
          </cell>
        </row>
        <row r="481">
          <cell r="B481" t="str">
            <v>Stadtwerke Ahlen Netz GmbH</v>
          </cell>
        </row>
        <row r="482">
          <cell r="B482" t="str">
            <v>Stadtwerke Altdorf GmbH</v>
          </cell>
        </row>
        <row r="483">
          <cell r="B483" t="str">
            <v>Stadtwerke Altensteig Strom-Wasser-Wärme</v>
          </cell>
        </row>
        <row r="484">
          <cell r="B484" t="str">
            <v>Stadtwerke Amberg Versorgungs GmbH</v>
          </cell>
        </row>
        <row r="485">
          <cell r="B485" t="str">
            <v>Stadtwerke Annaberg- Buchholz Netz GmbH</v>
          </cell>
        </row>
        <row r="486">
          <cell r="B486" t="str">
            <v>Stadtwerke Annweiler am Trifels</v>
          </cell>
        </row>
        <row r="487">
          <cell r="B487" t="str">
            <v>Stadtwerke Ansbach GmbH</v>
          </cell>
        </row>
        <row r="488">
          <cell r="B488" t="str">
            <v>Stadtwerke Arnstadt Netz GmbH</v>
          </cell>
        </row>
        <row r="489">
          <cell r="B489" t="str">
            <v>Stadtwerke Aschersleben Netz GmbH</v>
          </cell>
        </row>
        <row r="490">
          <cell r="B490" t="str">
            <v>Stadtwerke Attendorn GmbH</v>
          </cell>
        </row>
        <row r="491">
          <cell r="B491" t="str">
            <v>Stadtwerke Aue GmbH</v>
          </cell>
        </row>
        <row r="492">
          <cell r="B492" t="str">
            <v>Stadtwerke Augsburg Netze GmbH</v>
          </cell>
        </row>
        <row r="493">
          <cell r="B493" t="str">
            <v>Stadtwerke Bad Aibling</v>
          </cell>
        </row>
        <row r="494">
          <cell r="B494" t="str">
            <v>Stadtwerke Bad Bergzabern GmbH</v>
          </cell>
        </row>
        <row r="495">
          <cell r="B495" t="str">
            <v>Stadtwerke Bad Bramstedt Netz GmbH</v>
          </cell>
        </row>
        <row r="496">
          <cell r="B496" t="str">
            <v>Stadtwerke Bad Brückenau GmbH</v>
          </cell>
        </row>
        <row r="497">
          <cell r="B497" t="str">
            <v>Stadtwerke Bad Dürkheim GmbH</v>
          </cell>
        </row>
        <row r="498">
          <cell r="B498" t="str">
            <v>Stadtwerke Bad Harzburg GmbH</v>
          </cell>
        </row>
        <row r="499">
          <cell r="B499" t="str">
            <v>Stadtwerke Bad Herrenalb GmbH</v>
          </cell>
        </row>
        <row r="500">
          <cell r="B500" t="str">
            <v>Stadtwerke Bad Hersfeld GmbH</v>
          </cell>
        </row>
        <row r="501">
          <cell r="B501" t="str">
            <v>Stadtwerke Bad Kissingen GmbH</v>
          </cell>
        </row>
        <row r="502">
          <cell r="B502" t="str">
            <v>Stadtwerke Bad Langensalza Netz GmbH</v>
          </cell>
        </row>
        <row r="503">
          <cell r="B503" t="str">
            <v>Stadtwerke Bad Lauterberg im Harz GmbH</v>
          </cell>
        </row>
        <row r="504">
          <cell r="B504" t="str">
            <v>Stadtwerke Bad Nauheim GmbH</v>
          </cell>
        </row>
        <row r="505">
          <cell r="B505" t="str">
            <v>Stadtwerke Bad Neustadt a. d. Saale</v>
          </cell>
        </row>
        <row r="506">
          <cell r="B506" t="str">
            <v>Stadtwerke Bad Pyrmont Energie und Verkehrs GmbH</v>
          </cell>
        </row>
        <row r="507">
          <cell r="B507" t="str">
            <v>Stadtwerke Bad Reichenhall</v>
          </cell>
        </row>
        <row r="508">
          <cell r="B508" t="str">
            <v>Stadtwerke Bad Rodach</v>
          </cell>
        </row>
        <row r="509">
          <cell r="B509" t="str">
            <v>Stadtwerke Bad Sachsa GmbH</v>
          </cell>
        </row>
        <row r="510">
          <cell r="B510" t="str">
            <v>Stadtwerke Bad Säckingen GmbH</v>
          </cell>
        </row>
        <row r="511">
          <cell r="B511" t="str">
            <v>Stadtwerke Bad Salzdetfurth GmbH</v>
          </cell>
        </row>
        <row r="512">
          <cell r="B512" t="str">
            <v>Stadtwerke Bad Salzuflen GmbH</v>
          </cell>
        </row>
        <row r="513">
          <cell r="B513" t="str">
            <v>Stadtwerke Bad Saulgau</v>
          </cell>
        </row>
        <row r="514">
          <cell r="B514" t="str">
            <v>Stadtwerke Bad Sooden-Allendorf</v>
          </cell>
        </row>
        <row r="515">
          <cell r="B515" t="str">
            <v>Stadtwerke Bad Tölz GmbH</v>
          </cell>
        </row>
        <row r="516">
          <cell r="B516" t="str">
            <v>Stadtwerke Bad Vilbel GmbH</v>
          </cell>
        </row>
        <row r="517">
          <cell r="B517" t="str">
            <v>Stadtwerke Bad Wildbad GmbH &amp; Co. KG</v>
          </cell>
        </row>
        <row r="518">
          <cell r="B518" t="str">
            <v>Stadtwerke Bad Windsheim</v>
          </cell>
        </row>
        <row r="519">
          <cell r="B519" t="str">
            <v>Stadtwerke Bad Wörishofen</v>
          </cell>
        </row>
        <row r="520">
          <cell r="B520" t="str">
            <v>Stadtwerke Baden-Baden</v>
          </cell>
        </row>
        <row r="521">
          <cell r="B521" t="str">
            <v>Stadtwerke Baiersdorf</v>
          </cell>
        </row>
        <row r="522">
          <cell r="B522" t="str">
            <v>Stadtwerke Balingen</v>
          </cell>
        </row>
        <row r="523">
          <cell r="B523" t="str">
            <v>Stadtwerke Bamberg Energie- und Wasserversorgungs GmbH</v>
          </cell>
        </row>
        <row r="524">
          <cell r="B524" t="str">
            <v>Stadtwerke Bebra GmbH</v>
          </cell>
        </row>
        <row r="525">
          <cell r="B525" t="str">
            <v>Stadtwerke Bernau GmbH</v>
          </cell>
        </row>
        <row r="526">
          <cell r="B526" t="str">
            <v>Stadtwerke Bernburg GmbH</v>
          </cell>
        </row>
        <row r="527">
          <cell r="B527" t="str">
            <v>Stadtwerke Beverungen</v>
          </cell>
        </row>
        <row r="528">
          <cell r="B528" t="str">
            <v>Stadtwerke Bexbach GmbH</v>
          </cell>
        </row>
        <row r="529">
          <cell r="B529" t="str">
            <v>Stadtwerke Bielefeld Netz GmbH</v>
          </cell>
        </row>
        <row r="530">
          <cell r="B530" t="str">
            <v>Stadtwerke Bielefeld Netz GmbH (Netzgebiet Werther)</v>
          </cell>
        </row>
        <row r="531">
          <cell r="B531" t="str">
            <v>Stadtwerke Bietigheim-Bissingen GmbH</v>
          </cell>
        </row>
        <row r="532">
          <cell r="B532" t="str">
            <v>Stadtwerke Blankenburg GmbH</v>
          </cell>
        </row>
        <row r="533">
          <cell r="B533" t="str">
            <v>Stadtwerke Bliestal GmbH</v>
          </cell>
        </row>
        <row r="534">
          <cell r="B534" t="str">
            <v>Stadtwerke Bogen GmbH</v>
          </cell>
        </row>
        <row r="535">
          <cell r="B535" t="str">
            <v>Stadtwerke Böhmetal GmbH</v>
          </cell>
        </row>
        <row r="536">
          <cell r="B536" t="str">
            <v>Stadtwerke Borgentreich</v>
          </cell>
        </row>
        <row r="537">
          <cell r="B537" t="str">
            <v>Stadtwerke Borken/Westf. GmbH</v>
          </cell>
        </row>
        <row r="538">
          <cell r="B538" t="str">
            <v>Stadtwerke Bramsche GmbH</v>
          </cell>
        </row>
        <row r="539">
          <cell r="B539" t="str">
            <v>Stadtwerke Brandenburg an der Havel GmbH</v>
          </cell>
        </row>
        <row r="540">
          <cell r="B540" t="str">
            <v>Stadtwerke Bräunlingen</v>
          </cell>
        </row>
        <row r="541">
          <cell r="B541" t="str">
            <v>Stadtwerke Bredstedt - Netz GmbH</v>
          </cell>
        </row>
        <row r="542">
          <cell r="B542" t="str">
            <v>Stadtwerke Bretten GmbH</v>
          </cell>
        </row>
        <row r="543">
          <cell r="B543" t="str">
            <v>Stadtwerke Brühl GmbH</v>
          </cell>
        </row>
        <row r="544">
          <cell r="B544" t="str">
            <v>Stadtwerke Buchen GmbH &amp; Co KG</v>
          </cell>
        </row>
        <row r="545">
          <cell r="B545" t="str">
            <v>Stadtwerke Buchholz in der Nordheide GmbH</v>
          </cell>
        </row>
        <row r="546">
          <cell r="B546" t="str">
            <v>Stadtwerke Bühl GmbH</v>
          </cell>
        </row>
        <row r="547">
          <cell r="B547" t="str">
            <v>Stadtwerke Burg Energienetze GmbH</v>
          </cell>
        </row>
        <row r="548">
          <cell r="B548" t="str">
            <v>Stadtwerke Burgbernheim</v>
          </cell>
        </row>
        <row r="549">
          <cell r="B549" t="str">
            <v>Stadtwerke Burgdorf Netz GmbH</v>
          </cell>
        </row>
        <row r="550">
          <cell r="B550" t="str">
            <v>Stadtwerke Buxtehude GmbH</v>
          </cell>
        </row>
        <row r="551">
          <cell r="B551" t="str">
            <v>Stadtwerke Cham GmbH</v>
          </cell>
        </row>
        <row r="552">
          <cell r="B552" t="str">
            <v>Stadtwerke Clausthal- Zellerfeld GmbH</v>
          </cell>
        </row>
        <row r="553">
          <cell r="B553" t="str">
            <v>Stadtwerke Coesfeld GmbH</v>
          </cell>
        </row>
        <row r="554">
          <cell r="B554" t="str">
            <v>Stadtwerke Crailsheim GmbH</v>
          </cell>
        </row>
        <row r="555">
          <cell r="B555" t="str">
            <v>Stadtwerke Dachau</v>
          </cell>
        </row>
        <row r="556">
          <cell r="B556" t="str">
            <v>Stadtwerke Deggendorf GmbH</v>
          </cell>
        </row>
        <row r="557">
          <cell r="B557" t="str">
            <v>Stadtwerke Deidesheim GmbH</v>
          </cell>
        </row>
        <row r="558">
          <cell r="B558" t="str">
            <v>Stadtwerke Detmold GmbH</v>
          </cell>
        </row>
        <row r="559">
          <cell r="B559" t="str">
            <v>Stadtwerke Dettelbach</v>
          </cell>
        </row>
        <row r="560">
          <cell r="B560" t="str">
            <v>Stadtwerke Dillingen/Saar Netzgesellschaft mbH</v>
          </cell>
        </row>
        <row r="561">
          <cell r="B561" t="str">
            <v>Stadtwerke Dingolfing</v>
          </cell>
        </row>
        <row r="562">
          <cell r="B562" t="str">
            <v>Stadtwerke Dinkelsbühl</v>
          </cell>
        </row>
        <row r="563">
          <cell r="B563" t="str">
            <v>Stadtwerke Dinslaken GmbH</v>
          </cell>
        </row>
        <row r="564">
          <cell r="B564" t="str">
            <v>Stadtwerke Döbeln GmbH</v>
          </cell>
        </row>
        <row r="565">
          <cell r="B565" t="str">
            <v>Stadtwerke Dorfen GmbH</v>
          </cell>
        </row>
        <row r="566">
          <cell r="B566" t="str">
            <v>Stadtwerke Dreieich GmbH</v>
          </cell>
        </row>
        <row r="567">
          <cell r="B567" t="str">
            <v>Stadtwerke Duisburg Netzgesellschaft mbH</v>
          </cell>
        </row>
        <row r="568">
          <cell r="B568" t="str">
            <v>Stadtwerke Dülmen GmbH</v>
          </cell>
        </row>
        <row r="569">
          <cell r="B569" t="str">
            <v>Stadtwerke Düsseldorf Netz GmbH</v>
          </cell>
        </row>
        <row r="570">
          <cell r="B570" t="str">
            <v>Stadtwerke Eberbach</v>
          </cell>
        </row>
        <row r="571">
          <cell r="B571" t="str">
            <v>Stadtwerke Ebermannstadt Versorgungsbetriebe GmbH</v>
          </cell>
        </row>
        <row r="572">
          <cell r="B572" t="str">
            <v>Stadtwerke Eckernförde GmbH</v>
          </cell>
        </row>
        <row r="573">
          <cell r="B573" t="str">
            <v>Stadtwerke Eichstätt Versorgungs-GmbH</v>
          </cell>
        </row>
        <row r="574">
          <cell r="B574" t="str">
            <v>Stadtwerke Eilenburg GmbH</v>
          </cell>
        </row>
        <row r="575">
          <cell r="B575" t="str">
            <v>Stadtwerke Einbeck GmbH</v>
          </cell>
        </row>
        <row r="576">
          <cell r="B576" t="str">
            <v>Stadtwerke Eisenberg GmbH</v>
          </cell>
        </row>
        <row r="577">
          <cell r="B577" t="str">
            <v>Stadtwerke Elbtal GmbH</v>
          </cell>
        </row>
        <row r="578">
          <cell r="B578" t="str">
            <v>Stadtwerke Elmshorn</v>
          </cell>
        </row>
        <row r="579">
          <cell r="B579" t="str">
            <v>Stadtwerke Elzach</v>
          </cell>
        </row>
        <row r="580">
          <cell r="B580" t="str">
            <v>Stadtwerke Emden GmbH</v>
          </cell>
        </row>
        <row r="581">
          <cell r="B581" t="str">
            <v>Stadtwerke Emmendingen GmbH</v>
          </cell>
        </row>
        <row r="582">
          <cell r="B582" t="str">
            <v>Stadtwerke Emmerich GmbH</v>
          </cell>
        </row>
        <row r="583">
          <cell r="B583" t="str">
            <v>Stadtwerke Emsdetten GmbH</v>
          </cell>
        </row>
        <row r="584">
          <cell r="B584" t="str">
            <v>Stadtwerke Engen GmbH</v>
          </cell>
        </row>
        <row r="585">
          <cell r="B585" t="str">
            <v>Stadtwerke Erkrath GmbH</v>
          </cell>
        </row>
        <row r="586">
          <cell r="B586" t="str">
            <v>Stadtwerke Eschwege GmbH</v>
          </cell>
        </row>
        <row r="587">
          <cell r="B587" t="str">
            <v>Stadtwerke ETO GmbH &amp; Co. KG</v>
          </cell>
        </row>
        <row r="588">
          <cell r="B588" t="str">
            <v>Stadtwerke Ettlingen GmbH</v>
          </cell>
        </row>
        <row r="589">
          <cell r="B589" t="str">
            <v>Stadtwerke Eutin GmbH</v>
          </cell>
        </row>
        <row r="590">
          <cell r="B590" t="str">
            <v>Stadtwerke EVB Huntetal GmbH</v>
          </cell>
        </row>
        <row r="591">
          <cell r="B591" t="str">
            <v>Stadtwerke Fellbach GmbH</v>
          </cell>
        </row>
        <row r="592">
          <cell r="B592" t="str">
            <v>Stadtwerke Feuchtwangen</v>
          </cell>
        </row>
        <row r="593">
          <cell r="B593" t="str">
            <v>Stadtwerke Finsterwalde GmbH</v>
          </cell>
        </row>
        <row r="594">
          <cell r="B594" t="str">
            <v>Stadtwerke Flensburg GmbH</v>
          </cell>
        </row>
        <row r="595">
          <cell r="B595" t="str">
            <v>Stadtwerke Forchheim</v>
          </cell>
        </row>
        <row r="596">
          <cell r="B596" t="str">
            <v>Stadtwerke Forst GmbH</v>
          </cell>
        </row>
        <row r="597">
          <cell r="B597" t="str">
            <v>Stadtwerke Frankenthal GmbH</v>
          </cell>
        </row>
        <row r="598">
          <cell r="B598" t="str">
            <v>Stadtwerke Frankfurt (Oder) Netzgesellschaft mbH</v>
          </cell>
        </row>
        <row r="599">
          <cell r="B599" t="str">
            <v>Stadtwerke Freudenstadt GmbH &amp; Co. KG</v>
          </cell>
        </row>
        <row r="600">
          <cell r="B600" t="str">
            <v>Stadtwerke Fürstenfeldbruck GmbH</v>
          </cell>
        </row>
        <row r="601">
          <cell r="B601" t="str">
            <v>Stadtwerke Furth im Wald GmbH &amp; Co. KG</v>
          </cell>
        </row>
        <row r="602">
          <cell r="B602" t="str">
            <v>Stadtwerke Gaggenau</v>
          </cell>
        </row>
        <row r="603">
          <cell r="B603" t="str">
            <v>Stadtwerke Geesthacht GmbH</v>
          </cell>
        </row>
        <row r="604">
          <cell r="B604" t="str">
            <v>Stadtwerke Geldern Netz GmbH</v>
          </cell>
        </row>
        <row r="605">
          <cell r="B605" t="str">
            <v>Stadtwerke Gengenbach</v>
          </cell>
        </row>
        <row r="606">
          <cell r="B606" t="str">
            <v>Stadtwerke Georgsmarienhütte Netz GmbH</v>
          </cell>
        </row>
        <row r="607">
          <cell r="B607" t="str">
            <v>Stadtwerke Germersheim GmbH</v>
          </cell>
        </row>
        <row r="608">
          <cell r="B608" t="str">
            <v>Stadtwerke Glauchau Dienstleistungsgesellschaft mbH</v>
          </cell>
        </row>
        <row r="609">
          <cell r="B609" t="str">
            <v>Stadtwerke Glückstadt GmbH</v>
          </cell>
        </row>
        <row r="610">
          <cell r="B610" t="str">
            <v>Stadtwerke GmbH Kirchheimbolanden</v>
          </cell>
        </row>
        <row r="611">
          <cell r="B611" t="str">
            <v>Stadtwerke Goch GmbH</v>
          </cell>
        </row>
        <row r="612">
          <cell r="B612" t="str">
            <v>Stadtwerke Görlitz AG</v>
          </cell>
        </row>
        <row r="613">
          <cell r="B613" t="str">
            <v>Stadtwerke Gotha Netz GmbH</v>
          </cell>
        </row>
        <row r="614">
          <cell r="B614" t="str">
            <v>Stadtwerke Greven GmbH</v>
          </cell>
        </row>
        <row r="615">
          <cell r="B615" t="str">
            <v>Stadtwerke Grevesmühlen GmbH</v>
          </cell>
        </row>
        <row r="616">
          <cell r="B616" t="str">
            <v>Stadtwerke Gronau GmbH</v>
          </cell>
        </row>
        <row r="617">
          <cell r="B617" t="str">
            <v>Stadtwerke Groß-Gerau Versorgungs GmbH</v>
          </cell>
        </row>
        <row r="618">
          <cell r="B618" t="str">
            <v>Stadtwerke Grünstadt GmbH</v>
          </cell>
        </row>
        <row r="619">
          <cell r="B619" t="str">
            <v>Stadtwerke Gunzenhausen GmbH</v>
          </cell>
        </row>
        <row r="620">
          <cell r="B620" t="str">
            <v>Stadtwerke Güstrow GmbH</v>
          </cell>
        </row>
        <row r="621">
          <cell r="B621" t="str">
            <v>Stadtwerke Gütersloh GmbH</v>
          </cell>
        </row>
        <row r="622">
          <cell r="B622" t="str">
            <v>Stadtwerke Hagenow GmbH</v>
          </cell>
        </row>
        <row r="623">
          <cell r="B623" t="str">
            <v>Stadtwerke Haiger</v>
          </cell>
        </row>
        <row r="624">
          <cell r="B624" t="str">
            <v>Stadtwerke Haldensleben GmbH</v>
          </cell>
        </row>
        <row r="625">
          <cell r="B625" t="str">
            <v>Stadtwerke Haltern am See GmbH</v>
          </cell>
        </row>
        <row r="626">
          <cell r="B626" t="str">
            <v>Stadtwerke Hammelburg GmbH</v>
          </cell>
        </row>
        <row r="627">
          <cell r="B627" t="str">
            <v>Stadtwerke Haslach</v>
          </cell>
        </row>
        <row r="628">
          <cell r="B628" t="str">
            <v>Stadtwerke Hattersheim am Main</v>
          </cell>
        </row>
        <row r="629">
          <cell r="B629" t="str">
            <v>Stadtwerke Havelberg GmbH</v>
          </cell>
        </row>
        <row r="630">
          <cell r="B630" t="str">
            <v>Stadtwerke Heide Netz GmbH</v>
          </cell>
        </row>
        <row r="631">
          <cell r="B631" t="str">
            <v>Stadtwerke Heiligenstadt GmbH</v>
          </cell>
        </row>
        <row r="632">
          <cell r="B632" t="str">
            <v>Stadtwerke Heilsbronn</v>
          </cell>
        </row>
        <row r="633">
          <cell r="B633" t="str">
            <v>Stadtwerke Hemau</v>
          </cell>
        </row>
        <row r="634">
          <cell r="B634" t="str">
            <v>Stadtwerke Herborn GmbH</v>
          </cell>
        </row>
        <row r="635">
          <cell r="B635" t="str">
            <v>Stadtwerke Hilden GmbH</v>
          </cell>
        </row>
        <row r="636">
          <cell r="B636" t="str">
            <v>Stadtwerke Hockenheim</v>
          </cell>
        </row>
        <row r="637">
          <cell r="B637" t="str">
            <v>Stadtwerke Homburg GmbH</v>
          </cell>
        </row>
        <row r="638">
          <cell r="B638" t="str">
            <v>Stadtwerke Hüfingen</v>
          </cell>
        </row>
        <row r="639">
          <cell r="B639" t="str">
            <v>Stadtwerke Hünfeld GmbH</v>
          </cell>
        </row>
        <row r="640">
          <cell r="B640" t="str">
            <v>Stadtwerke Husum Netz GmbH</v>
          </cell>
        </row>
        <row r="641">
          <cell r="B641" t="str">
            <v>Stadtwerke Ilmenau GmbH</v>
          </cell>
        </row>
        <row r="642">
          <cell r="B642" t="str">
            <v>Stadtwerke Ingolstadt GmbH</v>
          </cell>
        </row>
        <row r="643">
          <cell r="B643" t="str">
            <v>Stadtwerke Iserlohn GmbH</v>
          </cell>
        </row>
        <row r="644">
          <cell r="B644" t="str">
            <v>Stadtwerke Itzehoe GmbH</v>
          </cell>
        </row>
        <row r="645">
          <cell r="B645" t="str">
            <v>Stadtwerke Jena-Pößneck GmbH</v>
          </cell>
        </row>
        <row r="646">
          <cell r="B646" t="str">
            <v>Stadtwerke Jülich GmbH</v>
          </cell>
        </row>
        <row r="647">
          <cell r="B647" t="str">
            <v>Stadtwerke Karlsruhe Netze GmbH</v>
          </cell>
        </row>
        <row r="648">
          <cell r="B648" t="str">
            <v>STADTWERKE KELHEIM GmbH &amp; Co. KG</v>
          </cell>
        </row>
        <row r="649">
          <cell r="B649" t="str">
            <v>Stadtwerke Kempen GmbH</v>
          </cell>
        </row>
        <row r="650">
          <cell r="B650" t="str">
            <v>Stadtwerke Kiel Netz GmbH</v>
          </cell>
        </row>
        <row r="651">
          <cell r="B651" t="str">
            <v>Stadtwerke Kleve GmbH</v>
          </cell>
        </row>
        <row r="652">
          <cell r="B652" t="str">
            <v>Stadtwerke Klingenberg a. Main</v>
          </cell>
        </row>
        <row r="653">
          <cell r="B653" t="str">
            <v>Stadtwerke Konstanz GmbH</v>
          </cell>
        </row>
        <row r="654">
          <cell r="B654" t="str">
            <v>Stadtwerke Lambrecht (Pfalz) GmbH</v>
          </cell>
        </row>
        <row r="655">
          <cell r="B655" t="str">
            <v>Stadtwerke Landau a.d. Isar</v>
          </cell>
        </row>
        <row r="656">
          <cell r="B656" t="str">
            <v>Stadtwerke Landshut</v>
          </cell>
        </row>
        <row r="657">
          <cell r="B657" t="str">
            <v>Stadtwerke Langen GmbH</v>
          </cell>
        </row>
        <row r="658">
          <cell r="B658" t="str">
            <v>Stadtwerke Laufenburg</v>
          </cell>
        </row>
        <row r="659">
          <cell r="B659" t="str">
            <v>Stadtwerke Lauterbach GmbH</v>
          </cell>
        </row>
        <row r="660">
          <cell r="B660" t="str">
            <v>Stadtwerke Leipzig Netz GmbH</v>
          </cell>
        </row>
        <row r="661">
          <cell r="B661" t="str">
            <v>Stadtwerke Lemgo GmbH</v>
          </cell>
        </row>
        <row r="662">
          <cell r="B662" t="str">
            <v>Stadtwerke Leutershausen</v>
          </cell>
        </row>
        <row r="663">
          <cell r="B663" t="str">
            <v>Stadtwerke Lindau (B) GmbH &amp; Co. KG</v>
          </cell>
        </row>
        <row r="664">
          <cell r="B664" t="str">
            <v>Stadtwerke Lingen GmbH</v>
          </cell>
        </row>
        <row r="665">
          <cell r="B665" t="str">
            <v>Stadtwerke Lippstadt GmbH</v>
          </cell>
        </row>
        <row r="666">
          <cell r="B666" t="str">
            <v>Stadtwerke Löbau GmbH</v>
          </cell>
        </row>
        <row r="667">
          <cell r="B667" t="str">
            <v>Stadtwerke Löffingen</v>
          </cell>
        </row>
        <row r="668">
          <cell r="B668" t="str">
            <v>Stadtwerke Lübeck Netz GmbH</v>
          </cell>
        </row>
        <row r="669">
          <cell r="B669" t="str">
            <v>Stadtwerke Lübz GmbH</v>
          </cell>
        </row>
        <row r="670">
          <cell r="B670" t="str">
            <v>Stadtwerke Ludwigsburg- Kornwestheim GmbH</v>
          </cell>
        </row>
        <row r="671">
          <cell r="B671" t="str">
            <v>Stadtwerke Ludwigsfelde GmbH</v>
          </cell>
        </row>
        <row r="672">
          <cell r="B672" t="str">
            <v>Stadtwerke Ludwigslust-Grabow GmbH</v>
          </cell>
        </row>
        <row r="673">
          <cell r="B673" t="str">
            <v>Stadtwerke Lünen GmbH</v>
          </cell>
        </row>
        <row r="674">
          <cell r="B674" t="str">
            <v>Stadtwerke Lutherstadt Eisleben GmbH</v>
          </cell>
        </row>
        <row r="675">
          <cell r="B675" t="str">
            <v>Stadtwerke Lutherstadt Wittenberg GmbH</v>
          </cell>
        </row>
        <row r="676">
          <cell r="B676" t="str">
            <v>Stadtwerke Malchow</v>
          </cell>
        </row>
        <row r="677">
          <cell r="B677" t="str">
            <v>Stadtwerke Marburg GmbH</v>
          </cell>
        </row>
        <row r="678">
          <cell r="B678" t="str">
            <v>Stadtwerke Meerane GmbH</v>
          </cell>
        </row>
        <row r="679">
          <cell r="B679" t="str">
            <v>Stadtwerke Meiningen GmbH</v>
          </cell>
        </row>
        <row r="680">
          <cell r="B680" t="str">
            <v>Stadtwerke Menden GmbH</v>
          </cell>
        </row>
        <row r="681">
          <cell r="B681" t="str">
            <v>Stadtwerke Mengen</v>
          </cell>
        </row>
        <row r="682">
          <cell r="B682" t="str">
            <v>Stadtwerke Merseburg GmbH</v>
          </cell>
        </row>
        <row r="683">
          <cell r="B683" t="str">
            <v>Stadtwerke Mosbach GmbH</v>
          </cell>
        </row>
        <row r="684">
          <cell r="B684" t="str">
            <v>Stadtwerke Mössingen</v>
          </cell>
        </row>
        <row r="685">
          <cell r="B685" t="str">
            <v>Stadtwerke Mühlacker GmbH</v>
          </cell>
        </row>
        <row r="686">
          <cell r="B686" t="str">
            <v>Stadtwerke Mühldorf a. Inn GmbH &amp; Co. KG</v>
          </cell>
        </row>
        <row r="687">
          <cell r="B687" t="str">
            <v>Stadtwerke Mühlhausen Netz GmbH</v>
          </cell>
        </row>
        <row r="688">
          <cell r="B688" t="str">
            <v>Stadtwerke Mühlheim am Main GmbH</v>
          </cell>
        </row>
        <row r="689">
          <cell r="B689" t="str">
            <v>Stadtwerke Münchberg</v>
          </cell>
        </row>
        <row r="690">
          <cell r="B690" t="str">
            <v>Stadtwerke Münster Netzgesellschaft mbH</v>
          </cell>
        </row>
        <row r="691">
          <cell r="B691" t="str">
            <v>Stadtwerke Munster-Bispingen GmbH</v>
          </cell>
        </row>
        <row r="692">
          <cell r="B692" t="str">
            <v>Stadtwerke Nettetal GmbH</v>
          </cell>
        </row>
        <row r="693">
          <cell r="B693" t="str">
            <v>Stadtwerke Neuburg a. d. Donau</v>
          </cell>
        </row>
        <row r="694">
          <cell r="B694" t="str">
            <v>Stadtwerke Neuffen AG</v>
          </cell>
        </row>
        <row r="695">
          <cell r="B695" t="str">
            <v>Stadtwerke Neu-Isenburg GmbH</v>
          </cell>
        </row>
        <row r="696">
          <cell r="B696" t="str">
            <v>Stadtwerke Neumarkt i. d. OPf.</v>
          </cell>
        </row>
        <row r="697">
          <cell r="B697" t="str">
            <v>Stadtwerke Neunburg v. Wald Strom GmbH</v>
          </cell>
        </row>
        <row r="698">
          <cell r="B698" t="str">
            <v>Stadtwerke Neuruppin GmbH</v>
          </cell>
        </row>
        <row r="699">
          <cell r="B699" t="str">
            <v>Stadtwerke Neustadt a. d. Donau</v>
          </cell>
        </row>
        <row r="700">
          <cell r="B700" t="str">
            <v>Stadtwerke Neustadt a. Rbge. GmbH &amp; Co. KG</v>
          </cell>
        </row>
        <row r="701">
          <cell r="B701" t="str">
            <v>Stadtwerke Neustadt a.d. Aisch GmbH</v>
          </cell>
        </row>
        <row r="702">
          <cell r="B702" t="str">
            <v>Stadtwerke Neustadt an der Orla GmbH</v>
          </cell>
        </row>
        <row r="703">
          <cell r="B703" t="str">
            <v>Stadtwerke Neustadt an der Weinstraße GmbH</v>
          </cell>
        </row>
        <row r="704">
          <cell r="B704" t="str">
            <v>Stadtwerke Neustadt in Holstein</v>
          </cell>
        </row>
        <row r="705">
          <cell r="B705" t="str">
            <v>Stadtwerke Neustrelitz GmbH</v>
          </cell>
        </row>
        <row r="706">
          <cell r="B706" t="str">
            <v>Stadtwerke Neuwied GmbH</v>
          </cell>
        </row>
        <row r="707">
          <cell r="B707" t="str">
            <v>Stadtwerke Niebüll - Netz GmbH</v>
          </cell>
        </row>
        <row r="708">
          <cell r="B708" t="str">
            <v>Stadtwerke Niesky GmbH</v>
          </cell>
        </row>
        <row r="709">
          <cell r="B709" t="str">
            <v>Stadtwerke Norderstedt</v>
          </cell>
        </row>
        <row r="710">
          <cell r="B710" t="str">
            <v>Stadtwerke Nordseeheilbad Borkum GmbH</v>
          </cell>
        </row>
        <row r="711">
          <cell r="B711" t="str">
            <v>Stadtwerke Northeim GmbH</v>
          </cell>
        </row>
        <row r="712">
          <cell r="B712" t="str">
            <v>Stadtwerke Nortorf</v>
          </cell>
        </row>
        <row r="713">
          <cell r="B713" t="str">
            <v>Stadtwerke Nürtingen GmbH</v>
          </cell>
        </row>
        <row r="714">
          <cell r="B714" t="str">
            <v>Stadtwerke Oberkirch GmbH</v>
          </cell>
        </row>
        <row r="715">
          <cell r="B715" t="str">
            <v>Stadtwerke Ochtrup</v>
          </cell>
        </row>
        <row r="716">
          <cell r="B716" t="str">
            <v>Stadtwerke Oelsnitz (Vogtl.) GmbH</v>
          </cell>
        </row>
        <row r="717">
          <cell r="B717" t="str">
            <v>Stadtwerke Oerlinghausen GmbH</v>
          </cell>
        </row>
        <row r="718">
          <cell r="B718" t="str">
            <v>Stadtwerke Olbernhau GmbH</v>
          </cell>
        </row>
        <row r="719">
          <cell r="B719" t="str">
            <v>Stadtwerke Olpe GmbH</v>
          </cell>
        </row>
        <row r="720">
          <cell r="B720" t="str">
            <v>Stadtwerke Oranienburg GmbH</v>
          </cell>
        </row>
        <row r="721">
          <cell r="B721" t="str">
            <v>Stadtwerke Osnabrück AG</v>
          </cell>
        </row>
        <row r="722">
          <cell r="B722" t="str">
            <v>Stadtwerke Osterholz-Scharmbeck GmbH</v>
          </cell>
        </row>
        <row r="723">
          <cell r="B723" t="str">
            <v>Stadtwerke Pappenheim</v>
          </cell>
        </row>
        <row r="724">
          <cell r="B724" t="str">
            <v>Stadtwerke Parchim GmbH</v>
          </cell>
        </row>
        <row r="725">
          <cell r="B725" t="str">
            <v>Stadtwerke Pasewalk GmbH</v>
          </cell>
        </row>
        <row r="726">
          <cell r="B726" t="str">
            <v>Stadtwerke Passau GmbH</v>
          </cell>
        </row>
        <row r="727">
          <cell r="B727" t="str">
            <v>Stadtwerke Peine GmbH</v>
          </cell>
        </row>
        <row r="728">
          <cell r="B728" t="str">
            <v>Stadtwerke Pfarrkirchen</v>
          </cell>
        </row>
        <row r="729">
          <cell r="B729" t="str">
            <v>Stadtwerke Pfullendorf</v>
          </cell>
        </row>
        <row r="730">
          <cell r="B730" t="str">
            <v>Stadtwerke Pinneberg GmbH</v>
          </cell>
        </row>
        <row r="731">
          <cell r="B731" t="str">
            <v>Stadtwerke Pirmasens Versorgungs GmbH</v>
          </cell>
        </row>
        <row r="732">
          <cell r="B732" t="str">
            <v>Stadtwerke Plattling</v>
          </cell>
        </row>
        <row r="733">
          <cell r="B733" t="str">
            <v>Stadtwerke Pritzwalk GmbH</v>
          </cell>
        </row>
        <row r="734">
          <cell r="B734" t="str">
            <v>Stadtwerke Quedlinburg GmbH</v>
          </cell>
        </row>
        <row r="735">
          <cell r="B735" t="str">
            <v>Stadtwerke Quickborn GmbH</v>
          </cell>
        </row>
        <row r="736">
          <cell r="B736" t="str">
            <v>Stadtwerke Radevormwald GmbH</v>
          </cell>
        </row>
        <row r="737">
          <cell r="B737" t="str">
            <v>Stadtwerke Radolfzell GmbH</v>
          </cell>
        </row>
        <row r="738">
          <cell r="B738" t="str">
            <v>Stadtwerke Ratingen GmbH</v>
          </cell>
        </row>
        <row r="739">
          <cell r="B739" t="str">
            <v>Stadtwerke Reichenbach/Vogtl. GmbH</v>
          </cell>
        </row>
        <row r="740">
          <cell r="B740" t="str">
            <v>Stadtwerke Rendsburg GmbH</v>
          </cell>
        </row>
        <row r="741">
          <cell r="B741" t="str">
            <v>Stadtwerke Rhede GmbH</v>
          </cell>
        </row>
        <row r="742">
          <cell r="B742" t="str">
            <v>Stadtwerke Riesa GmbH</v>
          </cell>
        </row>
        <row r="743">
          <cell r="B743" t="str">
            <v>Stadtwerke Rinteln GmbH</v>
          </cell>
        </row>
        <row r="744">
          <cell r="B744" t="str">
            <v>Stadtwerke Rosenheim Netze GmbH</v>
          </cell>
        </row>
        <row r="745">
          <cell r="B745" t="str">
            <v>Stadtwerke Rostock Netzgesellschaft mbH</v>
          </cell>
        </row>
        <row r="746">
          <cell r="B746" t="str">
            <v>Stadtwerke Rotenburg (Wümme) GmbH</v>
          </cell>
        </row>
        <row r="747">
          <cell r="B747" t="str">
            <v>Stadtwerke Roth</v>
          </cell>
        </row>
        <row r="748">
          <cell r="B748" t="str">
            <v>Stadtwerke Röthenbach a.d. Pegnitz GmbH</v>
          </cell>
        </row>
        <row r="749">
          <cell r="B749" t="str">
            <v>Stadtwerke Saalfeld Netz GmbH</v>
          </cell>
        </row>
        <row r="750">
          <cell r="B750" t="str">
            <v>Stadtwerke Saarbrücken AG</v>
          </cell>
        </row>
        <row r="751">
          <cell r="B751" t="str">
            <v>Stadtwerke Sangerhausen GmbH</v>
          </cell>
        </row>
        <row r="752">
          <cell r="B752" t="str">
            <v>Stadtwerke Schaumburg-Lippe GmbH</v>
          </cell>
        </row>
        <row r="753">
          <cell r="B753" t="str">
            <v>Stadtwerke Scheinfeld</v>
          </cell>
        </row>
        <row r="754">
          <cell r="B754" t="str">
            <v>Stadtwerke Schifferstadt</v>
          </cell>
        </row>
        <row r="755">
          <cell r="B755" t="str">
            <v>Stadtwerke Schkeuditz GmbH</v>
          </cell>
        </row>
        <row r="756">
          <cell r="B756" t="str">
            <v>Stadtwerke Schlitz</v>
          </cell>
        </row>
        <row r="757">
          <cell r="B757" t="str">
            <v>Stadtwerke Schneeberg Netz GmbH</v>
          </cell>
        </row>
        <row r="758">
          <cell r="B758" t="str">
            <v>Stadtwerke Schneverdingen GmbH</v>
          </cell>
        </row>
        <row r="759">
          <cell r="B759" t="str">
            <v>Stadtwerke Schorndorf GmbH</v>
          </cell>
        </row>
        <row r="760">
          <cell r="B760" t="str">
            <v>Stadtwerke Schramberg GmbH &amp; Co. KG</v>
          </cell>
        </row>
        <row r="761">
          <cell r="B761" t="str">
            <v>Stadtwerke Schüttorf GmbH</v>
          </cell>
        </row>
        <row r="762">
          <cell r="B762" t="str">
            <v>Stadtwerke Schwabach GmbH</v>
          </cell>
        </row>
        <row r="763">
          <cell r="B763" t="str">
            <v>Stadtwerke Schwäbisch Gmünd GmbH</v>
          </cell>
        </row>
        <row r="764">
          <cell r="B764" t="str">
            <v>Stadtwerke Schwäbisch Hall GmbH</v>
          </cell>
        </row>
        <row r="765">
          <cell r="B765" t="str">
            <v>Stadtwerke Schwarzenberg GmbH</v>
          </cell>
        </row>
        <row r="766">
          <cell r="B766" t="str">
            <v>Stadtwerke Schwedt GmbH</v>
          </cell>
        </row>
        <row r="767">
          <cell r="B767" t="str">
            <v>Stadtwerke Schweinfurt GmbH</v>
          </cell>
        </row>
        <row r="768">
          <cell r="B768" t="str">
            <v>Stadtwerke Schwentinental GmbH</v>
          </cell>
        </row>
        <row r="769">
          <cell r="B769" t="str">
            <v>Stadtwerke Schwerte GmbH</v>
          </cell>
        </row>
        <row r="770">
          <cell r="B770" t="str">
            <v>Stadtwerke Senftenberg GmbH</v>
          </cell>
        </row>
        <row r="771">
          <cell r="B771" t="str">
            <v>Stadtwerke Sigmaringen</v>
          </cell>
        </row>
        <row r="772">
          <cell r="B772" t="str">
            <v>Stadtwerke Sindelfingen GmbH</v>
          </cell>
        </row>
        <row r="773">
          <cell r="B773" t="str">
            <v>Stadtwerke Solingen Netz GmbH</v>
          </cell>
        </row>
        <row r="774">
          <cell r="B774" t="str">
            <v>Stadtwerke Soltau GmbH</v>
          </cell>
        </row>
        <row r="775">
          <cell r="B775" t="str">
            <v>Stadtwerke Sondershausen Netz GmbH</v>
          </cell>
        </row>
        <row r="776">
          <cell r="B776" t="str">
            <v>Stadtwerke Speyer GmbH</v>
          </cell>
        </row>
        <row r="777">
          <cell r="B777" t="str">
            <v>Stadtwerke Springe GmbH</v>
          </cell>
        </row>
        <row r="778">
          <cell r="B778" t="str">
            <v>Stadtwerke St. Ingbert GmbH</v>
          </cell>
        </row>
        <row r="779">
          <cell r="B779" t="str">
            <v>Stadtwerke Stade GmbH</v>
          </cell>
        </row>
        <row r="780">
          <cell r="B780" t="str">
            <v>Stadtwerke Stadtroda GmbH</v>
          </cell>
        </row>
        <row r="781">
          <cell r="B781" t="str">
            <v>Stadtwerke Staßfurt GmbH</v>
          </cell>
        </row>
        <row r="782">
          <cell r="B782" t="str">
            <v>Stadtwerke Stein GmbH &amp; Co. KG</v>
          </cell>
        </row>
        <row r="783">
          <cell r="B783" t="str">
            <v>Stadtwerke Steinheim GmbH</v>
          </cell>
        </row>
        <row r="784">
          <cell r="B784" t="str">
            <v>Stadtwerke Stendal GmbH - Altm. Gas-, Wasser-u.Elektrizitätswerke</v>
          </cell>
        </row>
        <row r="785">
          <cell r="B785" t="str">
            <v>Stadtwerke Stockach GmbH</v>
          </cell>
        </row>
        <row r="786">
          <cell r="B786" t="str">
            <v>Stadtwerke Straubing Strom und Gasgesellschaft mbH</v>
          </cell>
        </row>
        <row r="787">
          <cell r="B787" t="str">
            <v>Stadtwerke Strausberg GmbH</v>
          </cell>
        </row>
        <row r="788">
          <cell r="B788" t="str">
            <v>Stadtwerke Suhl/Zella-Mehlis Netz GmbH</v>
          </cell>
        </row>
        <row r="789">
          <cell r="B789" t="str">
            <v>Stadtwerke Sulzbach/Saar GmbH</v>
          </cell>
        </row>
        <row r="790">
          <cell r="B790" t="str">
            <v>Stadtwerke Teterow GmbH</v>
          </cell>
        </row>
        <row r="791">
          <cell r="B791" t="str">
            <v>Stadtwerke Tirschenreuth</v>
          </cell>
        </row>
        <row r="792">
          <cell r="B792" t="str">
            <v>Stadtwerke Torgau GmbH</v>
          </cell>
        </row>
        <row r="793">
          <cell r="B793" t="str">
            <v>Stadtwerke Tornesch-Netz GmbH</v>
          </cell>
        </row>
        <row r="794">
          <cell r="B794" t="str">
            <v>Stadtwerke Traunstein GmbH &amp; Co. KG</v>
          </cell>
        </row>
        <row r="795">
          <cell r="B795" t="str">
            <v>Stadtwerke Treuchtlingen</v>
          </cell>
        </row>
        <row r="796">
          <cell r="B796" t="str">
            <v>Stadtwerke Trier Versorgungs-GmbH</v>
          </cell>
        </row>
        <row r="797">
          <cell r="B797" t="str">
            <v>Stadtwerke Troisdorf Netz GmbH</v>
          </cell>
        </row>
        <row r="798">
          <cell r="B798" t="str">
            <v>Stadtwerke Trostberg Stromversorgung GmbH</v>
          </cell>
        </row>
        <row r="799">
          <cell r="B799" t="str">
            <v>Stadtwerke Tübingen GmbH</v>
          </cell>
        </row>
        <row r="800">
          <cell r="B800" t="str">
            <v>Stadtwerke Tuttlingen GmbH</v>
          </cell>
        </row>
        <row r="801">
          <cell r="B801" t="str">
            <v>Stadtwerke Überlingen GmbH</v>
          </cell>
        </row>
        <row r="802">
          <cell r="B802" t="str">
            <v>Stadtwerke Uelzen GmbH</v>
          </cell>
        </row>
        <row r="803">
          <cell r="B803" t="str">
            <v>Stadtwerke Uffenheim</v>
          </cell>
        </row>
        <row r="804">
          <cell r="B804" t="str">
            <v>Stadtwerke Unna GmbH</v>
          </cell>
        </row>
        <row r="805">
          <cell r="B805" t="str">
            <v>Stadtwerke Uslar GmbH</v>
          </cell>
        </row>
        <row r="806">
          <cell r="B806" t="str">
            <v>Stadtwerke Verden GmbH</v>
          </cell>
        </row>
        <row r="807">
          <cell r="B807" t="str">
            <v>Stadtwerke Viernheim Netz GmbH</v>
          </cell>
        </row>
        <row r="808">
          <cell r="B808" t="str">
            <v>Stadtwerke Villingen-Schwenningen GmbH</v>
          </cell>
        </row>
        <row r="809">
          <cell r="B809" t="str">
            <v>Stadtwerke Vilsbiburg</v>
          </cell>
        </row>
        <row r="810">
          <cell r="B810" t="str">
            <v>Stadtwerke Vilshofen GmbH</v>
          </cell>
        </row>
        <row r="811">
          <cell r="B811" t="str">
            <v>Stadtwerke Völklingen Netz GmbH</v>
          </cell>
        </row>
        <row r="812">
          <cell r="B812" t="str">
            <v>Stadtwerke Wachenheim</v>
          </cell>
        </row>
        <row r="813">
          <cell r="B813" t="str">
            <v>Stadtwerke Waiblingen GmbH</v>
          </cell>
        </row>
        <row r="814">
          <cell r="B814" t="str">
            <v>Stadtwerke Waldkirch GmbH</v>
          </cell>
        </row>
        <row r="815">
          <cell r="B815" t="str">
            <v>Stadtwerke Waldkirchen</v>
          </cell>
        </row>
        <row r="816">
          <cell r="B816" t="str">
            <v>Stadtwerke Waldkraiburg GmbH</v>
          </cell>
        </row>
        <row r="817">
          <cell r="B817" t="str">
            <v>Stadtwerke Waldmünchen</v>
          </cell>
        </row>
        <row r="818">
          <cell r="B818" t="str">
            <v>Stadtwerke Waldshut-Tiengen GmbH</v>
          </cell>
        </row>
        <row r="819">
          <cell r="B819" t="str">
            <v>Stadtwerke Walldorf GmbH</v>
          </cell>
        </row>
        <row r="820">
          <cell r="B820" t="str">
            <v>Stadtwerke Walldürn GmbH</v>
          </cell>
        </row>
        <row r="821">
          <cell r="B821" t="str">
            <v>Stadtwerke Warburg GmbH</v>
          </cell>
        </row>
        <row r="822">
          <cell r="B822" t="str">
            <v>Stadtwerke Waren GmbH</v>
          </cell>
        </row>
        <row r="823">
          <cell r="B823" t="str">
            <v>Stadtwerke Wasserburg a. Inn</v>
          </cell>
        </row>
        <row r="824">
          <cell r="B824" t="str">
            <v>Stadtwerke Wedel GmbH</v>
          </cell>
        </row>
        <row r="825">
          <cell r="B825" t="str">
            <v>Stadtwerke Weilburg GmbH</v>
          </cell>
        </row>
        <row r="826">
          <cell r="B826" t="str">
            <v>Stadtwerke Weinheim GmbH</v>
          </cell>
        </row>
        <row r="827">
          <cell r="B827" t="str">
            <v>Stadtwerke Weißenburg GmbH</v>
          </cell>
        </row>
        <row r="828">
          <cell r="B828" t="str">
            <v>Stadtwerke Weißenfels Energienetze GmbH</v>
          </cell>
        </row>
        <row r="829">
          <cell r="B829" t="str">
            <v>Stadtwerke Weißwasser GmbH</v>
          </cell>
        </row>
        <row r="830">
          <cell r="B830" t="str">
            <v>Stadtwerke Werdau GmbH</v>
          </cell>
        </row>
        <row r="831">
          <cell r="B831" t="str">
            <v>Stadtwerke Werl GmbH</v>
          </cell>
        </row>
        <row r="832">
          <cell r="B832" t="str">
            <v>Stadtwerke Wernigerode GmbH</v>
          </cell>
        </row>
        <row r="833">
          <cell r="B833" t="str">
            <v>Stadtwerke Wertheim GmbH</v>
          </cell>
        </row>
        <row r="834">
          <cell r="B834" t="str">
            <v>Stadtwerke Willich GmbH</v>
          </cell>
        </row>
        <row r="835">
          <cell r="B835" t="str">
            <v>Stadtwerke Wilster</v>
          </cell>
        </row>
        <row r="836">
          <cell r="B836" t="str">
            <v>Stadtwerke Windsbach</v>
          </cell>
        </row>
        <row r="837">
          <cell r="B837" t="str">
            <v>Stadtwerke Winsen (Luhe) GmbH</v>
          </cell>
        </row>
        <row r="838">
          <cell r="B838" t="str">
            <v>Stadtwerke Wismar Netz GmbH</v>
          </cell>
        </row>
        <row r="839">
          <cell r="B839" t="str">
            <v>Stadtwerke Wittenberge GmbH</v>
          </cell>
        </row>
        <row r="840">
          <cell r="B840" t="str">
            <v>Stadtwerke Witzenhausen GmbH</v>
          </cell>
        </row>
        <row r="841">
          <cell r="B841" t="str">
            <v>Stadtwerke Wolfen Netz GmbH</v>
          </cell>
        </row>
        <row r="842">
          <cell r="B842" t="str">
            <v>Stadtwerke Wolfenbüttel GmbH</v>
          </cell>
        </row>
        <row r="843">
          <cell r="B843" t="str">
            <v>Stadtwerke Wolfhagen GmbH</v>
          </cell>
        </row>
        <row r="844">
          <cell r="B844" t="str">
            <v>Stadtwerke Wolmirstedt GmbH</v>
          </cell>
        </row>
        <row r="845">
          <cell r="B845" t="str">
            <v>Stadtwerke Zeil</v>
          </cell>
        </row>
        <row r="846">
          <cell r="B846" t="str">
            <v>Stadtwerke Zeven GmbH</v>
          </cell>
        </row>
        <row r="847">
          <cell r="B847" t="str">
            <v>Stadtwerke Zirndorf GmbH</v>
          </cell>
        </row>
        <row r="848">
          <cell r="B848" t="str">
            <v>Stadtwerke Zittau GmbH</v>
          </cell>
        </row>
        <row r="849">
          <cell r="B849" t="str">
            <v>Stadtwerke Zweibrücken GmbH</v>
          </cell>
        </row>
        <row r="850">
          <cell r="B850" t="str">
            <v>Stadtwerke Zwiesel</v>
          </cell>
        </row>
        <row r="851">
          <cell r="B851" t="str">
            <v>Stadtwerkeverbund Hellweg-Lippe Netz GmbH &amp; Co. KG (seit 2010 Energie- und Wasserversorgung Hamm GmbH)</v>
          </cell>
        </row>
        <row r="852">
          <cell r="B852" t="str">
            <v>Stadtwerkeverbund Hellweg-Lippe Netz GmbH &amp; Co. KG (seit 2010 GSW Gemeinschftsstadtwerke GmbH Kamen Bönen Bergkamen)</v>
          </cell>
        </row>
        <row r="853">
          <cell r="B853" t="str">
            <v>Stadtwerkeverbund Hellweg-Lippe Netz GmbH &amp; Co. KG (seit 2010 Stadtwerke Fröndenberg GmbH)</v>
          </cell>
        </row>
        <row r="854">
          <cell r="B854" t="str">
            <v>Stadtwerkeverbund Hellweg-Lippe Netz GmbH &amp; Co. KG (seit 2010 Stadtwerke Soest GmbH)</v>
          </cell>
        </row>
        <row r="855">
          <cell r="B855" t="str">
            <v>Stahlwerk Annahütte Max Aicher GmbH &amp; Co. KG</v>
          </cell>
        </row>
        <row r="856">
          <cell r="B856" t="str">
            <v>star.Energiewerke GmbH &amp; Co. KG</v>
          </cell>
        </row>
        <row r="857">
          <cell r="B857" t="str">
            <v>STAWAG Netz GmbH</v>
          </cell>
        </row>
        <row r="858">
          <cell r="B858" t="str">
            <v>Strom- und Gasversorgung Versmold GmbH</v>
          </cell>
        </row>
        <row r="859">
          <cell r="B859" t="str">
            <v>Strom- und Wasserversorgung der Gemeinde Jestetten</v>
          </cell>
        </row>
        <row r="860">
          <cell r="B860" t="str">
            <v>Strombezugsgenossenschaft Saig eG</v>
          </cell>
        </row>
        <row r="861">
          <cell r="B861" t="str">
            <v>Stromkontor Rostock GmbH</v>
          </cell>
        </row>
        <row r="862">
          <cell r="B862" t="str">
            <v>Stromversorgung Angermünde GmbH</v>
          </cell>
        </row>
        <row r="863">
          <cell r="B863" t="str">
            <v>Stromversorgung Greifswald GmbH</v>
          </cell>
        </row>
        <row r="864">
          <cell r="B864" t="str">
            <v>Stromversorgung Inzell eG</v>
          </cell>
        </row>
        <row r="865">
          <cell r="B865" t="str">
            <v>Stromversorgung Neunkirchen GmbH</v>
          </cell>
        </row>
        <row r="866">
          <cell r="B866" t="str">
            <v>Stromversorgung Pirna GmbH</v>
          </cell>
        </row>
        <row r="867">
          <cell r="B867" t="str">
            <v>Stromversorgung Röttenbach</v>
          </cell>
        </row>
        <row r="868">
          <cell r="B868" t="str">
            <v>Stromversorgung Schierling eG</v>
          </cell>
        </row>
        <row r="869">
          <cell r="B869" t="str">
            <v>Stromversorgung Seebruck eG</v>
          </cell>
        </row>
        <row r="870">
          <cell r="B870" t="str">
            <v>Stromversorgung Stadtwerke Garbsen GmbH &amp; Co.</v>
          </cell>
        </row>
        <row r="871">
          <cell r="B871" t="str">
            <v>Stromversorgung Sulz am Neckar GmbH</v>
          </cell>
        </row>
        <row r="872">
          <cell r="B872" t="str">
            <v>Stromversorgung von Berg GmbH</v>
          </cell>
        </row>
        <row r="873">
          <cell r="B873" t="str">
            <v>Stromversorgung Zerbst GmbH &amp; Co. KG</v>
          </cell>
        </row>
        <row r="874">
          <cell r="B874" t="str">
            <v>strotög GmbH Strom für Töging</v>
          </cell>
        </row>
        <row r="875">
          <cell r="B875" t="str">
            <v>StWL Städtische Werke Lauf a.d. Pegnitz GmbH</v>
          </cell>
        </row>
        <row r="876">
          <cell r="B876" t="str">
            <v>SÜC Energie und H²O GmbH</v>
          </cell>
        </row>
        <row r="877">
          <cell r="B877" t="str">
            <v>Süwag Netz GmbH</v>
          </cell>
        </row>
        <row r="878">
          <cell r="B878" t="str">
            <v>SVH Stromversorgung Haar GmbH</v>
          </cell>
        </row>
        <row r="879">
          <cell r="B879" t="str">
            <v>SVI - Stromversorgung Ismaning GmbH</v>
          </cell>
        </row>
        <row r="880">
          <cell r="B880" t="str">
            <v>SVO Netz GmbH</v>
          </cell>
        </row>
        <row r="881">
          <cell r="B881" t="str">
            <v>SVS-Versorgungsbetriebe GmbH</v>
          </cell>
        </row>
        <row r="882">
          <cell r="B882" t="str">
            <v>SWB EnergieNetze GmbH</v>
          </cell>
        </row>
        <row r="883">
          <cell r="B883" t="str">
            <v>swb Netze Bremerhaven GmbH &amp; Co. KG</v>
          </cell>
        </row>
        <row r="884">
          <cell r="B884" t="str">
            <v>swb Netze GmbH &amp; Co. KG</v>
          </cell>
        </row>
        <row r="885">
          <cell r="B885" t="str">
            <v>SWB Stadtwerke Biedenkopf GmbH</v>
          </cell>
        </row>
        <row r="886">
          <cell r="B886" t="str">
            <v>SWE Netz GmbH</v>
          </cell>
        </row>
        <row r="887">
          <cell r="B887" t="str">
            <v>SWH Stadtwerke Heidelberg Netze und Umwelt GmbH</v>
          </cell>
        </row>
        <row r="888">
          <cell r="B888" t="str">
            <v>SWL Übertragungsnetz- gesellschaft mbH</v>
          </cell>
        </row>
        <row r="889">
          <cell r="B889" t="str">
            <v>SWL Verteilungsnetzgesellschaft mbH</v>
          </cell>
        </row>
        <row r="890">
          <cell r="B890" t="str">
            <v>SWL-energis Netzgesellschaft mbH &amp; Co. KG</v>
          </cell>
        </row>
        <row r="891">
          <cell r="B891" t="str">
            <v>SWM Infrastruktur GmbH</v>
          </cell>
        </row>
        <row r="892">
          <cell r="B892" t="str">
            <v>SWM Netze GmbH</v>
          </cell>
        </row>
        <row r="893">
          <cell r="B893" t="str">
            <v>SWN Stadtwerke Neumünster GmbH</v>
          </cell>
        </row>
        <row r="894">
          <cell r="B894" t="str">
            <v>SWN Stadtwerke Neustadt GmbH</v>
          </cell>
        </row>
        <row r="895">
          <cell r="B895" t="str">
            <v>SWP Stadtwerke Pforzheim GmbH &amp; Co. KG</v>
          </cell>
        </row>
        <row r="896">
          <cell r="B896" t="str">
            <v>SWR Energie GmbH</v>
          </cell>
        </row>
        <row r="897">
          <cell r="B897" t="str">
            <v>SWS Netze GmbH (Netz Barth)</v>
          </cell>
        </row>
        <row r="898">
          <cell r="B898" t="str">
            <v>SWS Netze GmbH (Netz Stralsund)</v>
          </cell>
        </row>
        <row r="899">
          <cell r="B899" t="str">
            <v>SWS Stadtwerke Schönebeck GmbH</v>
          </cell>
        </row>
        <row r="900">
          <cell r="B900" t="str">
            <v>SWU Netze GmbH</v>
          </cell>
        </row>
        <row r="901">
          <cell r="B901" t="str">
            <v>SWW Wunsiedel GmbH</v>
          </cell>
        </row>
        <row r="902">
          <cell r="B902" t="str">
            <v>T.W.O Technische Werke Osning GmbH</v>
          </cell>
        </row>
        <row r="903">
          <cell r="B903" t="str">
            <v>Technische Werke Friedrichshafen GmbH</v>
          </cell>
        </row>
        <row r="904">
          <cell r="B904" t="str">
            <v>Technische Werke Naumburg GmbH</v>
          </cell>
        </row>
        <row r="905">
          <cell r="B905" t="str">
            <v>TEN Thüringer Energienetze GmbH</v>
          </cell>
        </row>
        <row r="906">
          <cell r="B906" t="str">
            <v>Teutoburger Energie Netzwerk eG</v>
          </cell>
        </row>
        <row r="907">
          <cell r="B907" t="str">
            <v>Thüga Energienetze GmbH</v>
          </cell>
        </row>
        <row r="908">
          <cell r="B908" t="str">
            <v>transpower stromübertragungs gmbh</v>
          </cell>
        </row>
        <row r="909">
          <cell r="B909" t="str">
            <v>TWD Netz GmbH</v>
          </cell>
        </row>
        <row r="910">
          <cell r="B910" t="str">
            <v>TWL-Verteilnetz GmbH</v>
          </cell>
        </row>
        <row r="911">
          <cell r="B911" t="str">
            <v>TWS Netz GmbH</v>
          </cell>
        </row>
        <row r="912">
          <cell r="B912" t="str">
            <v>Überlandwerk Eppler GmbH</v>
          </cell>
        </row>
        <row r="913">
          <cell r="B913" t="str">
            <v>Überlandwerk Erding GmbH &amp; Co. KG</v>
          </cell>
        </row>
        <row r="914">
          <cell r="B914" t="str">
            <v>Überlandwerk Leinetal GmbH</v>
          </cell>
        </row>
        <row r="915">
          <cell r="B915" t="str">
            <v>Überlandwerk Rhön GmbH</v>
          </cell>
        </row>
        <row r="916">
          <cell r="B916" t="str">
            <v>Überlandzentrale Wörth/l.- Altheim AG</v>
          </cell>
        </row>
        <row r="917">
          <cell r="B917" t="str">
            <v>Unterfränkische Überlandzentrale eG</v>
          </cell>
        </row>
        <row r="918">
          <cell r="B918" t="str">
            <v>Utility Service Center Mainfrankenpark GmbH</v>
          </cell>
        </row>
        <row r="919">
          <cell r="B919" t="str">
            <v>ÜWAG Netz GmbH</v>
          </cell>
        </row>
        <row r="920">
          <cell r="B920" t="str">
            <v>ÜWS Netz GmbH</v>
          </cell>
        </row>
        <row r="921">
          <cell r="B921" t="str">
            <v>Vattenfall Europe Distribution Berlin GmbH</v>
          </cell>
        </row>
        <row r="922">
          <cell r="B922" t="str">
            <v>Vattenfall Europe Distribution Hamburg GmbH</v>
          </cell>
        </row>
        <row r="923">
          <cell r="B923" t="str">
            <v>Vattenfall Europe Transmission GmbH</v>
          </cell>
        </row>
        <row r="924">
          <cell r="B924" t="str">
            <v>Velberter Netz GmbH</v>
          </cell>
        </row>
        <row r="925">
          <cell r="B925" t="str">
            <v>Verbandsgemeindewerk Dannstadt-Schauernheim</v>
          </cell>
        </row>
        <row r="926">
          <cell r="B926" t="str">
            <v>Verbandsgemeindewerke Hochspeyer</v>
          </cell>
        </row>
        <row r="927">
          <cell r="B927" t="str">
            <v>Vereinigte Wertach- Elektrizitätswerke GmbH</v>
          </cell>
        </row>
        <row r="928">
          <cell r="B928" t="str">
            <v>Versorgungsbetrieb Waldbüttelbrunn GmbH</v>
          </cell>
        </row>
        <row r="929">
          <cell r="B929" t="str">
            <v>Versorgungsbetriebe Bordesholm GmbH</v>
          </cell>
        </row>
        <row r="930">
          <cell r="B930" t="str">
            <v>VersorgungsBetriebe Elbe GmbH (Versorgungsgebiet Boizenburg/Elbe)</v>
          </cell>
        </row>
        <row r="931">
          <cell r="B931" t="str">
            <v>VersorgungsBetriebe Elbe GmbH (Versorgungsgebiet Lauenburg/Elbe)</v>
          </cell>
        </row>
        <row r="932">
          <cell r="B932" t="str">
            <v>Versorgungsbetriebe Hann. Münden GmbH</v>
          </cell>
        </row>
        <row r="933">
          <cell r="B933" t="str">
            <v>Versorgungsbetriebe Helgoland GmbH</v>
          </cell>
        </row>
        <row r="934">
          <cell r="B934" t="str">
            <v>Versorgungsbetriebe Hoyerswerda GmbH</v>
          </cell>
        </row>
        <row r="935">
          <cell r="B935" t="str">
            <v>Versorgungsbetriebe Kronshagen GmbH</v>
          </cell>
        </row>
        <row r="936">
          <cell r="B936" t="str">
            <v>Verteilnetzbetreiber (VNB) Rhein-Main-Neckar GmbH &amp; Co. KG</v>
          </cell>
        </row>
        <row r="937">
          <cell r="B937" t="str">
            <v>Vorarlberger Kraftwerke AG</v>
          </cell>
        </row>
        <row r="938">
          <cell r="B938" t="str">
            <v>VSE Verteilnetz GmbH</v>
          </cell>
        </row>
        <row r="939">
          <cell r="B939" t="str">
            <v>VSG-Netz GmbH</v>
          </cell>
        </row>
        <row r="940">
          <cell r="B940" t="str">
            <v>VSW Netz GmbH</v>
          </cell>
        </row>
        <row r="941">
          <cell r="B941" t="str">
            <v>VW Kraftwerk GmbH</v>
          </cell>
        </row>
        <row r="942">
          <cell r="B942" t="str">
            <v>Walter Ingenieure GmbH</v>
          </cell>
        </row>
        <row r="943">
          <cell r="B943" t="str">
            <v>Weißachtal-Kraftwerke eG</v>
          </cell>
        </row>
        <row r="944">
          <cell r="B944" t="str">
            <v>WEMAG Netz GmbH</v>
          </cell>
        </row>
        <row r="945">
          <cell r="B945" t="str">
            <v>Wirtschaftsbetriebe der Stadt Norden GmbH</v>
          </cell>
        </row>
        <row r="946">
          <cell r="B946" t="str">
            <v>Wirtschaftsbetriebe Norderney GmbH</v>
          </cell>
        </row>
        <row r="947">
          <cell r="B947" t="str">
            <v>WSW Netz GmbH</v>
          </cell>
        </row>
        <row r="948">
          <cell r="B948" t="str">
            <v>WVG - Warsteiner Verbundgesellschaft mbH</v>
          </cell>
        </row>
        <row r="949">
          <cell r="B949" t="str">
            <v>Ziegler GmbH &amp; Co. KG (Netz-Betrieb)</v>
          </cell>
        </row>
        <row r="950">
          <cell r="B950" t="str">
            <v>Zwickauer Energieversorgung GmbH</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ckpit"/>
      <sheetName val="Hinweise"/>
      <sheetName val="Zuordnung"/>
      <sheetName val="SYS"/>
      <sheetName val="GD_SAV"/>
      <sheetName val="GD_ND"/>
      <sheetName val="GD_Briefe"/>
      <sheetName val="GD_DB-Werte"/>
      <sheetName val="Listen"/>
      <sheetName val="Ausfüllhilfe"/>
      <sheetName val="A_Stammdaten"/>
      <sheetName val="B_KKAuf"/>
      <sheetName val="D_SAV"/>
      <sheetName val="D1_BKZ_NAKB_SoPo"/>
      <sheetName val="D2_WAV"/>
      <sheetName val="Plausi_AKHK"/>
      <sheetName val="Plausi_AKHK_je_NetzID"/>
      <sheetName val="Plausi_ND"/>
      <sheetName val="B1_SAV"/>
      <sheetName val="B2_BKZ"/>
      <sheetName val="B3_WAV"/>
      <sheetName val="KKAuf"/>
      <sheetName val="A1_KKAuf"/>
      <sheetName val="A2_SAV"/>
    </sheetNames>
    <sheetDataSet>
      <sheetData sheetId="0" refreshError="1"/>
      <sheetData sheetId="1" refreshError="1"/>
      <sheetData sheetId="2" refreshError="1">
        <row r="5">
          <cell r="A5">
            <v>1</v>
          </cell>
        </row>
        <row r="6">
          <cell r="A6">
            <v>0</v>
          </cell>
        </row>
        <row r="7">
          <cell r="A7">
            <v>0</v>
          </cell>
        </row>
        <row r="8">
          <cell r="A8">
            <v>0</v>
          </cell>
        </row>
        <row r="9">
          <cell r="A9">
            <v>0</v>
          </cell>
        </row>
        <row r="10">
          <cell r="A10">
            <v>0</v>
          </cell>
        </row>
        <row r="11">
          <cell r="A11">
            <v>0</v>
          </cell>
        </row>
        <row r="12">
          <cell r="A12">
            <v>0</v>
          </cell>
        </row>
        <row r="13">
          <cell r="A13">
            <v>0</v>
          </cell>
        </row>
        <row r="14">
          <cell r="A14">
            <v>0</v>
          </cell>
        </row>
        <row r="15">
          <cell r="A15">
            <v>0</v>
          </cell>
        </row>
        <row r="16">
          <cell r="A16">
            <v>0</v>
          </cell>
        </row>
        <row r="17">
          <cell r="A17">
            <v>0</v>
          </cell>
        </row>
        <row r="18">
          <cell r="A18">
            <v>0</v>
          </cell>
        </row>
        <row r="19">
          <cell r="A19">
            <v>0</v>
          </cell>
        </row>
        <row r="20">
          <cell r="A20">
            <v>0</v>
          </cell>
        </row>
        <row r="21">
          <cell r="A21">
            <v>0</v>
          </cell>
        </row>
        <row r="22">
          <cell r="A22">
            <v>0</v>
          </cell>
        </row>
        <row r="23">
          <cell r="A23">
            <v>0</v>
          </cell>
        </row>
        <row r="24">
          <cell r="A24">
            <v>0</v>
          </cell>
        </row>
        <row r="25">
          <cell r="A25">
            <v>0</v>
          </cell>
        </row>
        <row r="26">
          <cell r="A26">
            <v>0</v>
          </cell>
        </row>
        <row r="27">
          <cell r="A27">
            <v>0</v>
          </cell>
        </row>
        <row r="28">
          <cell r="A28">
            <v>0</v>
          </cell>
        </row>
        <row r="29">
          <cell r="A29">
            <v>0</v>
          </cell>
        </row>
        <row r="30">
          <cell r="A30">
            <v>0</v>
          </cell>
        </row>
        <row r="31">
          <cell r="A31">
            <v>0</v>
          </cell>
        </row>
        <row r="32">
          <cell r="A32">
            <v>0</v>
          </cell>
        </row>
        <row r="33">
          <cell r="A33">
            <v>0</v>
          </cell>
        </row>
        <row r="34">
          <cell r="A34">
            <v>0</v>
          </cell>
        </row>
        <row r="35">
          <cell r="A35">
            <v>0</v>
          </cell>
        </row>
        <row r="36">
          <cell r="A36">
            <v>0</v>
          </cell>
        </row>
        <row r="37">
          <cell r="A37">
            <v>0</v>
          </cell>
        </row>
        <row r="38">
          <cell r="A38">
            <v>0</v>
          </cell>
        </row>
        <row r="39">
          <cell r="A39">
            <v>0</v>
          </cell>
        </row>
        <row r="40">
          <cell r="A40">
            <v>0</v>
          </cell>
        </row>
        <row r="41">
          <cell r="A41">
            <v>0</v>
          </cell>
        </row>
        <row r="42">
          <cell r="A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füllhilfe"/>
      <sheetName val="Changelog"/>
      <sheetName val="Listen"/>
      <sheetName val="A. Allgemeine Informationen"/>
      <sheetName val="A1. Umsatzerlöse"/>
      <sheetName val="A2. Bilanz"/>
      <sheetName val="A3. GuV"/>
      <sheetName val="A4. Anlagenspiegel"/>
      <sheetName val="A5. Energiefluss"/>
      <sheetName val="E1. Erzielb. Erlöse"/>
      <sheetName val="E2. vorgelagerte Netzkosten"/>
      <sheetName val="E3. dezentrale Einspeisung"/>
      <sheetName val="E4.a. MSB (inkl. Messung)"/>
      <sheetName val="E4.b. Beteiligung iMSys"/>
      <sheetName val="E6. fin.Ausgl."/>
      <sheetName val="E7. BKZ_NAB_IZ"/>
      <sheetName val="E8. KKAuf_Berechnung"/>
      <sheetName val="E8.a. KKAuf_SAV"/>
      <sheetName val="E8.b. KKAuf_WAV"/>
      <sheetName val="E8.c. KKAuf_BKZ_NAB_IZ"/>
      <sheetName val="E10. Sonstiges"/>
      <sheetName val="F. Zusammenfassung"/>
      <sheetName val="G. Auflösung RegKto"/>
      <sheetName val="H. Erläuterun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
      <sheetName val="A0_Deckblatt"/>
      <sheetName val="A1_Erlösobergrenze"/>
      <sheetName val="A2_Aufwandsparameter"/>
      <sheetName val="A3"/>
      <sheetName val="A4"/>
      <sheetName val="A5"/>
      <sheetName val="A6_Anpassung EK-Verzinsung"/>
      <sheetName val="A7_Anerkennungsfähige PS"/>
      <sheetName val="A8"/>
      <sheetName val="A9_Härtefall"/>
      <sheetName val="Leistung (Anlage 4)"/>
      <sheetName val="Listen"/>
    </sheetNames>
    <sheetDataSet>
      <sheetData sheetId="0" refreshError="1"/>
      <sheetData sheetId="1" refreshError="1"/>
      <sheetData sheetId="2" refreshError="1"/>
      <sheetData sheetId="3" refreshError="1">
        <row r="23">
          <cell r="Z23">
            <v>251538.01690000002</v>
          </cell>
          <cell r="AD23">
            <v>11489.580999999998</v>
          </cell>
          <cell r="AH23">
            <v>627094.27899999998</v>
          </cell>
          <cell r="AL23">
            <v>368536.70400000003</v>
          </cell>
        </row>
        <row r="24">
          <cell r="Z24">
            <v>279772.56170000002</v>
          </cell>
          <cell r="AD24">
            <v>7270.2359999999999</v>
          </cell>
          <cell r="AH24">
            <v>2134418.0311000003</v>
          </cell>
          <cell r="AL24">
            <v>301892.61090000003</v>
          </cell>
        </row>
        <row r="28">
          <cell r="Z28">
            <v>1746193.3106921418</v>
          </cell>
          <cell r="AD28">
            <v>244135.88486209977</v>
          </cell>
          <cell r="AH28">
            <v>9449922.4397242013</v>
          </cell>
          <cell r="AL28">
            <v>4042760.0358609278</v>
          </cell>
        </row>
        <row r="109">
          <cell r="Z109">
            <v>0</v>
          </cell>
          <cell r="AD109">
            <v>0</v>
          </cell>
          <cell r="AH109">
            <v>0</v>
          </cell>
          <cell r="AL109">
            <v>0</v>
          </cell>
        </row>
        <row r="110">
          <cell r="Z110">
            <v>0</v>
          </cell>
          <cell r="AD110">
            <v>0</v>
          </cell>
          <cell r="AH110">
            <v>10624439.350000001</v>
          </cell>
          <cell r="AL110">
            <v>0</v>
          </cell>
        </row>
        <row r="131">
          <cell r="Z131">
            <v>0</v>
          </cell>
          <cell r="AD131">
            <v>0</v>
          </cell>
          <cell r="AH131">
            <v>0</v>
          </cell>
          <cell r="AL131">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YS_EWFEinlesen"/>
      <sheetName val="SYS_EWFManipulation"/>
      <sheetName val="SYS_BabManipulation"/>
      <sheetName val="SYS_Daten"/>
      <sheetName val="Cockpit"/>
      <sheetName val="B. BAB 2004"/>
      <sheetName val="B. BAB 2006"/>
      <sheetName val="Abgefragte Werte ARZ"/>
      <sheetName val="Datenbank_EOG"/>
      <sheetName val="Definitionen"/>
      <sheetName val="Anlagengruppen"/>
      <sheetName val="EWF_Antrag_2009"/>
      <sheetName val="A."/>
      <sheetName val="B."/>
      <sheetName val="C."/>
      <sheetName val="D."/>
      <sheetName val="E."/>
      <sheetName val="F."/>
      <sheetName val="G."/>
      <sheetName val="A. 2009"/>
      <sheetName val="B. 2009"/>
      <sheetName val="Plausibilität_Parameter 2009"/>
      <sheetName val="weitere Kostenprüfung 2009"/>
      <sheetName val="Erheblichkeit dieses Netz 2009"/>
      <sheetName val="Erheblichkeit alle Netze 2009"/>
      <sheetName val="Ergebnis_EWF 2009"/>
      <sheetName val="Plausi_B.-Blatt"/>
      <sheetName val="Hilfstabelle AP"/>
      <sheetName val="Konsistenz"/>
      <sheetName val="originäre Werte ARZ"/>
      <sheetName val="Plausi_Schwellenwertdaten"/>
      <sheetName val="Plausibilität_Parameter"/>
      <sheetName val="Plausi_E.-Blatt"/>
      <sheetName val="Plausibilität_Kosten"/>
      <sheetName val="OPEX-Betrachtung"/>
      <sheetName val="weitere Kostenprüfung"/>
      <sheetName val="Erheblichkeitspr. dieses Netzes"/>
      <sheetName val="Erheblichkeitspr. alle Netze"/>
      <sheetName val="K"/>
      <sheetName val="K_NEU"/>
      <sheetName val="Ergebnis_EWF"/>
      <sheetName val="Protokoll"/>
      <sheetName val="EOt mit NB-EWF"/>
      <sheetName val="EOt mit NB-Par. + Gewicht."/>
      <sheetName val="EWF-Betrag_alt_neu"/>
      <sheetName val="A1. Beantragter EWF"/>
      <sheetName val="A2. Erheblichkeitspr. -optional"/>
      <sheetName val="A2a. Erh.pr. alle Netze-option."/>
      <sheetName val="A3. Kostenpr. Erweit. -optional"/>
      <sheetName val="OPEX CAPEX"/>
      <sheetName val="A4. Anpassung EOt"/>
      <sheetName val="A5. Bestimmung Erweiterungsf."/>
      <sheetName val="A6. Ermittl. Gewicht. -optional"/>
      <sheetName val="A7. Teilnet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
          <cell r="B4" t="str">
            <v>Grundstücke</v>
          </cell>
        </row>
        <row r="5">
          <cell r="B5" t="str">
            <v>Grundstücksanlagen, Bauten für Transportwesen</v>
          </cell>
        </row>
        <row r="6">
          <cell r="B6" t="str">
            <v>Betriebsgebäude</v>
          </cell>
        </row>
        <row r="7">
          <cell r="B7" t="str">
            <v>Verwaltungsgebäude</v>
          </cell>
        </row>
        <row r="8">
          <cell r="B8" t="str">
            <v>Gleisanlagen, Eisenbahnwagen</v>
          </cell>
        </row>
        <row r="9">
          <cell r="B9" t="str">
            <v>Geschäftsausstattung (ohne EDV, Werkzeuge/Geräte); Vermittlungseinrichtungen</v>
          </cell>
        </row>
        <row r="10">
          <cell r="B10" t="str">
            <v>Werkzeuge/ Geräte</v>
          </cell>
        </row>
        <row r="11">
          <cell r="B11" t="str">
            <v>Lagereinrichtung</v>
          </cell>
        </row>
        <row r="12">
          <cell r="B12" t="str">
            <v>Hardware</v>
          </cell>
        </row>
        <row r="13">
          <cell r="B13" t="str">
            <v>Software</v>
          </cell>
        </row>
        <row r="14">
          <cell r="B14" t="str">
            <v>Leichtfahrzeuge</v>
          </cell>
        </row>
        <row r="15">
          <cell r="B15" t="str">
            <v>Schwerfahrzeuge</v>
          </cell>
        </row>
        <row r="16">
          <cell r="B16" t="str">
            <v>Freileitungen 110-380kV</v>
          </cell>
        </row>
        <row r="17">
          <cell r="B17" t="str">
            <v>Kabel 220 kV</v>
          </cell>
        </row>
        <row r="18">
          <cell r="B18" t="str">
            <v>Kabel 110 kV</v>
          </cell>
        </row>
        <row r="19">
          <cell r="B19" t="str">
            <v>Stationseinrichtungen und Hilfsanlagen inklusive Trafo und Schalter</v>
          </cell>
        </row>
        <row r="20">
          <cell r="B20" t="str">
            <v>Schutz-, Mess- und Überspannungsschutzeinrichtungen, Fernsteuer-, Fernmelde-, Fernmess- und Automatikanlagen sowie Rundsteuerungsanlagen einschließlich Kopplungs-, Trafo- und Schaltanlagen</v>
          </cell>
        </row>
        <row r="21">
          <cell r="B21" t="str">
            <v>Sonstiges</v>
          </cell>
        </row>
        <row r="22">
          <cell r="B22" t="str">
            <v>Kabel Mittelspannungsnetz</v>
          </cell>
        </row>
        <row r="23">
          <cell r="B23" t="str">
            <v>Freileitungen Mittelspannungsnetz</v>
          </cell>
        </row>
        <row r="24">
          <cell r="B24" t="str">
            <v>Kabel 1 kV</v>
          </cell>
        </row>
        <row r="25">
          <cell r="B25" t="str">
            <v>Freileitungen 1 kV</v>
          </cell>
        </row>
        <row r="26">
          <cell r="B26" t="str">
            <v>380/220/110/30/10 kV-Stationen</v>
          </cell>
        </row>
        <row r="27">
          <cell r="B27" t="str">
            <v>Hauptverteilerstationen</v>
          </cell>
        </row>
        <row r="28">
          <cell r="B28" t="str">
            <v>Ortsnetzstationen</v>
          </cell>
        </row>
        <row r="29">
          <cell r="B29" t="str">
            <v>Kundenstationen</v>
          </cell>
        </row>
        <row r="30">
          <cell r="B30" t="str">
            <v>Stationsgebäude</v>
          </cell>
        </row>
        <row r="31">
          <cell r="B31" t="str">
            <v>Allgemeine Stationseinrichtungen, Hilfsanlagen</v>
          </cell>
        </row>
        <row r="32">
          <cell r="B32" t="str">
            <v>ortsfeste Hebezeuge und Lastenaufzüge einschließlich Laufschienen, Außenbeleuchtung in Umspann- und Schaltanlagen</v>
          </cell>
        </row>
        <row r="33">
          <cell r="B33" t="str">
            <v>Schalteinrichtungen</v>
          </cell>
        </row>
        <row r="34">
          <cell r="B34" t="str">
            <v>Rundsteuer-, Fernsteuer-, Fernmelde-, Fernmess-, Automatikanlagen, Strom- und Spannungswandler, Netzschutzeinrichtungen</v>
          </cell>
        </row>
        <row r="35">
          <cell r="B35" t="str">
            <v>Kabel Abnehmeranschlüsse</v>
          </cell>
        </row>
        <row r="36">
          <cell r="B36" t="str">
            <v>Freileitungen Abnehmeranschlüsse</v>
          </cell>
        </row>
        <row r="37">
          <cell r="B37" t="str">
            <v>Ortsnetz-Transformatoren, Kabelverteilerschränke</v>
          </cell>
        </row>
        <row r="38">
          <cell r="B38" t="str">
            <v>Zähler, Messeinrichtungen, Uhren, TFR-Empfänger</v>
          </cell>
        </row>
        <row r="39">
          <cell r="B39" t="str">
            <v>Fernsprechleitungen</v>
          </cell>
        </row>
        <row r="40">
          <cell r="B40" t="str">
            <v>Fahrbare Stromaggregate</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lage 1"/>
      <sheetName val="Anlage 2"/>
      <sheetName val="Anlage 3"/>
      <sheetName val="Prüfnotizen"/>
      <sheetName val="P1_A_Stammdaten"/>
      <sheetName val="P2.1_D_SAV"/>
      <sheetName val="P2.2_SAV_Pivot"/>
      <sheetName val="D1_Anl_Spiegel"/>
      <sheetName val="P3_D2_BKZ_NAKB_SoPo"/>
      <sheetName val="P4_D3_WAV"/>
      <sheetName val="P5_B_KKAuf"/>
      <sheetName val="E_Erläuterung"/>
      <sheetName val="D4_Zuordnung_HGB"/>
      <sheetName val="Listen"/>
    </sheetNames>
    <sheetDataSet>
      <sheetData sheetId="0">
        <row r="5">
          <cell r="D5">
            <v>659949.75559043046</v>
          </cell>
        </row>
      </sheetData>
      <sheetData sheetId="1"/>
      <sheetData sheetId="2"/>
      <sheetData sheetId="3"/>
      <sheetData sheetId="4"/>
      <sheetData sheetId="5"/>
      <sheetData sheetId="6"/>
      <sheetData sheetId="7"/>
      <sheetData sheetId="8"/>
      <sheetData sheetId="9"/>
      <sheetData sheetId="10"/>
      <sheetData sheetId="11"/>
      <sheetData sheetId="12"/>
      <sheetData sheetId="13">
        <row r="2">
          <cell r="D2">
            <v>2023</v>
          </cell>
        </row>
        <row r="3">
          <cell r="D3">
            <v>2024</v>
          </cell>
        </row>
        <row r="4">
          <cell r="D4">
            <v>2025</v>
          </cell>
        </row>
        <row r="5">
          <cell r="D5">
            <v>2026</v>
          </cell>
        </row>
        <row r="6">
          <cell r="D6">
            <v>2027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ckpit"/>
      <sheetName val="GD"/>
      <sheetName val="GD_DB"/>
      <sheetName val="GD_DB_vorgelNB"/>
      <sheetName val="Suchtabelle vorgel. NB"/>
      <sheetName val="PüS08-Daten"/>
      <sheetName val="PüS08-Daten_ungeprüft"/>
      <sheetName val="Ausfüllhilfe"/>
      <sheetName val="Verzinsung"/>
      <sheetName val="A."/>
      <sheetName val="A1."/>
      <sheetName val="A2."/>
      <sheetName val="A3."/>
      <sheetName val="E1."/>
      <sheetName val="E2."/>
      <sheetName val="E3."/>
      <sheetName val="E4."/>
      <sheetName val="F."/>
      <sheetName val="NB-Liste"/>
      <sheetName val="NB-Suchliste"/>
      <sheetName val="Zeitpunkt vorgel. NB"/>
      <sheetName val="A1_Plausibilisierung"/>
      <sheetName val="E1_Durchrechnung"/>
      <sheetName val="vorgel. NB VGL"/>
      <sheetName val="E2_Durchrechnung"/>
      <sheetName val="E3_Durchrechnung"/>
      <sheetName val="E4_Durchrechnung"/>
      <sheetName val="E5_Sonstiges"/>
      <sheetName val="A1. Ergebnis_Gesamt"/>
      <sheetName val="A2. Ergebnis_RegKo"/>
      <sheetName val="A3. Ergebnisübersicht"/>
      <sheetName val="A4. Messung_MSB"/>
      <sheetName val="Protoko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3">
          <cell r="C3" t="str">
            <v>Kostenveränderung Messung / MSB
- BNetzA -</v>
          </cell>
        </row>
        <row r="4">
          <cell r="C4">
            <v>0</v>
          </cell>
        </row>
        <row r="6">
          <cell r="U6" t="str">
            <v xml:space="preserve"> Messung</v>
          </cell>
          <cell r="W6" t="str">
            <v>MSB</v>
          </cell>
        </row>
        <row r="7">
          <cell r="C7" t="str">
            <v>Anfangs-
bestand
(Ist-Menge)
01.01.2009
- BNetzA -</v>
          </cell>
          <cell r="E7" t="str">
            <v>End-
bestand
(Ist-Menge)
31.12.2009
- BNetzA -</v>
          </cell>
          <cell r="L7" t="str">
            <v>Anfangs-
bestand         
(Ist-Menge)
01.01.2009
- BNetzA -</v>
          </cell>
          <cell r="N7" t="str">
            <v>End-
bestand
(Ist-Menge)
31.12.2009
- BNetzA -</v>
          </cell>
          <cell r="U7" t="str">
            <v>Wieviel Prozent der vollen Kostenänderung wären bei:
- sinkender Netznutzerzahl abbaubar gewesen
- steigender Netznutzerzahl zusätzlich erforderlich geworden?</v>
          </cell>
        </row>
        <row r="8">
          <cell r="U8" t="str">
            <v>in %</v>
          </cell>
        </row>
        <row r="9">
          <cell r="C9">
            <v>0</v>
          </cell>
          <cell r="E9">
            <v>0</v>
          </cell>
          <cell r="L9">
            <v>0</v>
          </cell>
          <cell r="N9">
            <v>0</v>
          </cell>
          <cell r="U9">
            <v>0</v>
          </cell>
          <cell r="W9">
            <v>0</v>
          </cell>
        </row>
        <row r="11">
          <cell r="C11">
            <v>0</v>
          </cell>
          <cell r="E11">
            <v>0</v>
          </cell>
          <cell r="L11">
            <v>0</v>
          </cell>
          <cell r="N11">
            <v>0</v>
          </cell>
          <cell r="U11">
            <v>0</v>
          </cell>
          <cell r="W11">
            <v>0</v>
          </cell>
        </row>
        <row r="12">
          <cell r="L12">
            <v>0</v>
          </cell>
          <cell r="N12">
            <v>0</v>
          </cell>
        </row>
        <row r="14">
          <cell r="C14">
            <v>0</v>
          </cell>
          <cell r="E14">
            <v>0</v>
          </cell>
          <cell r="L14">
            <v>0</v>
          </cell>
          <cell r="N14">
            <v>0</v>
          </cell>
          <cell r="U14">
            <v>0</v>
          </cell>
          <cell r="W14">
            <v>0</v>
          </cell>
        </row>
        <row r="15">
          <cell r="L15">
            <v>0</v>
          </cell>
          <cell r="N15">
            <v>0</v>
          </cell>
        </row>
        <row r="17">
          <cell r="C17">
            <v>0</v>
          </cell>
          <cell r="E17">
            <v>0</v>
          </cell>
          <cell r="L17">
            <v>0</v>
          </cell>
          <cell r="N17">
            <v>0</v>
          </cell>
          <cell r="U17">
            <v>0</v>
          </cell>
          <cell r="W17">
            <v>0</v>
          </cell>
        </row>
        <row r="18">
          <cell r="L18">
            <v>0</v>
          </cell>
          <cell r="N18">
            <v>0</v>
          </cell>
        </row>
        <row r="21">
          <cell r="L21">
            <v>0</v>
          </cell>
          <cell r="N21">
            <v>0</v>
          </cell>
        </row>
        <row r="22">
          <cell r="C22">
            <v>0</v>
          </cell>
          <cell r="E22">
            <v>0</v>
          </cell>
        </row>
        <row r="27">
          <cell r="C27" t="str">
            <v>Anfangs-
bestand
(Ist-Menge)
01.01.2009
- BNetzA -</v>
          </cell>
          <cell r="E27" t="str">
            <v>End-
bestand
(Ist-Menge)
31.12.2009
- BNetzA -</v>
          </cell>
          <cell r="L27" t="str">
            <v>Anfangs-
bestand
(Ist-Menge)
01.01.2009
- BNetzA -</v>
          </cell>
          <cell r="N27" t="str">
            <v>End-
bestand
(Ist-Menge)
31.12.2009
- BNetzA -</v>
          </cell>
          <cell r="U27" t="str">
            <v>Anfangs-
bestand
(Ist-Menge)
01.01.2009
- BNetzA -</v>
          </cell>
          <cell r="W27" t="str">
            <v>End-
bestand
(Ist-Menge)
31.12.2009
- BNetzA -</v>
          </cell>
          <cell r="AG27" t="str">
            <v>Ø Istmenge E1</v>
          </cell>
          <cell r="AI27" t="str">
            <v>Abweichung EB - Ø Istmenge E1</v>
          </cell>
        </row>
        <row r="29">
          <cell r="C29">
            <v>0</v>
          </cell>
          <cell r="E29">
            <v>0</v>
          </cell>
          <cell r="L29">
            <v>0</v>
          </cell>
          <cell r="N29">
            <v>0</v>
          </cell>
          <cell r="U29">
            <v>0</v>
          </cell>
          <cell r="W29">
            <v>0</v>
          </cell>
          <cell r="AG29">
            <v>0</v>
          </cell>
          <cell r="AI29">
            <v>0</v>
          </cell>
        </row>
        <row r="30">
          <cell r="C30">
            <v>0</v>
          </cell>
          <cell r="E30">
            <v>0</v>
          </cell>
          <cell r="L30">
            <v>0</v>
          </cell>
          <cell r="N30">
            <v>0</v>
          </cell>
          <cell r="U30">
            <v>0</v>
          </cell>
          <cell r="W30">
            <v>0</v>
          </cell>
          <cell r="AG30">
            <v>0</v>
          </cell>
          <cell r="AI30">
            <v>0</v>
          </cell>
        </row>
        <row r="31">
          <cell r="C31">
            <v>0</v>
          </cell>
          <cell r="E31">
            <v>0</v>
          </cell>
          <cell r="L31">
            <v>0</v>
          </cell>
          <cell r="N31">
            <v>0</v>
          </cell>
          <cell r="U31">
            <v>0</v>
          </cell>
          <cell r="W31">
            <v>0</v>
          </cell>
          <cell r="AG31">
            <v>0</v>
          </cell>
          <cell r="AI31">
            <v>0</v>
          </cell>
        </row>
        <row r="32">
          <cell r="C32">
            <v>0</v>
          </cell>
          <cell r="E32">
            <v>0</v>
          </cell>
          <cell r="L32">
            <v>0</v>
          </cell>
          <cell r="N32">
            <v>0</v>
          </cell>
          <cell r="U32">
            <v>0</v>
          </cell>
          <cell r="W32">
            <v>0</v>
          </cell>
          <cell r="AG32">
            <v>0</v>
          </cell>
          <cell r="AI32">
            <v>0</v>
          </cell>
        </row>
        <row r="33">
          <cell r="C33">
            <v>0</v>
          </cell>
          <cell r="E33">
            <v>0</v>
          </cell>
          <cell r="L33">
            <v>0</v>
          </cell>
          <cell r="N33">
            <v>0</v>
          </cell>
          <cell r="U33">
            <v>0</v>
          </cell>
          <cell r="W33">
            <v>0</v>
          </cell>
          <cell r="AG33">
            <v>0</v>
          </cell>
          <cell r="AI33">
            <v>0</v>
          </cell>
        </row>
        <row r="34">
          <cell r="C34">
            <v>0</v>
          </cell>
          <cell r="E34">
            <v>0</v>
          </cell>
          <cell r="L34">
            <v>0</v>
          </cell>
          <cell r="N34">
            <v>0</v>
          </cell>
          <cell r="U34">
            <v>0</v>
          </cell>
          <cell r="W34">
            <v>0</v>
          </cell>
          <cell r="AG34">
            <v>0</v>
          </cell>
          <cell r="AI34">
            <v>0</v>
          </cell>
        </row>
        <row r="35">
          <cell r="C35">
            <v>0</v>
          </cell>
          <cell r="E35">
            <v>0</v>
          </cell>
          <cell r="L35">
            <v>0</v>
          </cell>
          <cell r="N35">
            <v>0</v>
          </cell>
          <cell r="U35">
            <v>0</v>
          </cell>
          <cell r="W35">
            <v>0</v>
          </cell>
          <cell r="AG35">
            <v>0</v>
          </cell>
          <cell r="AI35">
            <v>0</v>
          </cell>
        </row>
        <row r="40">
          <cell r="C40">
            <v>0</v>
          </cell>
          <cell r="E40">
            <v>0</v>
          </cell>
          <cell r="L40">
            <v>0</v>
          </cell>
          <cell r="N40">
            <v>0</v>
          </cell>
          <cell r="U40">
            <v>0</v>
          </cell>
          <cell r="W40">
            <v>0</v>
          </cell>
          <cell r="AG40">
            <v>0</v>
          </cell>
          <cell r="AI40">
            <v>0</v>
          </cell>
        </row>
        <row r="42">
          <cell r="C42">
            <v>0</v>
          </cell>
          <cell r="E42">
            <v>0</v>
          </cell>
          <cell r="L42">
            <v>0</v>
          </cell>
          <cell r="N42">
            <v>0</v>
          </cell>
          <cell r="U42">
            <v>0</v>
          </cell>
          <cell r="W42">
            <v>0</v>
          </cell>
          <cell r="AG42">
            <v>0</v>
          </cell>
          <cell r="AI42">
            <v>0</v>
          </cell>
        </row>
        <row r="43">
          <cell r="C43">
            <v>0</v>
          </cell>
          <cell r="E43">
            <v>0</v>
          </cell>
          <cell r="L43">
            <v>0</v>
          </cell>
          <cell r="N43">
            <v>0</v>
          </cell>
          <cell r="U43">
            <v>0</v>
          </cell>
          <cell r="W43">
            <v>0</v>
          </cell>
          <cell r="AG43">
            <v>0</v>
          </cell>
          <cell r="AI43">
            <v>0</v>
          </cell>
        </row>
        <row r="44">
          <cell r="C44">
            <v>0</v>
          </cell>
          <cell r="E44">
            <v>0</v>
          </cell>
          <cell r="L44">
            <v>0</v>
          </cell>
          <cell r="N44">
            <v>0</v>
          </cell>
          <cell r="U44">
            <v>0</v>
          </cell>
          <cell r="W44">
            <v>0</v>
          </cell>
          <cell r="AG44">
            <v>0</v>
          </cell>
          <cell r="AI44">
            <v>0</v>
          </cell>
        </row>
        <row r="45">
          <cell r="C45">
            <v>0</v>
          </cell>
          <cell r="E45">
            <v>0</v>
          </cell>
          <cell r="L45">
            <v>0</v>
          </cell>
          <cell r="N45">
            <v>0</v>
          </cell>
          <cell r="U45">
            <v>0</v>
          </cell>
          <cell r="W45">
            <v>0</v>
          </cell>
          <cell r="AG45">
            <v>0</v>
          </cell>
          <cell r="AI45">
            <v>0</v>
          </cell>
        </row>
        <row r="46">
          <cell r="C46">
            <v>0</v>
          </cell>
          <cell r="E46">
            <v>0</v>
          </cell>
          <cell r="L46">
            <v>0</v>
          </cell>
          <cell r="N46">
            <v>0</v>
          </cell>
          <cell r="U46">
            <v>0</v>
          </cell>
          <cell r="W46">
            <v>0</v>
          </cell>
          <cell r="AG46">
            <v>0</v>
          </cell>
          <cell r="AI46">
            <v>0</v>
          </cell>
        </row>
      </sheetData>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ckpit"/>
      <sheetName val="Eingabeformular"/>
      <sheetName val="vereinfachte_Prüfung"/>
      <sheetName val="Preise"/>
      <sheetName val="Mengen"/>
      <sheetName val="Erlösobergrenze"/>
      <sheetName val="GD"/>
      <sheetName val="A."/>
      <sheetName val="C1"/>
      <sheetName val="Ausfüllhilfe"/>
      <sheetName val="Erläuterungen"/>
      <sheetName val="1_1_Preisverprobung"/>
      <sheetName val="1_2_Preisverprobung"/>
      <sheetName val="2_Mengenverprobung"/>
      <sheetName val="3_Verprobung"/>
      <sheetName val="Preisblatt"/>
    </sheetNames>
    <sheetDataSet>
      <sheetData sheetId="0" refreshError="1"/>
      <sheetData sheetId="1" refreshError="1">
        <row r="2">
          <cell r="I2" t="str">
            <v>IST</v>
          </cell>
          <cell r="J2" t="str">
            <v>PLAN</v>
          </cell>
        </row>
        <row r="3">
          <cell r="I3">
            <v>2004</v>
          </cell>
          <cell r="J3">
            <v>2006</v>
          </cell>
        </row>
        <row r="4">
          <cell r="I4">
            <v>2006</v>
          </cell>
          <cell r="J4">
            <v>2008</v>
          </cell>
        </row>
        <row r="5">
          <cell r="I5">
            <v>2007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_19Stammdaten"/>
      <sheetName val="B_19KKauf"/>
      <sheetName val="D_19SAV"/>
      <sheetName val="D1_BKZ_NAKB_SoPo"/>
      <sheetName val="D2_19WAV"/>
      <sheetName val="Listen"/>
      <sheetName val="A_18Stammdaten "/>
      <sheetName val="D_18SAV"/>
      <sheetName val="D1_18BKZ_NAKB_SoPo"/>
      <sheetName val="D2_18WAV"/>
      <sheetName val="A2_18SAV"/>
      <sheetName val="Prüfnotizen"/>
      <sheetName val="P_Stammdaten"/>
      <sheetName val="P_SAV"/>
      <sheetName val="P_BKZ_NAKB_SoPo"/>
      <sheetName val="P_WAV"/>
      <sheetName val="P_Kkauf"/>
      <sheetName val="P_Entw_SAV"/>
      <sheetName val="NB_Anlage1"/>
      <sheetName val="NB_Anlage2"/>
    </sheetNames>
    <sheetDataSet>
      <sheetData sheetId="0" refreshError="1"/>
      <sheetData sheetId="1" refreshError="1"/>
      <sheetData sheetId="2" refreshError="1"/>
      <sheetData sheetId="3" refreshError="1"/>
      <sheetData sheetId="4" refreshError="1"/>
      <sheetData sheetId="5" refreshError="1">
        <row r="2">
          <cell r="D2">
            <v>2019</v>
          </cell>
          <cell r="E2" t="str">
            <v>Verpächter</v>
          </cell>
        </row>
        <row r="3">
          <cell r="E3" t="str">
            <v>anderer Netzbereich</v>
          </cell>
        </row>
        <row r="4">
          <cell r="E4" t="str">
            <v>Voll-Netzzugang (§ 26 I ARegV) nach dem Basisjahr</v>
          </cell>
        </row>
        <row r="5">
          <cell r="E5" t="str">
            <v>Teil-Netzzugang (§ 26 II, III ARegV) nach dem Basisjahr</v>
          </cell>
        </row>
        <row r="6">
          <cell r="E6" t="str">
            <v>Teil-Netzabgang (§ 26 II, III ARegV) nach dem Basisjahr</v>
          </cell>
        </row>
        <row r="7">
          <cell r="E7" t="str">
            <v>Ehemalige Investitionsmaßnahmen (§ 34 Abs. 7 ARegV)</v>
          </cell>
        </row>
        <row r="8">
          <cell r="E8" t="str">
            <v>sonstiger Zu- bzw. Abgang</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füllhilfe"/>
      <sheetName val="A_Stammdaten"/>
      <sheetName val="B_KKAuf"/>
      <sheetName val="D_SAV"/>
      <sheetName val="D1_BKZ_NAKB_SoPo"/>
      <sheetName val="D2_WAV"/>
      <sheetName val="D3_Anl_Spiegel"/>
      <sheetName val="D4_Zuordnung_HGB"/>
      <sheetName val="E_Erläuterung"/>
      <sheetName val="Lis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
          <cell r="E2" t="str">
            <v>Verpächter</v>
          </cell>
        </row>
        <row r="3">
          <cell r="E3" t="str">
            <v>anderer Netzbereich</v>
          </cell>
        </row>
        <row r="4">
          <cell r="E4" t="str">
            <v>Voll-Netzzugang (§ 26 I ARegV) nach dem Basisjahr</v>
          </cell>
        </row>
        <row r="5">
          <cell r="E5" t="str">
            <v>Teil-Netzzugang (§ 26 II, III ARegV) nach dem Basisjahr</v>
          </cell>
        </row>
        <row r="6">
          <cell r="E6" t="str">
            <v>Teil-Netzabgang (§ 26 II, III ARegV) nach dem Basisjahr</v>
          </cell>
        </row>
        <row r="7">
          <cell r="E7" t="str">
            <v>Ehemalige Investitionsmaßnahmen (§ 34 Abs. 7 ARegV)</v>
          </cell>
        </row>
        <row r="8">
          <cell r="E8" t="str">
            <v>sonstiger Zu- bzw. Abgang</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ckpit"/>
      <sheetName val="Hinweise"/>
      <sheetName val="Zuordnung"/>
      <sheetName val="SYS"/>
      <sheetName val="GD_SAV"/>
      <sheetName val="GD_ND"/>
      <sheetName val="GD_Briefe"/>
      <sheetName val="GD_DB-Werte"/>
      <sheetName val="Listen"/>
      <sheetName val="Ausfüllhilfe"/>
      <sheetName val="A_Stammdaten"/>
      <sheetName val="B_KKAuf"/>
      <sheetName val="D_SAV"/>
      <sheetName val="D1_BKZ_NAKB_SoPo"/>
      <sheetName val="D2_WAV"/>
      <sheetName val="Plausi_AKHK"/>
      <sheetName val="Plausi_AKHK_je_NetzID"/>
      <sheetName val="Plausi_ND"/>
      <sheetName val="B1_SAV"/>
      <sheetName val="B2_BKZ"/>
      <sheetName val="B3_WAV"/>
      <sheetName val="KKAuf"/>
      <sheetName val="A1_KKAuf"/>
      <sheetName val="A2_SA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rgb="FFFFC000"/>
  </sheetPr>
  <dimension ref="A1:D196"/>
  <sheetViews>
    <sheetView showGridLines="0" tabSelected="1" topLeftCell="A61" zoomScale="115" zoomScaleNormal="115" workbookViewId="0">
      <selection activeCell="C19" sqref="C19"/>
    </sheetView>
  </sheetViews>
  <sheetFormatPr baseColWidth="10" defaultRowHeight="14.25" x14ac:dyDescent="0.2"/>
  <cols>
    <col min="1" max="1" width="2.7109375" style="16" customWidth="1"/>
    <col min="2" max="2" width="40.28515625" style="16" customWidth="1"/>
    <col min="3" max="3" width="147.140625" style="6" customWidth="1"/>
    <col min="4" max="4" width="2.7109375" style="133" customWidth="1"/>
    <col min="5" max="16384" width="11.42578125" style="16"/>
  </cols>
  <sheetData>
    <row r="1" spans="1:4" ht="30" customHeight="1" x14ac:dyDescent="0.2">
      <c r="A1" s="13"/>
      <c r="B1" s="149" t="s">
        <v>25</v>
      </c>
      <c r="C1" s="153"/>
    </row>
    <row r="2" spans="1:4" ht="12" customHeight="1" x14ac:dyDescent="0.2">
      <c r="B2" s="52"/>
    </row>
    <row r="3" spans="1:4" s="95" customFormat="1" ht="18" customHeight="1" x14ac:dyDescent="0.2">
      <c r="A3" s="16"/>
      <c r="B3" s="118" t="s">
        <v>146</v>
      </c>
      <c r="C3" s="119"/>
      <c r="D3" s="133"/>
    </row>
    <row r="4" spans="1:4" s="20" customFormat="1" ht="6" customHeight="1" x14ac:dyDescent="0.2">
      <c r="A4" s="42"/>
      <c r="B4" s="117"/>
      <c r="C4" s="94"/>
      <c r="D4" s="133"/>
    </row>
    <row r="5" spans="1:4" s="94" customFormat="1" ht="15" customHeight="1" x14ac:dyDescent="0.2">
      <c r="A5" s="42"/>
      <c r="B5" s="96" t="s">
        <v>23</v>
      </c>
      <c r="D5" s="136"/>
    </row>
    <row r="6" spans="1:4" s="94" customFormat="1" ht="15" customHeight="1" x14ac:dyDescent="0.2">
      <c r="A6" s="42"/>
      <c r="B6" s="96" t="s">
        <v>76</v>
      </c>
      <c r="D6" s="136"/>
    </row>
    <row r="7" spans="1:4" s="94" customFormat="1" ht="15" customHeight="1" x14ac:dyDescent="0.2">
      <c r="A7" s="42"/>
      <c r="B7" s="96" t="s">
        <v>122</v>
      </c>
      <c r="D7" s="136"/>
    </row>
    <row r="8" spans="1:4" s="94" customFormat="1" ht="15" customHeight="1" x14ac:dyDescent="0.2">
      <c r="A8" s="42"/>
      <c r="B8" s="96" t="s">
        <v>462</v>
      </c>
      <c r="D8" s="136"/>
    </row>
    <row r="9" spans="1:4" s="94" customFormat="1" ht="15" customHeight="1" x14ac:dyDescent="0.2">
      <c r="A9" s="42"/>
      <c r="B9" s="96" t="s">
        <v>603</v>
      </c>
      <c r="D9" s="136"/>
    </row>
    <row r="10" spans="1:4" s="94" customFormat="1" ht="15" customHeight="1" x14ac:dyDescent="0.2">
      <c r="A10" s="42"/>
      <c r="B10" s="96" t="s">
        <v>1047</v>
      </c>
      <c r="D10" s="136"/>
    </row>
    <row r="11" spans="1:4" s="94" customFormat="1" ht="15" customHeight="1" x14ac:dyDescent="0.2">
      <c r="A11" s="42"/>
      <c r="B11" s="96" t="s">
        <v>1048</v>
      </c>
      <c r="D11" s="136"/>
    </row>
    <row r="12" spans="1:4" s="94" customFormat="1" ht="15" customHeight="1" x14ac:dyDescent="0.2">
      <c r="A12" s="42"/>
      <c r="B12" s="96" t="s">
        <v>78</v>
      </c>
      <c r="D12" s="136"/>
    </row>
    <row r="13" spans="1:4" s="94" customFormat="1" ht="15" customHeight="1" x14ac:dyDescent="0.2">
      <c r="A13" s="42"/>
      <c r="B13" s="96" t="s">
        <v>77</v>
      </c>
      <c r="D13" s="136"/>
    </row>
    <row r="14" spans="1:4" s="94" customFormat="1" ht="15" customHeight="1" x14ac:dyDescent="0.2">
      <c r="A14" s="42"/>
      <c r="B14" s="96" t="s">
        <v>1049</v>
      </c>
      <c r="D14" s="136"/>
    </row>
    <row r="15" spans="1:4" s="94" customFormat="1" ht="15" customHeight="1" x14ac:dyDescent="0.2">
      <c r="A15" s="42"/>
      <c r="B15" s="96" t="s">
        <v>1050</v>
      </c>
      <c r="D15" s="136"/>
    </row>
    <row r="16" spans="1:4" s="94" customFormat="1" ht="15" customHeight="1" x14ac:dyDescent="0.2">
      <c r="A16" s="42"/>
      <c r="B16" s="96" t="s">
        <v>762</v>
      </c>
      <c r="D16" s="136"/>
    </row>
    <row r="17" spans="1:4" s="94" customFormat="1" ht="15" customHeight="1" x14ac:dyDescent="0.2">
      <c r="A17" s="42"/>
      <c r="B17" s="96" t="s">
        <v>836</v>
      </c>
      <c r="D17" s="136"/>
    </row>
    <row r="18" spans="1:4" s="94" customFormat="1" ht="15" customHeight="1" x14ac:dyDescent="0.2">
      <c r="A18" s="42"/>
      <c r="B18" s="96" t="s">
        <v>1051</v>
      </c>
      <c r="D18" s="136"/>
    </row>
    <row r="19" spans="1:4" s="94" customFormat="1" ht="15" customHeight="1" x14ac:dyDescent="0.2">
      <c r="A19" s="42"/>
      <c r="B19" s="96" t="s">
        <v>1052</v>
      </c>
      <c r="D19" s="136"/>
    </row>
    <row r="20" spans="1:4" s="94" customFormat="1" ht="15" customHeight="1" x14ac:dyDescent="0.2">
      <c r="A20" s="42"/>
      <c r="B20" s="96" t="s">
        <v>1066</v>
      </c>
      <c r="D20" s="136"/>
    </row>
    <row r="21" spans="1:4" s="94" customFormat="1" ht="15" customHeight="1" x14ac:dyDescent="0.2">
      <c r="A21" s="42"/>
      <c r="B21" s="96" t="s">
        <v>1054</v>
      </c>
      <c r="D21" s="136"/>
    </row>
    <row r="22" spans="1:4" s="94" customFormat="1" ht="15" customHeight="1" x14ac:dyDescent="0.2">
      <c r="A22" s="42"/>
      <c r="B22" s="96" t="s">
        <v>463</v>
      </c>
      <c r="D22" s="136"/>
    </row>
    <row r="23" spans="1:4" s="94" customFormat="1" ht="15" customHeight="1" x14ac:dyDescent="0.2">
      <c r="A23" s="42"/>
      <c r="B23" s="96" t="s">
        <v>95</v>
      </c>
      <c r="D23" s="136"/>
    </row>
    <row r="24" spans="1:4" s="94" customFormat="1" ht="15" customHeight="1" x14ac:dyDescent="0.2">
      <c r="A24" s="42"/>
      <c r="B24" s="96" t="s">
        <v>142</v>
      </c>
      <c r="D24" s="136"/>
    </row>
    <row r="25" spans="1:4" s="94" customFormat="1" ht="15" customHeight="1" x14ac:dyDescent="0.2">
      <c r="A25" s="42"/>
      <c r="B25" s="96" t="s">
        <v>141</v>
      </c>
      <c r="D25" s="136"/>
    </row>
    <row r="26" spans="1:4" ht="8.1" customHeight="1" x14ac:dyDescent="0.2">
      <c r="A26" s="42"/>
      <c r="B26" s="42"/>
      <c r="C26" s="42"/>
      <c r="D26" s="16"/>
    </row>
    <row r="27" spans="1:4" s="95" customFormat="1" ht="18" customHeight="1" x14ac:dyDescent="0.2">
      <c r="A27" s="16"/>
      <c r="B27" s="118" t="s">
        <v>147</v>
      </c>
      <c r="C27" s="119"/>
      <c r="D27" s="133"/>
    </row>
    <row r="28" spans="1:4" s="20" customFormat="1" ht="6" customHeight="1" x14ac:dyDescent="0.2">
      <c r="A28" s="16"/>
      <c r="B28" s="120"/>
      <c r="D28" s="133"/>
    </row>
    <row r="29" spans="1:4" s="20" customFormat="1" ht="15" customHeight="1" x14ac:dyDescent="0.2">
      <c r="A29" s="16"/>
      <c r="B29" s="97" t="s">
        <v>148</v>
      </c>
      <c r="C29" s="94"/>
      <c r="D29" s="133"/>
    </row>
    <row r="30" spans="1:4" s="20" customFormat="1" ht="15" customHeight="1" x14ac:dyDescent="0.2">
      <c r="A30" s="16"/>
      <c r="B30" s="89" t="s">
        <v>144</v>
      </c>
      <c r="C30" s="94"/>
      <c r="D30" s="133"/>
    </row>
    <row r="31" spans="1:4" s="20" customFormat="1" ht="15" customHeight="1" x14ac:dyDescent="0.2">
      <c r="A31" s="16"/>
      <c r="B31" s="1260" t="s">
        <v>922</v>
      </c>
      <c r="C31" s="94"/>
      <c r="D31" s="133"/>
    </row>
    <row r="32" spans="1:4" s="20" customFormat="1" ht="15" customHeight="1" x14ac:dyDescent="0.2">
      <c r="A32" s="16"/>
      <c r="B32" s="90" t="s">
        <v>145</v>
      </c>
      <c r="C32" s="94"/>
      <c r="D32" s="133"/>
    </row>
    <row r="33" spans="1:4" s="20" customFormat="1" ht="30" customHeight="1" x14ac:dyDescent="0.2">
      <c r="A33" s="16"/>
      <c r="B33" s="121" t="s">
        <v>1119</v>
      </c>
      <c r="C33" s="94"/>
      <c r="D33" s="133"/>
    </row>
    <row r="34" spans="1:4" s="20" customFormat="1" ht="15" customHeight="1" x14ac:dyDescent="0.2">
      <c r="A34" s="16"/>
      <c r="B34" s="132" t="s">
        <v>149</v>
      </c>
      <c r="C34" s="94"/>
      <c r="D34" s="133"/>
    </row>
    <row r="35" spans="1:4" ht="8.1" customHeight="1" x14ac:dyDescent="0.2">
      <c r="C35" s="16"/>
      <c r="D35" s="16"/>
    </row>
    <row r="36" spans="1:4" s="95" customFormat="1" ht="18" customHeight="1" x14ac:dyDescent="0.2">
      <c r="A36" s="16"/>
      <c r="B36" s="118" t="s">
        <v>150</v>
      </c>
      <c r="C36" s="119"/>
      <c r="D36" s="133"/>
    </row>
    <row r="37" spans="1:4" s="20" customFormat="1" ht="6" customHeight="1" x14ac:dyDescent="0.2">
      <c r="A37" s="16"/>
      <c r="B37" s="98"/>
      <c r="D37" s="133"/>
    </row>
    <row r="38" spans="1:4" s="20" customFormat="1" ht="15.95" customHeight="1" x14ac:dyDescent="0.2">
      <c r="A38" s="16"/>
      <c r="B38" s="122" t="s">
        <v>23</v>
      </c>
      <c r="C38" s="127"/>
      <c r="D38" s="133"/>
    </row>
    <row r="39" spans="1:4" s="22" customFormat="1" ht="6" customHeight="1" x14ac:dyDescent="0.2">
      <c r="A39" s="16"/>
      <c r="B39" s="98"/>
      <c r="C39" s="120"/>
      <c r="D39" s="133"/>
    </row>
    <row r="40" spans="1:4" s="22" customFormat="1" ht="15" customHeight="1" x14ac:dyDescent="0.2">
      <c r="A40" s="16"/>
      <c r="B40" s="89" t="s">
        <v>156</v>
      </c>
      <c r="C40" s="89" t="s">
        <v>925</v>
      </c>
      <c r="D40" s="133"/>
    </row>
    <row r="41" spans="1:4" s="22" customFormat="1" ht="15" customHeight="1" x14ac:dyDescent="0.2">
      <c r="A41" s="16"/>
      <c r="B41" s="1223" t="s">
        <v>1071</v>
      </c>
      <c r="C41" s="1223" t="s">
        <v>1072</v>
      </c>
      <c r="D41" s="133"/>
    </row>
    <row r="42" spans="1:4" s="22" customFormat="1" ht="15" customHeight="1" x14ac:dyDescent="0.2">
      <c r="A42" s="16"/>
      <c r="B42" s="89" t="s">
        <v>138</v>
      </c>
      <c r="C42" s="89" t="s">
        <v>157</v>
      </c>
      <c r="D42" s="133"/>
    </row>
    <row r="43" spans="1:4" s="23" customFormat="1" ht="15" customHeight="1" x14ac:dyDescent="0.2">
      <c r="A43" s="16"/>
      <c r="B43" s="89" t="s">
        <v>8</v>
      </c>
      <c r="C43" s="89" t="s">
        <v>158</v>
      </c>
      <c r="D43" s="133"/>
    </row>
    <row r="44" spans="1:4" s="23" customFormat="1" ht="15" customHeight="1" x14ac:dyDescent="0.2">
      <c r="A44" s="16"/>
      <c r="B44" s="89" t="s">
        <v>9</v>
      </c>
      <c r="C44" s="89" t="s">
        <v>159</v>
      </c>
      <c r="D44" s="133"/>
    </row>
    <row r="45" spans="1:4" s="23" customFormat="1" ht="45" customHeight="1" x14ac:dyDescent="0.2">
      <c r="A45" s="16"/>
      <c r="B45" s="753" t="s">
        <v>839</v>
      </c>
      <c r="C45" s="754" t="s">
        <v>840</v>
      </c>
      <c r="D45" s="133"/>
    </row>
    <row r="46" spans="1:4" s="22" customFormat="1" ht="30" customHeight="1" x14ac:dyDescent="0.2">
      <c r="A46" s="16"/>
      <c r="B46" s="60" t="s">
        <v>161</v>
      </c>
      <c r="C46" s="89" t="s">
        <v>160</v>
      </c>
      <c r="D46" s="133"/>
    </row>
    <row r="47" spans="1:4" ht="8.1" customHeight="1" x14ac:dyDescent="0.2">
      <c r="C47" s="16"/>
      <c r="D47" s="16"/>
    </row>
    <row r="48" spans="1:4" s="21" customFormat="1" ht="15.95" customHeight="1" x14ac:dyDescent="0.2">
      <c r="A48" s="16"/>
      <c r="B48" s="122" t="s">
        <v>76</v>
      </c>
      <c r="C48" s="127"/>
      <c r="D48" s="133"/>
    </row>
    <row r="49" spans="1:4" s="21" customFormat="1" ht="6" customHeight="1" x14ac:dyDescent="0.2">
      <c r="A49" s="16"/>
      <c r="B49" s="94"/>
      <c r="C49" s="128"/>
      <c r="D49" s="133"/>
    </row>
    <row r="50" spans="1:4" s="21" customFormat="1" ht="45" customHeight="1" x14ac:dyDescent="0.2">
      <c r="A50" s="16"/>
      <c r="B50" s="1272" t="s">
        <v>631</v>
      </c>
      <c r="C50" s="1272"/>
      <c r="D50" s="133"/>
    </row>
    <row r="51" spans="1:4" ht="8.1" customHeight="1" x14ac:dyDescent="0.2">
      <c r="C51" s="16"/>
      <c r="D51" s="16"/>
    </row>
    <row r="52" spans="1:4" s="21" customFormat="1" ht="15.95" customHeight="1" x14ac:dyDescent="0.2">
      <c r="A52" s="16"/>
      <c r="B52" s="122" t="s">
        <v>122</v>
      </c>
      <c r="C52" s="127"/>
      <c r="D52" s="133"/>
    </row>
    <row r="53" spans="1:4" s="21" customFormat="1" ht="6" customHeight="1" x14ac:dyDescent="0.2">
      <c r="A53" s="16"/>
      <c r="B53" s="94"/>
      <c r="C53" s="128"/>
      <c r="D53" s="133"/>
    </row>
    <row r="54" spans="1:4" s="21" customFormat="1" ht="30" customHeight="1" x14ac:dyDescent="0.2">
      <c r="A54" s="16"/>
      <c r="B54" s="1272" t="s">
        <v>632</v>
      </c>
      <c r="C54" s="1272"/>
      <c r="D54" s="133"/>
    </row>
    <row r="55" spans="1:4" s="21" customFormat="1" ht="8.1" customHeight="1" x14ac:dyDescent="0.2">
      <c r="A55" s="16"/>
      <c r="B55" s="94"/>
      <c r="C55" s="128"/>
      <c r="D55" s="133"/>
    </row>
    <row r="56" spans="1:4" s="21" customFormat="1" ht="15" customHeight="1" x14ac:dyDescent="0.2">
      <c r="A56" s="16"/>
      <c r="B56" s="268" t="s">
        <v>462</v>
      </c>
      <c r="C56" s="127"/>
      <c r="D56" s="133"/>
    </row>
    <row r="57" spans="1:4" s="21" customFormat="1" ht="6" customHeight="1" x14ac:dyDescent="0.2">
      <c r="A57" s="16"/>
      <c r="B57" s="94"/>
      <c r="C57" s="128"/>
      <c r="D57" s="133"/>
    </row>
    <row r="58" spans="1:4" s="24" customFormat="1" ht="45" customHeight="1" x14ac:dyDescent="0.2">
      <c r="A58" s="309"/>
      <c r="B58" s="1272" t="s">
        <v>1124</v>
      </c>
      <c r="C58" s="1272"/>
      <c r="D58" s="310"/>
    </row>
    <row r="59" spans="1:4" ht="8.1" customHeight="1" x14ac:dyDescent="0.2">
      <c r="B59" s="94"/>
      <c r="C59" s="128"/>
      <c r="D59" s="16"/>
    </row>
    <row r="60" spans="1:4" s="21" customFormat="1" ht="15" customHeight="1" x14ac:dyDescent="0.2">
      <c r="A60" s="16"/>
      <c r="B60" s="268" t="s">
        <v>603</v>
      </c>
      <c r="C60" s="127"/>
      <c r="D60" s="133"/>
    </row>
    <row r="61" spans="1:4" s="21" customFormat="1" ht="6" customHeight="1" x14ac:dyDescent="0.2">
      <c r="A61" s="16"/>
      <c r="B61" s="94"/>
      <c r="C61" s="128"/>
      <c r="D61" s="133"/>
    </row>
    <row r="62" spans="1:4" s="24" customFormat="1" ht="45" customHeight="1" x14ac:dyDescent="0.2">
      <c r="A62" s="309"/>
      <c r="B62" s="1275" t="s">
        <v>627</v>
      </c>
      <c r="C62" s="1275"/>
      <c r="D62" s="310"/>
    </row>
    <row r="63" spans="1:4" ht="8.1" customHeight="1" x14ac:dyDescent="0.2">
      <c r="B63" s="94"/>
      <c r="C63" s="128"/>
      <c r="D63" s="16"/>
    </row>
    <row r="64" spans="1:4" ht="15.95" customHeight="1" x14ac:dyDescent="0.2">
      <c r="B64" s="268" t="s">
        <v>1047</v>
      </c>
      <c r="C64" s="127"/>
    </row>
    <row r="65" spans="1:4" ht="6" customHeight="1" x14ac:dyDescent="0.2">
      <c r="B65" s="123"/>
      <c r="C65" s="42"/>
    </row>
    <row r="66" spans="1:4" ht="143.25" customHeight="1" x14ac:dyDescent="0.2">
      <c r="B66" s="1272" t="s">
        <v>1073</v>
      </c>
      <c r="C66" s="1272"/>
    </row>
    <row r="67" spans="1:4" ht="8.1" customHeight="1" x14ac:dyDescent="0.2">
      <c r="C67" s="16"/>
      <c r="D67" s="16"/>
    </row>
    <row r="68" spans="1:4" s="861" customFormat="1" ht="15.95" customHeight="1" x14ac:dyDescent="0.2">
      <c r="A68" s="12"/>
      <c r="B68" s="859" t="s">
        <v>1048</v>
      </c>
      <c r="C68" s="860"/>
      <c r="D68" s="30"/>
    </row>
    <row r="69" spans="1:4" s="861" customFormat="1" ht="6" customHeight="1" x14ac:dyDescent="0.2">
      <c r="A69" s="12"/>
      <c r="B69" s="120"/>
      <c r="C69" s="128"/>
      <c r="D69" s="30"/>
    </row>
    <row r="70" spans="1:4" s="861" customFormat="1" ht="41.25" customHeight="1" x14ac:dyDescent="0.2">
      <c r="A70" s="12"/>
      <c r="B70" s="1273" t="s">
        <v>1074</v>
      </c>
      <c r="C70" s="1274"/>
      <c r="D70" s="30"/>
    </row>
    <row r="71" spans="1:4" ht="8.1" customHeight="1" x14ac:dyDescent="0.2">
      <c r="C71" s="16"/>
      <c r="D71" s="16"/>
    </row>
    <row r="72" spans="1:4" ht="15.95" customHeight="1" x14ac:dyDescent="0.2">
      <c r="B72" s="122" t="s">
        <v>78</v>
      </c>
      <c r="C72" s="127"/>
    </row>
    <row r="73" spans="1:4" s="21" customFormat="1" ht="6" customHeight="1" x14ac:dyDescent="0.2">
      <c r="A73" s="16"/>
      <c r="B73" s="98"/>
      <c r="C73" s="128"/>
      <c r="D73" s="133"/>
    </row>
    <row r="74" spans="1:4" ht="219.75" customHeight="1" x14ac:dyDescent="0.2">
      <c r="B74" s="1275" t="s">
        <v>1075</v>
      </c>
      <c r="C74" s="1275"/>
    </row>
    <row r="75" spans="1:4" ht="8.1" customHeight="1" x14ac:dyDescent="0.2">
      <c r="C75" s="16"/>
      <c r="D75" s="16"/>
    </row>
    <row r="76" spans="1:4" s="21" customFormat="1" ht="15" customHeight="1" x14ac:dyDescent="0.2">
      <c r="A76" s="16"/>
      <c r="B76" s="122" t="s">
        <v>77</v>
      </c>
      <c r="C76" s="127"/>
      <c r="D76" s="133"/>
    </row>
    <row r="77" spans="1:4" s="24" customFormat="1" ht="6" customHeight="1" x14ac:dyDescent="0.2">
      <c r="A77" s="16"/>
      <c r="B77" s="124"/>
      <c r="C77" s="129"/>
      <c r="D77" s="133"/>
    </row>
    <row r="78" spans="1:4" s="24" customFormat="1" ht="226.5" customHeight="1" x14ac:dyDescent="0.2">
      <c r="A78" s="16"/>
      <c r="B78" s="1275" t="s">
        <v>1120</v>
      </c>
      <c r="C78" s="1275"/>
      <c r="D78" s="133"/>
    </row>
    <row r="79" spans="1:4" s="24" customFormat="1" ht="203.25" customHeight="1" x14ac:dyDescent="0.2">
      <c r="A79" s="16"/>
      <c r="B79" s="1275" t="s">
        <v>1121</v>
      </c>
      <c r="C79" s="1275"/>
      <c r="D79" s="133"/>
    </row>
    <row r="80" spans="1:4" s="24" customFormat="1" ht="57" customHeight="1" x14ac:dyDescent="0.2">
      <c r="A80" s="16"/>
      <c r="B80" s="1275" t="s">
        <v>1122</v>
      </c>
      <c r="C80" s="1275"/>
      <c r="D80" s="133"/>
    </row>
    <row r="81" spans="2:4" ht="8.1" customHeight="1" x14ac:dyDescent="0.2">
      <c r="C81" s="16"/>
      <c r="D81" s="16"/>
    </row>
    <row r="82" spans="2:4" ht="15" customHeight="1" x14ac:dyDescent="0.2">
      <c r="B82" s="268" t="s">
        <v>1049</v>
      </c>
      <c r="C82" s="127"/>
    </row>
    <row r="83" spans="2:4" ht="6" customHeight="1" x14ac:dyDescent="0.2">
      <c r="B83" s="124"/>
      <c r="C83" s="42"/>
    </row>
    <row r="84" spans="2:4" s="13" customFormat="1" ht="30" customHeight="1" x14ac:dyDescent="0.2">
      <c r="B84" s="1276" t="str">
        <f>"Die in diesem Tabellenblatt abgefragten Daten dienen der Ermittlung der Kostendifferenz gemäß § 5 Abs. 1 S. 3 u. 4 ARegV, welche sich aus dem Zeitraum 31.12.2021 bis zum Stichtag 31.12."&amp;'A. Allgemeine Informationen'!C15&amp;" ergibt. Eine Ausnahme bildet der in Zeile 15 abgefragte Sonderfall. "</f>
        <v xml:space="preserve">Die in diesem Tabellenblatt abgefragten Daten dienen der Ermittlung der Kostendifferenz gemäß § 5 Abs. 1 S. 3 u. 4 ARegV, welche sich aus dem Zeitraum 31.12.2021 bis zum Stichtag 31.12.2024 ergibt. Eine Ausnahme bildet der in Zeile 15 abgefragte Sonderfall. </v>
      </c>
      <c r="C84" s="1276"/>
      <c r="D84" s="205"/>
    </row>
    <row r="85" spans="2:4" s="13" customFormat="1" ht="135" customHeight="1" x14ac:dyDescent="0.2">
      <c r="B85" s="642" t="s">
        <v>635</v>
      </c>
      <c r="C85" s="643" t="str">
        <f>"Wegen der Veränderung der Zahl der Anschlussnutzer, bei denen der Messstellenbetrieb durch den Netzbetreiber durchgeführt wird, ist die Kostendifferenz in das Regulierungskonto einzustellen."&amp;CHAR(10)&amp;"Dies entspricht gemäß § 5 Abs. 1 S. 3 ARegV der Differenz zwischen den für das Kalenderjahr bei effizienter Leistungsergbringung entstandenen Kosten des Messstellenbetriebs und den in der Erlösobergrenze diesbezüglich enthaltenen Ansätzen."&amp;" Dies gilt nur, wenn es sich nicht um Kosten für den Messstellenbetrieb von modernen Messeinrichtungen und intelligenten Messsystemen im Sinne des Messstellenbetriebsgesetzes handelt."&amp;CHAR(10)&amp;CHAR(10)&amp;"Die Kosten für Messung sind mit den Kosten für Messstellenbetrieb zusammen zu fassen.
Die Eintragungen sind so vorzunehmen, dass sich die Änderung der Zahl der Anschlussnutzer auf das gesamte Netzgebiet zum 31.12."&amp;'A. Allgemeine Informationen'!C15&amp;" bezieht, d.h. inklusive der Netzübergänge (Netzzugänge und Netzabgänge) ."</f>
        <v>Wegen der Veränderung der Zahl der Anschlussnutzer, bei denen der Messstellenbetrieb durch den Netzbetreiber durchgeführt wird, ist die Kostendifferenz in das Regulierungskonto einzustellen.
Dies entspricht gemäß § 5 Abs. 1 S. 3 ARegV der Differenz zwischen den für das Kalenderjahr bei effizienter Leistungsergbringung entstandenen Kosten des Messstellenbetriebs und den in der Erlösobergrenze diesbezüglich enthaltenen Ansätzen. Dies gilt nur, wenn es sich nicht um Kosten für den Messstellenbetrieb von modernen Messeinrichtungen und intelligenten Messsystemen im Sinne des Messstellenbetriebsgesetzes handelt.
Die Kosten für Messung sind mit den Kosten für Messstellenbetrieb zusammen zu fassen.
Die Eintragungen sind so vorzunehmen, dass sich die Änderung der Zahl der Anschlussnutzer auf das gesamte Netzgebiet zum 31.12.2024 bezieht, d.h. inklusive der Netzübergänge (Netzzugänge und Netzabgänge) .</v>
      </c>
      <c r="D85" s="205"/>
    </row>
    <row r="86" spans="2:4" s="13" customFormat="1" ht="43.5" customHeight="1" x14ac:dyDescent="0.2">
      <c r="B86" s="862" t="s">
        <v>913</v>
      </c>
      <c r="C86" s="643" t="str">
        <f>"In dieser Zelle sind die Kosten des Netzbetreibers anzugeben, die auf die Veränderung der Zahl der Anschlussnutzer mit konventionellen Messeinrichtungen zurückzuführen sind, insbesondere durch Wechsel des Messstellenbetreibers (zwischen dem"&amp;" 31.12.2021 und dem 31.12."&amp;'A. Allgemeine Informationen'!C15&amp;")."</f>
        <v>In dieser Zelle sind die Kosten des Netzbetreibers anzugeben, die auf die Veränderung der Zahl der Anschlussnutzer mit konventionellen Messeinrichtungen zurückzuführen sind, insbesondere durch Wechsel des Messstellenbetreibers (zwischen dem 31.12.2021 und dem 31.12.2024).</v>
      </c>
      <c r="D86" s="205"/>
    </row>
    <row r="87" spans="2:4" s="13" customFormat="1" ht="54.75" customHeight="1" x14ac:dyDescent="0.2">
      <c r="B87" s="643" t="s">
        <v>914</v>
      </c>
      <c r="C87" s="643" t="str">
        <f>"In dieser Zelle sind die OPEX (zwischen dem 31.12.2021 und dem 31.12."&amp;'A. Allgemeine Informationen'!C15&amp;") anzugeben, die durch die Änderung der Zahl der Anschlussnutzer verursacht sind, bei denen der Zähler durch eine moderne Messeinrichtung im Sinne des § 2 Nr. 15 MsbG i.V.m. § 61 Abs. 1 Nr. 4 MsbG (Speichertiefe f. mME) oder ein intelligentes Messsystem"&amp;" im Sinne des § 2 Nr. 7 MsbG ersetzt wurde. Diese Kosten des grundzuständigen Messstellenbetriebs für mME und iMSys sind gemäß § 7 Abs. 2 MsbG nicht mehr in den Netzentgelten zu berücksichtigen, sondern dem gMsb für mME und iMSys zuzuordnen."</f>
        <v>In dieser Zelle sind die OPEX (zwischen dem 31.12.2021 und dem 31.12.2024) anzugeben, die durch die Änderung der Zahl der Anschlussnutzer verursacht sind, bei denen der Zähler durch eine moderne Messeinrichtung im Sinne des § 2 Nr. 15 MsbG i.V.m. § 61 Abs. 1 Nr. 4 MsbG (Speichertiefe f. mME) oder ein intelligentes Messsystem im Sinne des § 2 Nr. 7 MsbG ersetzt wurde. Diese Kosten des grundzuständigen Messstellenbetriebs für mME und iMSys sind gemäß § 7 Abs. 2 MsbG nicht mehr in den Netzentgelten zu berücksichtigen, sondern dem gMsb für mME und iMSys zuzuordnen.</v>
      </c>
      <c r="D87" s="205"/>
    </row>
    <row r="88" spans="2:4" s="13" customFormat="1" ht="45" customHeight="1" x14ac:dyDescent="0.2">
      <c r="B88" s="643" t="s">
        <v>915</v>
      </c>
      <c r="C88" s="643" t="s">
        <v>260</v>
      </c>
      <c r="D88" s="205"/>
    </row>
    <row r="89" spans="2:4" s="529" customFormat="1" ht="30" customHeight="1" x14ac:dyDescent="0.2">
      <c r="B89" s="643" t="s">
        <v>916</v>
      </c>
      <c r="C89" s="643" t="s">
        <v>537</v>
      </c>
    </row>
    <row r="90" spans="2:4" s="529" customFormat="1" ht="30" customHeight="1" x14ac:dyDescent="0.2">
      <c r="B90" s="643" t="s">
        <v>917</v>
      </c>
      <c r="C90" s="643" t="s">
        <v>918</v>
      </c>
    </row>
    <row r="91" spans="2:4" s="13" customFormat="1" ht="15" customHeight="1" x14ac:dyDescent="0.2">
      <c r="B91" s="643" t="s">
        <v>919</v>
      </c>
      <c r="C91" s="643" t="s">
        <v>920</v>
      </c>
      <c r="D91" s="205"/>
    </row>
    <row r="92" spans="2:4" s="13" customFormat="1" ht="15" customHeight="1" x14ac:dyDescent="0.2">
      <c r="B92" s="863"/>
      <c r="C92" s="864"/>
      <c r="D92" s="205"/>
    </row>
    <row r="93" spans="2:4" s="13" customFormat="1" ht="77.25" customHeight="1" x14ac:dyDescent="0.2">
      <c r="B93" s="642" t="s">
        <v>921</v>
      </c>
      <c r="C93" s="643" t="s">
        <v>1123</v>
      </c>
      <c r="D93" s="205"/>
    </row>
    <row r="94" spans="2:4" s="13" customFormat="1" ht="8.1" customHeight="1" x14ac:dyDescent="0.2">
      <c r="B94" s="328"/>
      <c r="C94" s="289"/>
      <c r="D94" s="205"/>
    </row>
    <row r="95" spans="2:4" ht="15" customHeight="1" x14ac:dyDescent="0.2">
      <c r="B95" s="268" t="s">
        <v>1050</v>
      </c>
      <c r="C95" s="127"/>
    </row>
    <row r="96" spans="2:4" s="13" customFormat="1" ht="6" customHeight="1" x14ac:dyDescent="0.2">
      <c r="B96" s="206"/>
      <c r="C96" s="131"/>
      <c r="D96" s="205"/>
    </row>
    <row r="97" spans="2:4" s="13" customFormat="1" ht="15" customHeight="1" x14ac:dyDescent="0.2">
      <c r="B97" s="611" t="s">
        <v>1077</v>
      </c>
      <c r="C97" s="612"/>
      <c r="D97" s="205"/>
    </row>
    <row r="98" spans="2:4" s="13" customFormat="1" ht="25.5" x14ac:dyDescent="0.2">
      <c r="B98" s="1227" t="s">
        <v>1078</v>
      </c>
      <c r="C98" s="1228" t="s">
        <v>1111</v>
      </c>
      <c r="D98" s="205"/>
    </row>
    <row r="99" spans="2:4" s="13" customFormat="1" ht="51" x14ac:dyDescent="0.2">
      <c r="B99" s="1227" t="s">
        <v>1079</v>
      </c>
      <c r="C99" s="1228" t="s">
        <v>1125</v>
      </c>
      <c r="D99" s="205"/>
    </row>
    <row r="100" spans="2:4" s="13" customFormat="1" ht="33.75" customHeight="1" x14ac:dyDescent="0.2">
      <c r="B100" s="1229" t="s">
        <v>1080</v>
      </c>
      <c r="C100" s="1229" t="s">
        <v>1081</v>
      </c>
      <c r="D100" s="205"/>
    </row>
    <row r="101" spans="2:4" s="13" customFormat="1" ht="127.5" x14ac:dyDescent="0.2">
      <c r="B101" s="1227" t="s">
        <v>1082</v>
      </c>
      <c r="C101" s="1228" t="s">
        <v>1126</v>
      </c>
      <c r="D101" s="205"/>
    </row>
    <row r="102" spans="2:4" ht="8.1" customHeight="1" x14ac:dyDescent="0.2">
      <c r="C102" s="16"/>
      <c r="D102" s="16"/>
    </row>
    <row r="103" spans="2:4" ht="15.75" customHeight="1" x14ac:dyDescent="0.2">
      <c r="B103" s="268" t="s">
        <v>762</v>
      </c>
      <c r="C103" s="127"/>
      <c r="D103" s="16"/>
    </row>
    <row r="104" spans="2:4" ht="8.25" customHeight="1" x14ac:dyDescent="0.2">
      <c r="B104" s="640"/>
      <c r="C104" s="142"/>
      <c r="D104" s="16"/>
    </row>
    <row r="105" spans="2:4" ht="45" customHeight="1" x14ac:dyDescent="0.2">
      <c r="B105" s="1270" t="s">
        <v>1083</v>
      </c>
      <c r="C105" s="1270"/>
      <c r="D105" s="16"/>
    </row>
    <row r="106" spans="2:4" s="42" customFormat="1" ht="15" customHeight="1" x14ac:dyDescent="0.2">
      <c r="B106" s="1227" t="s">
        <v>182</v>
      </c>
      <c r="C106" s="1227" t="s">
        <v>183</v>
      </c>
    </row>
    <row r="107" spans="2:4" s="42" customFormat="1" ht="15" customHeight="1" x14ac:dyDescent="0.2">
      <c r="B107" s="1227" t="s">
        <v>184</v>
      </c>
      <c r="C107" s="1227" t="s">
        <v>204</v>
      </c>
    </row>
    <row r="108" spans="2:4" s="42" customFormat="1" ht="30" customHeight="1" x14ac:dyDescent="0.2">
      <c r="B108" s="1227" t="s">
        <v>185</v>
      </c>
      <c r="C108" s="1229" t="s">
        <v>205</v>
      </c>
    </row>
    <row r="109" spans="2:4" s="42" customFormat="1" ht="30" customHeight="1" x14ac:dyDescent="0.2">
      <c r="B109" s="1227" t="s">
        <v>186</v>
      </c>
      <c r="C109" s="1229" t="s">
        <v>206</v>
      </c>
    </row>
    <row r="110" spans="2:4" s="42" customFormat="1" ht="25.5" x14ac:dyDescent="0.2">
      <c r="B110" s="1227" t="s">
        <v>765</v>
      </c>
      <c r="C110" s="1229" t="s">
        <v>730</v>
      </c>
    </row>
    <row r="111" spans="2:4" s="42" customFormat="1" ht="25.5" x14ac:dyDescent="0.2">
      <c r="B111" s="1227" t="s">
        <v>766</v>
      </c>
      <c r="C111" s="1229" t="s">
        <v>731</v>
      </c>
    </row>
    <row r="112" spans="2:4" s="42" customFormat="1" ht="25.5" x14ac:dyDescent="0.2">
      <c r="B112" s="1227" t="s">
        <v>767</v>
      </c>
      <c r="C112" s="1229" t="s">
        <v>732</v>
      </c>
    </row>
    <row r="113" spans="2:4" s="42" customFormat="1" ht="15" customHeight="1" x14ac:dyDescent="0.2">
      <c r="B113" s="1227" t="s">
        <v>187</v>
      </c>
      <c r="C113" s="1229" t="s">
        <v>188</v>
      </c>
    </row>
    <row r="114" spans="2:4" s="42" customFormat="1" ht="25.5" x14ac:dyDescent="0.2">
      <c r="B114" s="1230" t="s">
        <v>768</v>
      </c>
      <c r="C114" s="1229" t="s">
        <v>828</v>
      </c>
    </row>
    <row r="115" spans="2:4" s="42" customFormat="1" ht="15" customHeight="1" x14ac:dyDescent="0.2">
      <c r="B115" s="1227" t="s">
        <v>769</v>
      </c>
      <c r="C115" s="1229" t="s">
        <v>733</v>
      </c>
    </row>
    <row r="116" spans="2:4" s="42" customFormat="1" ht="15" customHeight="1" x14ac:dyDescent="0.2">
      <c r="B116" s="1227" t="s">
        <v>189</v>
      </c>
      <c r="C116" s="1227" t="s">
        <v>190</v>
      </c>
    </row>
    <row r="117" spans="2:4" s="42" customFormat="1" ht="15" customHeight="1" x14ac:dyDescent="0.2">
      <c r="B117" s="1227" t="s">
        <v>763</v>
      </c>
      <c r="C117" s="1227" t="s">
        <v>770</v>
      </c>
    </row>
    <row r="118" spans="2:4" s="42" customFormat="1" ht="45" customHeight="1" x14ac:dyDescent="0.2">
      <c r="B118" s="1229" t="s">
        <v>764</v>
      </c>
      <c r="C118" s="1229" t="s">
        <v>771</v>
      </c>
    </row>
    <row r="119" spans="2:4" ht="8.1" customHeight="1" x14ac:dyDescent="0.2">
      <c r="C119" s="16"/>
      <c r="D119" s="16"/>
    </row>
    <row r="120" spans="2:4" ht="15.95" customHeight="1" x14ac:dyDescent="0.2">
      <c r="B120" s="268" t="s">
        <v>836</v>
      </c>
      <c r="C120" s="127"/>
      <c r="D120" s="16"/>
    </row>
    <row r="121" spans="2:4" ht="6" customHeight="1" x14ac:dyDescent="0.2">
      <c r="C121" s="16"/>
      <c r="D121" s="16"/>
    </row>
    <row r="122" spans="2:4" s="42" customFormat="1" ht="26.25" customHeight="1" x14ac:dyDescent="0.2">
      <c r="B122" s="1270" t="s">
        <v>1084</v>
      </c>
      <c r="C122" s="1270"/>
    </row>
    <row r="123" spans="2:4" s="42" customFormat="1" ht="15" customHeight="1" x14ac:dyDescent="0.2">
      <c r="B123" s="1227" t="s">
        <v>174</v>
      </c>
      <c r="C123" s="1227" t="s">
        <v>175</v>
      </c>
    </row>
    <row r="124" spans="2:4" s="42" customFormat="1" ht="15" customHeight="1" x14ac:dyDescent="0.2">
      <c r="B124" s="1227" t="s">
        <v>176</v>
      </c>
      <c r="C124" s="1227" t="s">
        <v>177</v>
      </c>
    </row>
    <row r="125" spans="2:4" s="42" customFormat="1" ht="15" customHeight="1" x14ac:dyDescent="0.2">
      <c r="B125" s="1227" t="s">
        <v>852</v>
      </c>
      <c r="C125" s="1227" t="s">
        <v>855</v>
      </c>
    </row>
    <row r="126" spans="2:4" s="42" customFormat="1" ht="15" customHeight="1" x14ac:dyDescent="0.2">
      <c r="B126" s="1227" t="s">
        <v>178</v>
      </c>
      <c r="C126" s="1227" t="s">
        <v>179</v>
      </c>
    </row>
    <row r="127" spans="2:4" s="42" customFormat="1" ht="15" customHeight="1" x14ac:dyDescent="0.2">
      <c r="B127" s="1227" t="s">
        <v>180</v>
      </c>
      <c r="C127" s="1227" t="s">
        <v>181</v>
      </c>
    </row>
    <row r="128" spans="2:4" s="42" customFormat="1" ht="15" customHeight="1" x14ac:dyDescent="0.2">
      <c r="B128" s="1227" t="s">
        <v>853</v>
      </c>
      <c r="C128" s="1227" t="s">
        <v>854</v>
      </c>
    </row>
    <row r="129" spans="2:4" ht="8.1" customHeight="1" x14ac:dyDescent="0.2">
      <c r="B129" s="125"/>
      <c r="C129" s="125"/>
      <c r="D129" s="16"/>
    </row>
    <row r="130" spans="2:4" x14ac:dyDescent="0.2">
      <c r="B130" s="1227" t="s">
        <v>1085</v>
      </c>
      <c r="C130" s="1227" t="s">
        <v>1086</v>
      </c>
      <c r="D130" s="16"/>
    </row>
    <row r="131" spans="2:4" ht="8.1" customHeight="1" x14ac:dyDescent="0.2">
      <c r="C131" s="16"/>
      <c r="D131" s="16"/>
    </row>
    <row r="132" spans="2:4" ht="15.95" customHeight="1" x14ac:dyDescent="0.2">
      <c r="B132" s="268" t="s">
        <v>1067</v>
      </c>
      <c r="C132" s="127"/>
      <c r="D132" s="16"/>
    </row>
    <row r="133" spans="2:4" ht="6" customHeight="1" x14ac:dyDescent="0.2">
      <c r="C133" s="16"/>
      <c r="D133" s="16"/>
    </row>
    <row r="134" spans="2:4" ht="30" customHeight="1" x14ac:dyDescent="0.2">
      <c r="B134" s="130" t="s">
        <v>512</v>
      </c>
      <c r="C134" s="126" t="s">
        <v>531</v>
      </c>
      <c r="D134" s="16"/>
    </row>
    <row r="135" spans="2:4" ht="15" customHeight="1" x14ac:dyDescent="0.2">
      <c r="B135" s="130" t="s">
        <v>529</v>
      </c>
      <c r="C135" s="130" t="s">
        <v>532</v>
      </c>
      <c r="D135" s="16"/>
    </row>
    <row r="136" spans="2:4" ht="15" customHeight="1" x14ac:dyDescent="0.2">
      <c r="B136" s="130" t="s">
        <v>1088</v>
      </c>
      <c r="C136" s="130" t="s">
        <v>1087</v>
      </c>
      <c r="D136" s="16"/>
    </row>
    <row r="137" spans="2:4" s="52" customFormat="1" ht="15" customHeight="1" x14ac:dyDescent="0.2">
      <c r="B137" s="94" t="s">
        <v>530</v>
      </c>
    </row>
    <row r="138" spans="2:4" ht="8.1" customHeight="1" x14ac:dyDescent="0.2">
      <c r="B138" s="267"/>
      <c r="C138" s="16"/>
      <c r="D138" s="16"/>
    </row>
    <row r="139" spans="2:4" ht="15.95" customHeight="1" x14ac:dyDescent="0.2">
      <c r="B139" s="268" t="s">
        <v>1052</v>
      </c>
      <c r="C139" s="127"/>
      <c r="D139" s="16"/>
    </row>
    <row r="140" spans="2:4" ht="6" customHeight="1" x14ac:dyDescent="0.2">
      <c r="C140" s="16"/>
      <c r="D140" s="16"/>
    </row>
    <row r="141" spans="2:4" s="52" customFormat="1" ht="15" customHeight="1" x14ac:dyDescent="0.2">
      <c r="B141" s="94" t="s">
        <v>489</v>
      </c>
      <c r="C141" s="44"/>
    </row>
    <row r="142" spans="2:4" s="42" customFormat="1" ht="15" customHeight="1" x14ac:dyDescent="0.2">
      <c r="B142" s="329" t="s">
        <v>512</v>
      </c>
      <c r="C142" s="330" t="s">
        <v>1068</v>
      </c>
    </row>
    <row r="143" spans="2:4" s="42" customFormat="1" ht="15" customHeight="1" x14ac:dyDescent="0.2">
      <c r="B143" s="329" t="s">
        <v>528</v>
      </c>
      <c r="C143" s="330" t="s">
        <v>536</v>
      </c>
    </row>
    <row r="144" spans="2:4" s="42" customFormat="1" ht="15" customHeight="1" x14ac:dyDescent="0.2">
      <c r="B144" s="329" t="s">
        <v>520</v>
      </c>
      <c r="C144" s="330" t="s">
        <v>1089</v>
      </c>
    </row>
    <row r="145" spans="2:4" s="42" customFormat="1" ht="30" customHeight="1" x14ac:dyDescent="0.2">
      <c r="B145" s="329" t="s">
        <v>527</v>
      </c>
      <c r="C145" s="330" t="s">
        <v>1090</v>
      </c>
    </row>
    <row r="146" spans="2:4" s="42" customFormat="1" ht="15" customHeight="1" x14ac:dyDescent="0.2">
      <c r="B146" s="329" t="s">
        <v>516</v>
      </c>
      <c r="C146" s="330" t="s">
        <v>510</v>
      </c>
    </row>
    <row r="147" spans="2:4" s="42" customFormat="1" ht="15" customHeight="1" x14ac:dyDescent="0.2">
      <c r="B147" s="329" t="s">
        <v>526</v>
      </c>
      <c r="C147" s="330" t="s">
        <v>522</v>
      </c>
    </row>
    <row r="148" spans="2:4" s="42" customFormat="1" ht="15" customHeight="1" x14ac:dyDescent="0.2">
      <c r="B148" s="1231" t="s">
        <v>525</v>
      </c>
      <c r="C148" s="330" t="s">
        <v>523</v>
      </c>
    </row>
    <row r="149" spans="2:4" s="42" customFormat="1" ht="15" customHeight="1" x14ac:dyDescent="0.2">
      <c r="B149" s="1231" t="s">
        <v>524</v>
      </c>
      <c r="C149" s="330" t="s">
        <v>523</v>
      </c>
    </row>
    <row r="150" spans="2:4" s="42" customFormat="1" ht="15" customHeight="1" x14ac:dyDescent="0.2">
      <c r="B150" s="1231" t="s">
        <v>1091</v>
      </c>
      <c r="C150" s="330" t="s">
        <v>523</v>
      </c>
    </row>
    <row r="151" spans="2:4" s="42" customFormat="1" ht="15" customHeight="1" x14ac:dyDescent="0.2">
      <c r="B151" s="1231" t="s">
        <v>1092</v>
      </c>
      <c r="C151" s="330" t="s">
        <v>523</v>
      </c>
    </row>
    <row r="152" spans="2:4" s="42" customFormat="1" ht="15" customHeight="1" x14ac:dyDescent="0.2">
      <c r="B152" s="1231" t="s">
        <v>1093</v>
      </c>
      <c r="C152" s="1232" t="s">
        <v>1096</v>
      </c>
    </row>
    <row r="153" spans="2:4" s="42" customFormat="1" ht="15" customHeight="1" x14ac:dyDescent="0.2">
      <c r="B153" s="1231" t="s">
        <v>1094</v>
      </c>
      <c r="C153" s="1232" t="s">
        <v>1096</v>
      </c>
    </row>
    <row r="154" spans="2:4" s="42" customFormat="1" ht="15" customHeight="1" x14ac:dyDescent="0.2">
      <c r="B154" s="1231" t="s">
        <v>1095</v>
      </c>
      <c r="C154" s="1232" t="s">
        <v>1096</v>
      </c>
    </row>
    <row r="155" spans="2:4" ht="8.1" customHeight="1" x14ac:dyDescent="0.2">
      <c r="C155" s="16"/>
      <c r="D155" s="16"/>
    </row>
    <row r="156" spans="2:4" ht="15.95" customHeight="1" x14ac:dyDescent="0.2">
      <c r="B156" s="268" t="s">
        <v>1053</v>
      </c>
      <c r="C156" s="127"/>
      <c r="D156" s="16"/>
    </row>
    <row r="157" spans="2:4" ht="6" customHeight="1" x14ac:dyDescent="0.2">
      <c r="C157" s="16"/>
      <c r="D157" s="16"/>
    </row>
    <row r="158" spans="2:4" s="309" customFormat="1" ht="29.25" customHeight="1" x14ac:dyDescent="0.2">
      <c r="B158" s="1271" t="s">
        <v>1097</v>
      </c>
      <c r="C158" s="1271"/>
    </row>
    <row r="159" spans="2:4" s="5" customFormat="1" ht="15" customHeight="1" x14ac:dyDescent="0.2">
      <c r="B159" s="329" t="s">
        <v>512</v>
      </c>
      <c r="C159" s="330" t="s">
        <v>1068</v>
      </c>
    </row>
    <row r="160" spans="2:4" s="5" customFormat="1" ht="15" customHeight="1" x14ac:dyDescent="0.2">
      <c r="B160" s="329" t="s">
        <v>513</v>
      </c>
      <c r="C160" s="330" t="s">
        <v>1098</v>
      </c>
    </row>
    <row r="161" spans="2:4" s="5" customFormat="1" ht="15" customHeight="1" x14ac:dyDescent="0.2">
      <c r="B161" s="329" t="s">
        <v>514</v>
      </c>
      <c r="C161" s="1233" t="s">
        <v>1105</v>
      </c>
    </row>
    <row r="162" spans="2:4" s="5" customFormat="1" ht="15" customHeight="1" x14ac:dyDescent="0.2">
      <c r="B162" s="329" t="s">
        <v>515</v>
      </c>
      <c r="C162" s="329" t="s">
        <v>1099</v>
      </c>
    </row>
    <row r="163" spans="2:4" s="5" customFormat="1" ht="15" customHeight="1" x14ac:dyDescent="0.2">
      <c r="B163" s="329" t="s">
        <v>516</v>
      </c>
      <c r="C163" s="329" t="s">
        <v>510</v>
      </c>
    </row>
    <row r="164" spans="2:4" s="5" customFormat="1" ht="15" customHeight="1" x14ac:dyDescent="0.2">
      <c r="B164" s="329" t="s">
        <v>517</v>
      </c>
      <c r="C164" s="329" t="s">
        <v>511</v>
      </c>
    </row>
    <row r="165" spans="2:4" s="309" customFormat="1" ht="8.1" customHeight="1" x14ac:dyDescent="0.2"/>
    <row r="166" spans="2:4" ht="15.95" customHeight="1" x14ac:dyDescent="0.2">
      <c r="B166" s="268" t="s">
        <v>1054</v>
      </c>
      <c r="C166" s="127"/>
      <c r="D166" s="16"/>
    </row>
    <row r="167" spans="2:4" ht="6" customHeight="1" x14ac:dyDescent="0.2">
      <c r="C167" s="16"/>
      <c r="D167" s="16"/>
    </row>
    <row r="168" spans="2:4" s="42" customFormat="1" ht="15" customHeight="1" x14ac:dyDescent="0.2">
      <c r="B168" s="120" t="s">
        <v>926</v>
      </c>
      <c r="C168" s="120"/>
    </row>
    <row r="169" spans="2:4" s="42" customFormat="1" ht="15" customHeight="1" x14ac:dyDescent="0.2">
      <c r="B169" s="329" t="s">
        <v>512</v>
      </c>
      <c r="C169" s="330" t="s">
        <v>1068</v>
      </c>
    </row>
    <row r="170" spans="2:4" s="42" customFormat="1" ht="45" customHeight="1" x14ac:dyDescent="0.2">
      <c r="B170" s="329" t="s">
        <v>519</v>
      </c>
      <c r="C170" s="330" t="s">
        <v>1127</v>
      </c>
    </row>
    <row r="171" spans="2:4" s="42" customFormat="1" ht="15" customHeight="1" x14ac:dyDescent="0.2">
      <c r="B171" s="329" t="s">
        <v>520</v>
      </c>
      <c r="C171" s="330" t="s">
        <v>1089</v>
      </c>
    </row>
    <row r="172" spans="2:4" s="42" customFormat="1" ht="30" customHeight="1" x14ac:dyDescent="0.2">
      <c r="B172" s="329" t="s">
        <v>1101</v>
      </c>
      <c r="C172" s="330" t="s">
        <v>1100</v>
      </c>
    </row>
    <row r="173" spans="2:4" s="42" customFormat="1" ht="15" customHeight="1" x14ac:dyDescent="0.2">
      <c r="B173" s="329" t="s">
        <v>516</v>
      </c>
      <c r="C173" s="330" t="s">
        <v>510</v>
      </c>
    </row>
    <row r="174" spans="2:4" s="42" customFormat="1" ht="15" customHeight="1" x14ac:dyDescent="0.2">
      <c r="B174" s="329" t="s">
        <v>517</v>
      </c>
      <c r="C174" s="330" t="s">
        <v>511</v>
      </c>
    </row>
    <row r="175" spans="2:4" s="42" customFormat="1" ht="15" customHeight="1" x14ac:dyDescent="0.2">
      <c r="B175" s="329" t="s">
        <v>521</v>
      </c>
      <c r="C175" s="330" t="s">
        <v>518</v>
      </c>
    </row>
    <row r="176" spans="2:4" s="42" customFormat="1" ht="33" customHeight="1" x14ac:dyDescent="0.2">
      <c r="B176" s="329" t="s">
        <v>1102</v>
      </c>
      <c r="C176" s="330" t="s">
        <v>1106</v>
      </c>
    </row>
    <row r="177" spans="1:4" s="42" customFormat="1" ht="15" customHeight="1" x14ac:dyDescent="0.2">
      <c r="B177" s="329" t="s">
        <v>1103</v>
      </c>
      <c r="C177" s="330" t="s">
        <v>1107</v>
      </c>
    </row>
    <row r="178" spans="1:4" s="42" customFormat="1" ht="30" customHeight="1" x14ac:dyDescent="0.2">
      <c r="B178" s="329" t="s">
        <v>1104</v>
      </c>
      <c r="C178" s="330" t="s">
        <v>1108</v>
      </c>
    </row>
    <row r="179" spans="1:4" ht="8.1" customHeight="1" x14ac:dyDescent="0.2">
      <c r="B179" s="331"/>
      <c r="C179" s="331"/>
      <c r="D179" s="16"/>
    </row>
    <row r="180" spans="1:4" ht="15.95" customHeight="1" x14ac:dyDescent="0.2">
      <c r="B180" s="268" t="s">
        <v>463</v>
      </c>
      <c r="C180" s="127"/>
      <c r="D180" s="16"/>
    </row>
    <row r="181" spans="1:4" ht="6" customHeight="1" x14ac:dyDescent="0.2">
      <c r="C181" s="16"/>
      <c r="D181" s="16"/>
    </row>
    <row r="182" spans="1:4" ht="15" customHeight="1" x14ac:dyDescent="0.2">
      <c r="B182" s="125" t="s">
        <v>533</v>
      </c>
      <c r="C182" s="16"/>
      <c r="D182" s="16"/>
    </row>
    <row r="183" spans="1:4" ht="15" customHeight="1" x14ac:dyDescent="0.2">
      <c r="B183" s="125" t="s">
        <v>534</v>
      </c>
      <c r="C183" s="16"/>
      <c r="D183" s="16"/>
    </row>
    <row r="184" spans="1:4" ht="8.1" customHeight="1" x14ac:dyDescent="0.2">
      <c r="C184" s="16"/>
      <c r="D184" s="16"/>
    </row>
    <row r="185" spans="1:4" ht="15.95" customHeight="1" x14ac:dyDescent="0.2">
      <c r="B185" s="268" t="s">
        <v>95</v>
      </c>
      <c r="C185" s="127"/>
      <c r="D185" s="16"/>
    </row>
    <row r="186" spans="1:4" ht="6" customHeight="1" x14ac:dyDescent="0.2">
      <c r="C186" s="16"/>
      <c r="D186" s="16"/>
    </row>
    <row r="187" spans="1:4" ht="12.75" customHeight="1" x14ac:dyDescent="0.2">
      <c r="B187" s="142" t="s">
        <v>1128</v>
      </c>
      <c r="C187" s="16"/>
      <c r="D187" s="16"/>
    </row>
    <row r="188" spans="1:4" ht="8.1" customHeight="1" x14ac:dyDescent="0.2">
      <c r="C188" s="16"/>
      <c r="D188" s="16"/>
    </row>
    <row r="189" spans="1:4" s="21" customFormat="1" ht="15.95" customHeight="1" x14ac:dyDescent="0.2">
      <c r="A189" s="16"/>
      <c r="B189" s="122" t="s">
        <v>142</v>
      </c>
      <c r="C189" s="127"/>
      <c r="D189" s="133"/>
    </row>
    <row r="190" spans="1:4" s="21" customFormat="1" ht="6" customHeight="1" x14ac:dyDescent="0.2">
      <c r="A190" s="16"/>
      <c r="B190" s="98"/>
      <c r="C190" s="128"/>
      <c r="D190" s="133"/>
    </row>
    <row r="191" spans="1:4" s="21" customFormat="1" ht="15" customHeight="1" x14ac:dyDescent="0.2">
      <c r="A191" s="16"/>
      <c r="B191" s="142" t="s">
        <v>1109</v>
      </c>
      <c r="C191" s="143"/>
      <c r="D191" s="133"/>
    </row>
    <row r="192" spans="1:4" ht="8.1" customHeight="1" x14ac:dyDescent="0.2">
      <c r="C192" s="16"/>
      <c r="D192" s="16"/>
    </row>
    <row r="193" spans="2:4" ht="15.95" customHeight="1" x14ac:dyDescent="0.2">
      <c r="B193" s="122" t="s">
        <v>141</v>
      </c>
      <c r="C193" s="127"/>
    </row>
    <row r="194" spans="2:4" ht="6" customHeight="1" x14ac:dyDescent="0.2">
      <c r="B194" s="123"/>
      <c r="C194" s="42"/>
    </row>
    <row r="195" spans="2:4" ht="15" customHeight="1" x14ac:dyDescent="0.2">
      <c r="B195" s="94" t="s">
        <v>24</v>
      </c>
      <c r="C195" s="42"/>
    </row>
    <row r="196" spans="2:4" ht="8.1" customHeight="1" x14ac:dyDescent="0.2">
      <c r="C196" s="16"/>
      <c r="D196" s="16"/>
    </row>
  </sheetData>
  <dataConsolidate/>
  <customSheetViews>
    <customSheetView guid="{AB984B78-CF90-47D3-BD7F-5805A1C1409B}" scale="85" showPageBreaks="1" showGridLines="0" printArea="1">
      <selection activeCell="B4" sqref="B4"/>
      <pageMargins left="0.47" right="0.31" top="0.41" bottom="0.61" header="0.34" footer="0.4921259845"/>
      <pageSetup paperSize="9" scale="50" fitToHeight="2" orientation="portrait" r:id="rId1"/>
      <headerFooter alignWithMargins="0"/>
    </customSheetView>
    <customSheetView guid="{FF7014B8-726F-4A88-B434-EC34DD9149F9}" showGridLines="0" topLeftCell="A70">
      <selection activeCell="C74" sqref="C74"/>
      <pageMargins left="0.78740157480314965" right="0.78740157480314965" top="0.98425196850393704" bottom="0.98425196850393704" header="0.51181102362204722" footer="0.51181102362204722"/>
      <pageSetup paperSize="9" scale="47" fitToHeight="2" orientation="portrait" r:id="rId2"/>
      <headerFooter alignWithMargins="0">
        <oddHeader>&amp;L&amp;A, Seite &amp;P von &amp;N&amp;R&amp;D</oddHeader>
      </headerFooter>
    </customSheetView>
  </customSheetViews>
  <mergeCells count="14">
    <mergeCell ref="B122:C122"/>
    <mergeCell ref="B158:C158"/>
    <mergeCell ref="B50:C50"/>
    <mergeCell ref="B54:C54"/>
    <mergeCell ref="B58:C58"/>
    <mergeCell ref="B105:C105"/>
    <mergeCell ref="B70:C70"/>
    <mergeCell ref="B79:C79"/>
    <mergeCell ref="B80:C80"/>
    <mergeCell ref="B62:C62"/>
    <mergeCell ref="B84:C84"/>
    <mergeCell ref="B66:C66"/>
    <mergeCell ref="B74:C74"/>
    <mergeCell ref="B78:C78"/>
  </mergeCells>
  <phoneticPr fontId="8" type="noConversion"/>
  <hyperlinks>
    <hyperlink ref="B5" location="'A. Allgemeine Informationen'!A1" display="A. Allgemeine Informationen"/>
    <hyperlink ref="B6" location="'A2. Bilanz'!A1" display="A2. Bilanz"/>
    <hyperlink ref="B7" location="'A3. GuV'!A1" display="A3. GuV"/>
    <hyperlink ref="B10" location="Ausfüllhilfe!A1" display="E1.a. Erzielb. Erlöse"/>
    <hyperlink ref="B12" location="'E2. vorgelagerte Netzkosten'!A1" display="E2. Vorgelagerte Netzkosten"/>
    <hyperlink ref="B13" location="'E3. dezentrale Einspeisung'!A1" display="E3. Dezentrale Einspeisung"/>
    <hyperlink ref="B14" location="Ausfüllhilfe!A1" display="E4.a. MSB (inkl. Messung)"/>
    <hyperlink ref="B25" location="'H. Erläuterungen'!A1" display="H. Erläuterungen"/>
    <hyperlink ref="B38" location="'A. Allgemeine Informationen'!A1" display="A. Allgemeine Informationen"/>
    <hyperlink ref="B48" location="'A2. Bilanz'!A1" display="A2. Bilanz"/>
    <hyperlink ref="B52" location="'A3. GuV'!A1" display="A3. GuV"/>
    <hyperlink ref="B64" location="'E1.a. Erzielb. Erlöse'!A1" display="E1.a. Erzielb. Erlöse"/>
    <hyperlink ref="B72" location="'E2. vorgelagerte Netzkosten'!A1" display="E2. Vorgelagerte Netzkosten"/>
    <hyperlink ref="B76" location="'E3. dezentrale Einspeisung'!A1" display="E3. Dezentrale Einspeisung"/>
    <hyperlink ref="B82" location="'E4.a. MSB (inkl. Messung)'!Druckbereich" display="E4.a. MSB (inkl. Messung)"/>
    <hyperlink ref="B193" location="'H. Erläuterungen'!A1" display="H. Erläuterungen"/>
    <hyperlink ref="B23" location="'F. Zusammenfassung'!A1" display="F. Zusammenfassung"/>
    <hyperlink ref="B24" location="'G. Auflösung RegKto'!A1" display="G. Auflösung RegKto"/>
    <hyperlink ref="B189" location="'G. Auflösung RegKto'!A1" display="G. Auflösung RegKto"/>
    <hyperlink ref="B17" location="'E7. BKZ_NAB_IZ'!A1" display="E7. BKZ_NAB_IZ"/>
    <hyperlink ref="B120" location="'E7. BKZ_NAB_IZ'!A1" display="E7. BKZ_NAB_IZ"/>
    <hyperlink ref="B95" location="'E4.b. Beteiligung iMSys'!A1" display="E4.b. Beteiligung iMSys"/>
    <hyperlink ref="B15" location="'E4.b. Beteiligung iMSys'!A1" display="E4.b. Beteiligung iMSys"/>
    <hyperlink ref="B8" location="'A4. Anlagenspiegel'!A1" display="A4. Anlagenspiegel"/>
    <hyperlink ref="B18" location="'E8. KKauf_Berechnung'!A1" display="E8. KKauf_Berechnung"/>
    <hyperlink ref="B19" location="'E8.a. KKauf_SAV'!A1" display="E8.a. KKauf_SAV"/>
    <hyperlink ref="B20" location="'E8.b. KKauf_BKZ'!A1" display="E8.b. KKauf_BKZ"/>
    <hyperlink ref="B21" location="'E8.c. KKauf_WAV'!A1" display="E8.c. KKauf_WAV"/>
    <hyperlink ref="B22" location="'E10. Sonstiges'!A1" display="E10. Sonstiges"/>
    <hyperlink ref="B56" location="'A4. Anlagenspiegel'!A1" display="A4. Anlagenspiegel"/>
    <hyperlink ref="B139" location="'E8.a. KKauf_SAV'!A1" display="E8.a. KKauf_SAV"/>
    <hyperlink ref="B156" location="'E8.b. KKAuf_BKZ_NAB_IZ'!A1" display="E8.b. KKAuf_BKZ_NAB_IZ"/>
    <hyperlink ref="B166" location="'E8.c. KKauf_WAV'!A1" display="E8.c. KKauf_WAV"/>
    <hyperlink ref="B180" location="'E10. Sonstiges'!A1" display="E10. Sonstiges"/>
    <hyperlink ref="B185" location="'F. Zusammenfassung'!A1" display="F. Zusammenfassung"/>
    <hyperlink ref="B60" location="'A5. Energiefluss'!A1" display="A5. Energiefluss"/>
    <hyperlink ref="B9" location="'A5. Energiefluss'!A1" display="A5. Energiefluss"/>
    <hyperlink ref="B16" location="'E6. fin.Ausgl.'!A1" display="E6. fin.Ausgl."/>
    <hyperlink ref="B103" location="'E6. fin.Ausgl.'!A1" display="E6. fin.Ausgl."/>
    <hyperlink ref="B68" location="'E1.b. Umsatzerlöse Details'!Druckbereich" display="E1.b. Umsatzerlöse Details"/>
    <hyperlink ref="B11" location="Ausfüllhilfe!A1" display="E1.b. Umsatzerlöse Details"/>
    <hyperlink ref="B132" location="'E8. KKauf_Berechnung'!A1" display="E8. Kkauf_Berechnung "/>
  </hyperlinks>
  <pageMargins left="0.47" right="0.31" top="0.41" bottom="0.61" header="0.34" footer="0.4921259845"/>
  <pageSetup paperSize="9" scale="50" fitToHeight="2" orientation="portrait" r:id="rId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B1:M45"/>
  <sheetViews>
    <sheetView showGridLines="0" zoomScale="85" zoomScaleNormal="85" workbookViewId="0">
      <selection activeCell="F36" sqref="F36:G36"/>
    </sheetView>
  </sheetViews>
  <sheetFormatPr baseColWidth="10" defaultRowHeight="14.25" x14ac:dyDescent="0.2"/>
  <cols>
    <col min="1" max="1" width="6.140625" style="796" customWidth="1"/>
    <col min="2" max="2" width="68" style="796" customWidth="1"/>
    <col min="3" max="3" width="17.7109375" style="796" customWidth="1"/>
    <col min="4" max="4" width="22.85546875" style="796" customWidth="1"/>
    <col min="5" max="5" width="24.7109375" style="796" customWidth="1"/>
    <col min="6" max="6" width="16.7109375" style="796" customWidth="1"/>
    <col min="7" max="7" width="25.5703125" style="796" customWidth="1"/>
    <col min="8" max="9" width="24.5703125" style="796" customWidth="1"/>
    <col min="10" max="16384" width="11.42578125" style="796"/>
  </cols>
  <sheetData>
    <row r="1" spans="2:9" ht="30" customHeight="1" x14ac:dyDescent="0.2">
      <c r="B1" s="795" t="str">
        <f>"E1a. Detailabfrage Umsatzerlöse " &amp; 'A. Allgemeine Informationen'!C15</f>
        <v>E1a. Detailabfrage Umsatzerlöse 2024</v>
      </c>
    </row>
    <row r="2" spans="2:9" ht="16.5" customHeight="1" thickBot="1" x14ac:dyDescent="0.25">
      <c r="B2" s="795"/>
    </row>
    <row r="3" spans="2:9" ht="29.25" customHeight="1" x14ac:dyDescent="0.2">
      <c r="B3" s="797" t="s">
        <v>880</v>
      </c>
      <c r="C3" s="798"/>
      <c r="D3" s="798"/>
      <c r="E3" s="798"/>
      <c r="F3" s="798"/>
      <c r="G3" s="798"/>
      <c r="H3" s="798"/>
      <c r="I3" s="799"/>
    </row>
    <row r="4" spans="2:9" ht="24.75" customHeight="1" thickBot="1" x14ac:dyDescent="0.25">
      <c r="B4" s="800"/>
      <c r="C4" s="801"/>
      <c r="D4" s="801"/>
      <c r="E4" s="801"/>
      <c r="F4" s="801"/>
      <c r="G4" s="801"/>
      <c r="H4" s="801"/>
      <c r="I4" s="802"/>
    </row>
    <row r="5" spans="2:9" ht="27.75" customHeight="1" x14ac:dyDescent="0.2">
      <c r="B5" s="1395" t="s">
        <v>10</v>
      </c>
      <c r="C5" s="1397" t="s">
        <v>881</v>
      </c>
      <c r="D5" s="1399" t="s">
        <v>1</v>
      </c>
      <c r="E5" s="1401" t="s">
        <v>895</v>
      </c>
      <c r="F5" s="1402"/>
      <c r="G5" s="1403" t="s">
        <v>896</v>
      </c>
      <c r="H5" s="803"/>
      <c r="I5" s="804"/>
    </row>
    <row r="6" spans="2:9" ht="36" customHeight="1" thickBot="1" x14ac:dyDescent="0.25">
      <c r="B6" s="1396"/>
      <c r="C6" s="1398"/>
      <c r="D6" s="1400"/>
      <c r="E6" s="805" t="s">
        <v>20</v>
      </c>
      <c r="F6" s="806" t="s">
        <v>882</v>
      </c>
      <c r="G6" s="1404"/>
      <c r="H6" s="807" t="s">
        <v>883</v>
      </c>
      <c r="I6" s="808" t="s">
        <v>884</v>
      </c>
    </row>
    <row r="7" spans="2:9" x14ac:dyDescent="0.2">
      <c r="B7" s="809" t="s">
        <v>134</v>
      </c>
      <c r="C7" s="810" t="s">
        <v>885</v>
      </c>
      <c r="D7" s="811" t="s">
        <v>11</v>
      </c>
      <c r="E7" s="812" t="s">
        <v>120</v>
      </c>
      <c r="F7" s="813"/>
      <c r="G7" s="814"/>
      <c r="H7" s="815"/>
      <c r="I7" s="1239"/>
    </row>
    <row r="8" spans="2:9" x14ac:dyDescent="0.2">
      <c r="B8" s="809" t="s">
        <v>134</v>
      </c>
      <c r="C8" s="810" t="s">
        <v>885</v>
      </c>
      <c r="D8" s="811" t="s">
        <v>12</v>
      </c>
      <c r="E8" s="812" t="s">
        <v>136</v>
      </c>
      <c r="F8" s="813"/>
      <c r="G8" s="814"/>
      <c r="H8" s="816"/>
      <c r="I8" s="1240"/>
    </row>
    <row r="9" spans="2:9" x14ac:dyDescent="0.2">
      <c r="B9" s="809" t="s">
        <v>134</v>
      </c>
      <c r="C9" s="810" t="s">
        <v>885</v>
      </c>
      <c r="D9" s="811" t="s">
        <v>13</v>
      </c>
      <c r="E9" s="812" t="s">
        <v>120</v>
      </c>
      <c r="F9" s="813"/>
      <c r="G9" s="814"/>
      <c r="H9" s="816"/>
      <c r="I9" s="1240"/>
    </row>
    <row r="10" spans="2:9" x14ac:dyDescent="0.2">
      <c r="B10" s="809" t="s">
        <v>134</v>
      </c>
      <c r="C10" s="810" t="s">
        <v>885</v>
      </c>
      <c r="D10" s="811" t="s">
        <v>14</v>
      </c>
      <c r="E10" s="812" t="s">
        <v>136</v>
      </c>
      <c r="F10" s="813"/>
      <c r="G10" s="814"/>
      <c r="H10" s="816"/>
      <c r="I10" s="1240"/>
    </row>
    <row r="11" spans="2:9" x14ac:dyDescent="0.2">
      <c r="B11" s="809" t="s">
        <v>133</v>
      </c>
      <c r="C11" s="810" t="s">
        <v>886</v>
      </c>
      <c r="D11" s="811" t="s">
        <v>5</v>
      </c>
      <c r="E11" s="812" t="s">
        <v>121</v>
      </c>
      <c r="F11" s="813"/>
      <c r="G11" s="814"/>
      <c r="H11" s="816"/>
      <c r="I11" s="1240"/>
    </row>
    <row r="12" spans="2:9" x14ac:dyDescent="0.2">
      <c r="B12" s="809" t="s">
        <v>133</v>
      </c>
      <c r="C12" s="810" t="s">
        <v>886</v>
      </c>
      <c r="D12" s="811" t="s">
        <v>15</v>
      </c>
      <c r="E12" s="812" t="s">
        <v>136</v>
      </c>
      <c r="F12" s="813"/>
      <c r="G12" s="814"/>
      <c r="H12" s="816"/>
      <c r="I12" s="1240"/>
    </row>
    <row r="13" spans="2:9" x14ac:dyDescent="0.2">
      <c r="B13" s="809" t="s">
        <v>670</v>
      </c>
      <c r="C13" s="810" t="s">
        <v>383</v>
      </c>
      <c r="D13" s="811" t="s">
        <v>15</v>
      </c>
      <c r="E13" s="812" t="s">
        <v>136</v>
      </c>
      <c r="F13" s="813"/>
      <c r="G13" s="814"/>
      <c r="H13" s="816"/>
      <c r="I13" s="1240"/>
    </row>
    <row r="14" spans="2:9" x14ac:dyDescent="0.2">
      <c r="B14" s="809" t="s">
        <v>202</v>
      </c>
      <c r="C14" s="810" t="s">
        <v>383</v>
      </c>
      <c r="D14" s="811" t="s">
        <v>15</v>
      </c>
      <c r="E14" s="812" t="s">
        <v>136</v>
      </c>
      <c r="F14" s="813"/>
      <c r="G14" s="814"/>
      <c r="H14" s="816"/>
      <c r="I14" s="1240"/>
    </row>
    <row r="15" spans="2:9" x14ac:dyDescent="0.2">
      <c r="B15" s="817" t="s">
        <v>135</v>
      </c>
      <c r="C15" s="810" t="s">
        <v>383</v>
      </c>
      <c r="D15" s="813"/>
      <c r="E15" s="818"/>
      <c r="F15" s="813"/>
      <c r="G15" s="814"/>
      <c r="H15" s="816"/>
      <c r="I15" s="1240"/>
    </row>
    <row r="16" spans="2:9" x14ac:dyDescent="0.2">
      <c r="B16" s="817" t="s">
        <v>135</v>
      </c>
      <c r="C16" s="810" t="s">
        <v>383</v>
      </c>
      <c r="D16" s="813"/>
      <c r="E16" s="818"/>
      <c r="F16" s="813"/>
      <c r="G16" s="814"/>
      <c r="H16" s="816"/>
      <c r="I16" s="1240"/>
    </row>
    <row r="17" spans="2:9" ht="63" customHeight="1" x14ac:dyDescent="0.2">
      <c r="B17" s="800"/>
      <c r="C17" s="801"/>
      <c r="D17" s="801"/>
      <c r="E17" s="801"/>
      <c r="F17" s="801"/>
      <c r="G17" s="801"/>
      <c r="H17" s="801"/>
      <c r="I17" s="802"/>
    </row>
    <row r="18" spans="2:9" ht="20.25" x14ac:dyDescent="0.2">
      <c r="B18" s="819" t="s">
        <v>887</v>
      </c>
      <c r="C18" s="820"/>
      <c r="D18" s="820"/>
      <c r="E18" s="820"/>
      <c r="F18" s="820"/>
      <c r="G18" s="820"/>
      <c r="H18" s="820"/>
      <c r="I18" s="821"/>
    </row>
    <row r="19" spans="2:9" x14ac:dyDescent="0.2">
      <c r="B19" s="800"/>
      <c r="C19" s="801"/>
      <c r="D19" s="801"/>
      <c r="E19" s="801"/>
      <c r="F19" s="801"/>
      <c r="G19" s="801"/>
      <c r="H19" s="801"/>
      <c r="I19" s="802"/>
    </row>
    <row r="20" spans="2:9" x14ac:dyDescent="0.2">
      <c r="B20" s="1405" t="s">
        <v>888</v>
      </c>
      <c r="C20" s="1406"/>
      <c r="D20" s="1406"/>
      <c r="E20" s="1406"/>
      <c r="F20" s="822" t="s">
        <v>0</v>
      </c>
      <c r="G20" s="801"/>
      <c r="H20" s="801"/>
      <c r="I20" s="802"/>
    </row>
    <row r="21" spans="2:9" x14ac:dyDescent="0.2">
      <c r="B21" s="1405" t="s">
        <v>889</v>
      </c>
      <c r="C21" s="1406"/>
      <c r="D21" s="1406"/>
      <c r="E21" s="1406"/>
      <c r="F21" s="801"/>
      <c r="G21" s="801"/>
      <c r="H21" s="801"/>
      <c r="I21" s="802"/>
    </row>
    <row r="22" spans="2:9" ht="23.25" customHeight="1" x14ac:dyDescent="0.2">
      <c r="B22" s="823"/>
      <c r="C22" s="824"/>
      <c r="D22" s="824"/>
      <c r="E22" s="824"/>
      <c r="F22" s="801"/>
      <c r="G22" s="801"/>
      <c r="H22" s="801"/>
      <c r="I22" s="802"/>
    </row>
    <row r="23" spans="2:9" x14ac:dyDescent="0.2">
      <c r="B23" s="1405" t="s">
        <v>890</v>
      </c>
      <c r="C23" s="1406"/>
      <c r="D23" s="1406"/>
      <c r="E23" s="1406"/>
      <c r="F23" s="822" t="s">
        <v>0</v>
      </c>
      <c r="G23" s="801"/>
      <c r="H23" s="801"/>
      <c r="I23" s="802"/>
    </row>
    <row r="24" spans="2:9" ht="15.75" customHeight="1" x14ac:dyDescent="0.2">
      <c r="B24" s="1407" t="s">
        <v>923</v>
      </c>
      <c r="C24" s="1408"/>
      <c r="D24" s="1408"/>
      <c r="E24" s="1408"/>
      <c r="F24" s="822" t="s">
        <v>0</v>
      </c>
      <c r="G24" s="801"/>
      <c r="H24" s="801"/>
      <c r="I24" s="802"/>
    </row>
    <row r="25" spans="2:9" ht="23.25" customHeight="1" x14ac:dyDescent="0.2">
      <c r="B25" s="823"/>
      <c r="C25" s="871"/>
      <c r="D25" s="871"/>
      <c r="E25" s="871"/>
      <c r="F25" s="801"/>
      <c r="G25" s="801"/>
      <c r="H25" s="801"/>
      <c r="I25" s="802"/>
    </row>
    <row r="26" spans="2:9" ht="15.75" customHeight="1" x14ac:dyDescent="0.2">
      <c r="B26" s="870" t="s">
        <v>979</v>
      </c>
      <c r="C26" s="872"/>
      <c r="D26" s="872"/>
      <c r="E26" s="872"/>
      <c r="F26" s="822" t="s">
        <v>0</v>
      </c>
      <c r="G26" s="801"/>
      <c r="H26" s="801"/>
      <c r="I26" s="802"/>
    </row>
    <row r="27" spans="2:9" ht="15.75" customHeight="1" x14ac:dyDescent="0.2">
      <c r="B27" s="870" t="s">
        <v>980</v>
      </c>
      <c r="C27" s="872"/>
      <c r="D27" s="872"/>
      <c r="E27" s="872"/>
      <c r="F27" s="822" t="s">
        <v>0</v>
      </c>
      <c r="G27" s="801"/>
      <c r="H27" s="801"/>
      <c r="I27" s="802"/>
    </row>
    <row r="28" spans="2:9" ht="15" thickBot="1" x14ac:dyDescent="0.25">
      <c r="B28" s="825"/>
      <c r="C28" s="826"/>
      <c r="D28" s="826"/>
      <c r="E28" s="826"/>
      <c r="F28" s="826"/>
      <c r="G28" s="826"/>
      <c r="H28" s="826"/>
      <c r="I28" s="827"/>
    </row>
    <row r="30" spans="2:9" ht="44.25" customHeight="1" thickBot="1" x14ac:dyDescent="0.25"/>
    <row r="31" spans="2:9" ht="20.25" x14ac:dyDescent="0.2">
      <c r="B31" s="797" t="s">
        <v>891</v>
      </c>
      <c r="C31" s="798"/>
      <c r="D31" s="798"/>
      <c r="E31" s="798"/>
      <c r="F31" s="798"/>
      <c r="G31" s="798"/>
      <c r="H31" s="798"/>
      <c r="I31" s="799"/>
    </row>
    <row r="32" spans="2:9" ht="15" thickBot="1" x14ac:dyDescent="0.25">
      <c r="B32" s="800"/>
      <c r="C32" s="801"/>
      <c r="D32" s="801"/>
      <c r="E32" s="801"/>
      <c r="F32" s="801"/>
      <c r="G32" s="801"/>
      <c r="H32" s="801"/>
      <c r="I32" s="802"/>
    </row>
    <row r="33" spans="2:13" ht="44.25" customHeight="1" x14ac:dyDescent="0.2">
      <c r="B33" s="831" t="s">
        <v>892</v>
      </c>
      <c r="C33" s="832" t="s">
        <v>893</v>
      </c>
      <c r="D33" s="1409" t="s">
        <v>292</v>
      </c>
      <c r="E33" s="1409"/>
      <c r="F33" s="1397" t="s">
        <v>894</v>
      </c>
      <c r="G33" s="1410"/>
      <c r="H33" s="801"/>
      <c r="I33" s="802"/>
    </row>
    <row r="34" spans="2:13" ht="15" x14ac:dyDescent="0.25">
      <c r="B34" s="830"/>
      <c r="C34" s="828"/>
      <c r="D34" s="1393"/>
      <c r="E34" s="1393"/>
      <c r="F34" s="1393"/>
      <c r="G34" s="1394"/>
      <c r="H34" s="801"/>
      <c r="I34" s="802"/>
    </row>
    <row r="35" spans="2:13" ht="15" x14ac:dyDescent="0.25">
      <c r="B35" s="830"/>
      <c r="C35" s="828"/>
      <c r="D35" s="1393"/>
      <c r="E35" s="1393"/>
      <c r="F35" s="1393"/>
      <c r="G35" s="1394"/>
      <c r="H35" s="801"/>
      <c r="I35" s="802"/>
    </row>
    <row r="36" spans="2:13" ht="15" x14ac:dyDescent="0.25">
      <c r="B36" s="830"/>
      <c r="C36" s="828"/>
      <c r="D36" s="1393"/>
      <c r="E36" s="1393"/>
      <c r="F36" s="1393"/>
      <c r="G36" s="1394"/>
      <c r="H36" s="801"/>
      <c r="I36" s="802"/>
    </row>
    <row r="37" spans="2:13" ht="15" x14ac:dyDescent="0.25">
      <c r="B37" s="830"/>
      <c r="C37" s="828"/>
      <c r="D37" s="1393"/>
      <c r="E37" s="1393"/>
      <c r="F37" s="1393"/>
      <c r="G37" s="1394"/>
      <c r="H37" s="801"/>
      <c r="I37" s="802"/>
    </row>
    <row r="38" spans="2:13" ht="15" x14ac:dyDescent="0.25">
      <c r="B38" s="830"/>
      <c r="C38" s="828"/>
      <c r="D38" s="1393"/>
      <c r="E38" s="1393"/>
      <c r="F38" s="1393"/>
      <c r="G38" s="1394"/>
      <c r="H38" s="801"/>
      <c r="I38" s="802"/>
    </row>
    <row r="39" spans="2:13" ht="15" x14ac:dyDescent="0.25">
      <c r="B39" s="830"/>
      <c r="C39" s="828"/>
      <c r="D39" s="1393"/>
      <c r="E39" s="1393"/>
      <c r="F39" s="1393"/>
      <c r="G39" s="1394"/>
      <c r="H39" s="801"/>
      <c r="I39" s="802"/>
      <c r="J39" s="829"/>
      <c r="K39" s="829"/>
      <c r="L39" s="829"/>
      <c r="M39" s="829"/>
    </row>
    <row r="40" spans="2:13" ht="15" x14ac:dyDescent="0.25">
      <c r="B40" s="830"/>
      <c r="C40" s="828"/>
      <c r="D40" s="1393"/>
      <c r="E40" s="1393"/>
      <c r="F40" s="1393"/>
      <c r="G40" s="1394"/>
      <c r="H40" s="801"/>
      <c r="I40" s="802"/>
    </row>
    <row r="41" spans="2:13" ht="15" x14ac:dyDescent="0.25">
      <c r="B41" s="830"/>
      <c r="C41" s="828"/>
      <c r="D41" s="1393"/>
      <c r="E41" s="1393"/>
      <c r="F41" s="1393"/>
      <c r="G41" s="1394"/>
      <c r="H41" s="801"/>
      <c r="I41" s="802"/>
    </row>
    <row r="42" spans="2:13" ht="15" x14ac:dyDescent="0.25">
      <c r="B42" s="830"/>
      <c r="C42" s="828"/>
      <c r="D42" s="1393"/>
      <c r="E42" s="1393"/>
      <c r="F42" s="1393"/>
      <c r="G42" s="1394"/>
      <c r="H42" s="801"/>
      <c r="I42" s="802"/>
    </row>
    <row r="43" spans="2:13" ht="15" x14ac:dyDescent="0.25">
      <c r="B43" s="830"/>
      <c r="C43" s="828"/>
      <c r="D43" s="1393"/>
      <c r="E43" s="1393"/>
      <c r="F43" s="1393"/>
      <c r="G43" s="1394"/>
      <c r="H43" s="801"/>
      <c r="I43" s="802"/>
    </row>
    <row r="44" spans="2:13" ht="15.75" thickBot="1" x14ac:dyDescent="0.3">
      <c r="B44" s="833"/>
      <c r="C44" s="834"/>
      <c r="D44" s="1391"/>
      <c r="E44" s="1391"/>
      <c r="F44" s="1391"/>
      <c r="G44" s="1392"/>
      <c r="H44" s="801"/>
      <c r="I44" s="802"/>
    </row>
    <row r="45" spans="2:13" ht="15" thickBot="1" x14ac:dyDescent="0.25">
      <c r="B45" s="825"/>
      <c r="C45" s="826"/>
      <c r="D45" s="826"/>
      <c r="E45" s="826"/>
      <c r="F45" s="826"/>
      <c r="G45" s="826"/>
      <c r="H45" s="826"/>
      <c r="I45" s="827"/>
    </row>
  </sheetData>
  <mergeCells count="33">
    <mergeCell ref="D34:E34"/>
    <mergeCell ref="F34:G34"/>
    <mergeCell ref="B5:B6"/>
    <mergeCell ref="C5:C6"/>
    <mergeCell ref="D5:D6"/>
    <mergeCell ref="E5:F5"/>
    <mergeCell ref="G5:G6"/>
    <mergeCell ref="B20:E20"/>
    <mergeCell ref="B21:E21"/>
    <mergeCell ref="B23:E23"/>
    <mergeCell ref="B24:E24"/>
    <mergeCell ref="D33:E33"/>
    <mergeCell ref="F33:G33"/>
    <mergeCell ref="D35:E35"/>
    <mergeCell ref="F35:G35"/>
    <mergeCell ref="D36:E36"/>
    <mergeCell ref="F36:G36"/>
    <mergeCell ref="D37:E37"/>
    <mergeCell ref="F37:G37"/>
    <mergeCell ref="D38:E38"/>
    <mergeCell ref="F38:G38"/>
    <mergeCell ref="D39:E39"/>
    <mergeCell ref="F39:G39"/>
    <mergeCell ref="D40:E40"/>
    <mergeCell ref="F40:G40"/>
    <mergeCell ref="D44:E44"/>
    <mergeCell ref="F44:G44"/>
    <mergeCell ref="D41:E41"/>
    <mergeCell ref="F41:G41"/>
    <mergeCell ref="D42:E42"/>
    <mergeCell ref="F42:G42"/>
    <mergeCell ref="D43:E43"/>
    <mergeCell ref="F43:G43"/>
  </mergeCells>
  <conditionalFormatting sqref="D34">
    <cfRule type="expression" dxfId="59" priority="13">
      <formula>AND($A34="Umsatzerlöse aus DL (bitte näher erläutern)",ISBLANK($C$29))</formula>
    </cfRule>
    <cfRule type="expression" dxfId="58" priority="14">
      <formula>AND($A34="Periodenfremde Erlöse (bitte näher erläutern)",ISBLANK($C$29))</formula>
    </cfRule>
    <cfRule type="expression" dxfId="57" priority="15">
      <formula>AND($A34="sonstige Erlöse (bitte näher erläutern)",ISBLANK($C$29))</formula>
    </cfRule>
    <cfRule type="expression" dxfId="56" priority="16">
      <formula>AND($A34="Umsatzerlöse aus DL für die die Kosten im Ausgangsniveau berücksichtigt wurden (bitte näher erläutern)",ISBLANK($C34))</formula>
    </cfRule>
  </conditionalFormatting>
  <conditionalFormatting sqref="F34">
    <cfRule type="expression" dxfId="55" priority="9">
      <formula>AND($A34="Umsatzerlöse aus DL (bitte näher erläutern)",ISBLANK($C$29))</formula>
    </cfRule>
    <cfRule type="expression" dxfId="54" priority="10">
      <formula>AND($A34="Periodenfremde Erlöse (bitte näher erläutern)",ISBLANK($C$29))</formula>
    </cfRule>
    <cfRule type="expression" dxfId="53" priority="11">
      <formula>AND($A34="sonstige Erlöse (bitte näher erläutern)",ISBLANK($C$29))</formula>
    </cfRule>
    <cfRule type="expression" dxfId="52" priority="12">
      <formula>AND($A34="Umsatzerlöse aus DL für die die Kosten im Ausgangsniveau berücksichtigt wurden (bitte näher erläutern)",ISBLANK($C34))</formula>
    </cfRule>
  </conditionalFormatting>
  <conditionalFormatting sqref="D35:D44">
    <cfRule type="expression" dxfId="51" priority="5">
      <formula>AND($A35="Umsatzerlöse aus DL (bitte näher erläutern)",ISBLANK($C$29))</formula>
    </cfRule>
    <cfRule type="expression" dxfId="50" priority="6">
      <formula>AND($A35="Periodenfremde Erlöse (bitte näher erläutern)",ISBLANK($C$29))</formula>
    </cfRule>
    <cfRule type="expression" dxfId="49" priority="7">
      <formula>AND($A35="sonstige Erlöse (bitte näher erläutern)",ISBLANK($C$29))</formula>
    </cfRule>
    <cfRule type="expression" dxfId="48" priority="8">
      <formula>AND($A35="Umsatzerlöse aus DL für die die Kosten im Ausgangsniveau berücksichtigt wurden (bitte näher erläutern)",ISBLANK($C35))</formula>
    </cfRule>
  </conditionalFormatting>
  <conditionalFormatting sqref="F35:F44">
    <cfRule type="expression" dxfId="47" priority="1">
      <formula>AND($A35="Umsatzerlöse aus DL (bitte näher erläutern)",ISBLANK($C$29))</formula>
    </cfRule>
    <cfRule type="expression" dxfId="46" priority="2">
      <formula>AND($A35="Periodenfremde Erlöse (bitte näher erläutern)",ISBLANK($C$29))</formula>
    </cfRule>
    <cfRule type="expression" dxfId="45" priority="3">
      <formula>AND($A35="sonstige Erlöse (bitte näher erläutern)",ISBLANK($C$29))</formula>
    </cfRule>
    <cfRule type="expression" dxfId="44" priority="4">
      <formula>AND($A35="Umsatzerlöse aus DL für die die Kosten im Ausgangsniveau berücksichtigt wurden (bitte näher erläutern)",ISBLANK($C35))</formula>
    </cfRule>
  </conditionalFormatting>
  <dataValidations count="2">
    <dataValidation type="list" allowBlank="1" showInputMessage="1" showErrorMessage="1" sqref="F20 F23:F27">
      <formula1>"Bitte wählen, Ja, Nein"</formula1>
    </dataValidation>
    <dataValidation type="decimal" operator="notEqual" allowBlank="1" showInputMessage="1" showErrorMessage="1" sqref="C34:C44">
      <formula1>0</formula1>
    </dataValidation>
  </dataValidations>
  <pageMargins left="0.78740157499999996" right="0.78740157499999996" top="0.984251969" bottom="0.984251969" header="0.4921259845" footer="0.4921259845"/>
  <pageSetup paperSize="9" orientation="landscape" r:id="rId1"/>
  <headerFooter alignWithMargins="0">
    <oddHeader>&amp;L &amp;A, Seite &amp;P von &amp;N&amp;R&amp;D</oddHead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A1:AM43"/>
  <sheetViews>
    <sheetView showGridLines="0" zoomScale="85" zoomScaleNormal="85" workbookViewId="0">
      <pane ySplit="20" topLeftCell="A21" activePane="bottomLeft" state="frozen"/>
      <selection activeCell="A5" sqref="A5:XFD5"/>
      <selection pane="bottomLeft" activeCell="H10" sqref="H10"/>
    </sheetView>
  </sheetViews>
  <sheetFormatPr baseColWidth="10" defaultColWidth="11.42578125" defaultRowHeight="14.25" x14ac:dyDescent="0.2"/>
  <cols>
    <col min="1" max="1" width="6.28515625" style="221" customWidth="1"/>
    <col min="2" max="2" width="23.5703125" style="221" customWidth="1"/>
    <col min="3" max="3" width="45.140625" style="221" customWidth="1"/>
    <col min="4" max="4" width="35" style="221" customWidth="1"/>
    <col min="5" max="6" width="17.85546875" style="221" customWidth="1"/>
    <col min="7" max="7" width="17.85546875" style="884" customWidth="1"/>
    <col min="8" max="8" width="19.42578125" style="221" bestFit="1" customWidth="1"/>
    <col min="9" max="14" width="17.85546875" style="221" customWidth="1"/>
    <col min="15" max="15" width="52.140625" style="221" customWidth="1"/>
    <col min="16" max="17" width="14.42578125" style="221" customWidth="1"/>
    <col min="18" max="18" width="12.140625" style="221" customWidth="1"/>
    <col min="19" max="19" width="17.85546875" style="221" customWidth="1"/>
    <col min="20" max="20" width="52.140625" style="221" customWidth="1"/>
    <col min="21" max="22" width="14.42578125" style="221" customWidth="1"/>
    <col min="23" max="23" width="12.140625" style="221" customWidth="1"/>
    <col min="24" max="24" width="17.85546875" style="221" customWidth="1"/>
    <col min="25" max="25" width="52.140625" style="221" customWidth="1"/>
    <col min="26" max="27" width="14.42578125" style="221" customWidth="1"/>
    <col min="28" max="28" width="12.140625" style="221" customWidth="1"/>
    <col min="29" max="29" width="17.85546875" style="221" customWidth="1"/>
    <col min="30" max="30" width="52.140625" style="221" customWidth="1"/>
    <col min="31" max="32" width="14.42578125" style="221" customWidth="1"/>
    <col min="33" max="33" width="12.140625" style="221" customWidth="1"/>
    <col min="34" max="34" width="17.85546875" style="221" customWidth="1"/>
    <col min="35" max="35" width="52.140625" style="221" customWidth="1"/>
    <col min="36" max="37" width="14.42578125" style="221" customWidth="1"/>
    <col min="38" max="38" width="12.140625" style="221" customWidth="1"/>
    <col min="39" max="39" width="17.85546875" style="221" customWidth="1"/>
    <col min="40" max="16384" width="11.42578125" style="221"/>
  </cols>
  <sheetData>
    <row r="1" spans="1:8" ht="15" x14ac:dyDescent="0.2">
      <c r="B1" s="886"/>
      <c r="D1" s="887"/>
    </row>
    <row r="2" spans="1:8" ht="18" x14ac:dyDescent="0.2">
      <c r="B2" s="37" t="str">
        <f>"E2. Kosten aus erforderlicher Inanspruchnahme vorgelagerter Netzebenen des Jahres " &amp; 'A. Allgemeine Informationen'!C15</f>
        <v>E2. Kosten aus erforderlicher Inanspruchnahme vorgelagerter Netzebenen des Jahres 2024</v>
      </c>
    </row>
    <row r="3" spans="1:8" ht="16.5" thickBot="1" x14ac:dyDescent="0.25">
      <c r="B3" s="888"/>
    </row>
    <row r="4" spans="1:8" ht="28.5" x14ac:dyDescent="0.2">
      <c r="B4" s="204" t="s">
        <v>115</v>
      </c>
      <c r="C4" s="474"/>
      <c r="D4" s="586" t="s">
        <v>110</v>
      </c>
    </row>
    <row r="5" spans="1:8" ht="18" customHeight="1" x14ac:dyDescent="0.2">
      <c r="B5" s="1413" t="s">
        <v>89</v>
      </c>
      <c r="C5" s="1414"/>
      <c r="D5" s="353">
        <f>B17</f>
        <v>0</v>
      </c>
    </row>
    <row r="6" spans="1:8" ht="18" customHeight="1" x14ac:dyDescent="0.2">
      <c r="B6" s="1413" t="s">
        <v>119</v>
      </c>
      <c r="C6" s="1414"/>
      <c r="D6" s="476"/>
    </row>
    <row r="7" spans="1:8" ht="18" customHeight="1" thickBot="1" x14ac:dyDescent="0.25">
      <c r="B7" s="584" t="s">
        <v>99</v>
      </c>
      <c r="C7" s="602"/>
      <c r="D7" s="354">
        <f>D5-D6</f>
        <v>0</v>
      </c>
    </row>
    <row r="8" spans="1:8" ht="15.75" x14ac:dyDescent="0.2">
      <c r="A8" s="888"/>
    </row>
    <row r="9" spans="1:8" ht="30" x14ac:dyDescent="0.2">
      <c r="A9" s="888"/>
      <c r="B9" s="873" t="s">
        <v>111</v>
      </c>
      <c r="G9" s="873" t="s">
        <v>21</v>
      </c>
      <c r="H9" s="873" t="s">
        <v>930</v>
      </c>
    </row>
    <row r="10" spans="1:8" ht="17.25" customHeight="1" x14ac:dyDescent="0.2">
      <c r="A10" s="888"/>
      <c r="B10" s="874">
        <f t="shared" ref="B10:B16" si="0">SUMIFS($B$21:$B$1826,$E$21:$E$1826,$G10)</f>
        <v>0</v>
      </c>
      <c r="C10" s="875"/>
      <c r="D10" s="876"/>
      <c r="E10" s="876"/>
      <c r="F10" s="877"/>
      <c r="G10" s="878" t="s">
        <v>473</v>
      </c>
      <c r="H10" s="879">
        <f t="shared" ref="H10:H16" si="1">SUMIFS($H$21:$H$1826,$E$21:$E$1826,$G10)</f>
        <v>0</v>
      </c>
    </row>
    <row r="11" spans="1:8" ht="17.25" customHeight="1" x14ac:dyDescent="0.2">
      <c r="A11" s="888"/>
      <c r="B11" s="874">
        <f t="shared" si="0"/>
        <v>0</v>
      </c>
      <c r="C11" s="1415" t="str">
        <f>"Gebuchter Jahresaufwand für Aufwendungen für die erforderliche Inanspruchnahme vorgelagerter Netzebenen gemäß handelsrechtlichem Jahresabschluss "&amp;'A. Allgemeine Informationen'!C15 &amp; " [EUR]"</f>
        <v>Gebuchter Jahresaufwand für Aufwendungen für die erforderliche Inanspruchnahme vorgelagerter Netzebenen gemäß handelsrechtlichem Jahresabschluss 2024 [EUR]</v>
      </c>
      <c r="D11" s="1416"/>
      <c r="F11" s="880"/>
      <c r="G11" s="878" t="s">
        <v>377</v>
      </c>
      <c r="H11" s="879">
        <f t="shared" si="1"/>
        <v>0</v>
      </c>
    </row>
    <row r="12" spans="1:8" ht="17.25" customHeight="1" x14ac:dyDescent="0.2">
      <c r="A12" s="888"/>
      <c r="B12" s="874">
        <f t="shared" si="0"/>
        <v>0</v>
      </c>
      <c r="C12" s="1415"/>
      <c r="D12" s="1417"/>
      <c r="F12" s="880"/>
      <c r="G12" s="878" t="s">
        <v>324</v>
      </c>
      <c r="H12" s="879">
        <f t="shared" si="1"/>
        <v>0</v>
      </c>
    </row>
    <row r="13" spans="1:8" ht="17.25" customHeight="1" x14ac:dyDescent="0.2">
      <c r="A13" s="888"/>
      <c r="B13" s="874">
        <f t="shared" si="0"/>
        <v>0</v>
      </c>
      <c r="C13" s="1415"/>
      <c r="D13" s="1417"/>
      <c r="F13" s="880"/>
      <c r="G13" s="878" t="s">
        <v>380</v>
      </c>
      <c r="H13" s="879">
        <f t="shared" si="1"/>
        <v>0</v>
      </c>
    </row>
    <row r="14" spans="1:8" ht="17.25" customHeight="1" x14ac:dyDescent="0.2">
      <c r="A14" s="888"/>
      <c r="B14" s="874">
        <f t="shared" si="0"/>
        <v>0</v>
      </c>
      <c r="C14" s="1415"/>
      <c r="D14" s="1418"/>
      <c r="F14" s="880"/>
      <c r="G14" s="878" t="s">
        <v>381</v>
      </c>
      <c r="H14" s="879">
        <f t="shared" si="1"/>
        <v>0</v>
      </c>
    </row>
    <row r="15" spans="1:8" ht="17.25" customHeight="1" x14ac:dyDescent="0.2">
      <c r="A15" s="888"/>
      <c r="B15" s="874">
        <f t="shared" si="0"/>
        <v>0</v>
      </c>
      <c r="F15" s="880"/>
      <c r="G15" s="878" t="s">
        <v>382</v>
      </c>
      <c r="H15" s="879">
        <f t="shared" si="1"/>
        <v>0</v>
      </c>
    </row>
    <row r="16" spans="1:8" ht="17.25" customHeight="1" x14ac:dyDescent="0.2">
      <c r="A16" s="888"/>
      <c r="B16" s="874">
        <f t="shared" si="0"/>
        <v>0</v>
      </c>
      <c r="C16" s="874"/>
      <c r="D16" s="881"/>
      <c r="E16" s="881"/>
      <c r="F16" s="882"/>
      <c r="G16" s="878" t="s">
        <v>383</v>
      </c>
      <c r="H16" s="879">
        <f t="shared" si="1"/>
        <v>0</v>
      </c>
    </row>
    <row r="17" spans="1:39" ht="17.25" customHeight="1" x14ac:dyDescent="0.2">
      <c r="A17" s="888"/>
      <c r="B17" s="883">
        <f>SUM(B10:B16)</f>
        <v>0</v>
      </c>
      <c r="H17" s="885">
        <f>SUM(H10:H16)</f>
        <v>0</v>
      </c>
    </row>
    <row r="18" spans="1:39" ht="15.75" x14ac:dyDescent="0.2">
      <c r="A18" s="888"/>
      <c r="B18" s="889"/>
      <c r="H18" s="890"/>
    </row>
    <row r="19" spans="1:39" s="891" customFormat="1" ht="18" customHeight="1" x14ac:dyDescent="0.2">
      <c r="B19" s="1411" t="s">
        <v>111</v>
      </c>
      <c r="C19" s="1411" t="s">
        <v>931</v>
      </c>
      <c r="D19" s="1411" t="s">
        <v>932</v>
      </c>
      <c r="E19" s="1411" t="s">
        <v>21</v>
      </c>
      <c r="F19" s="1411" t="s">
        <v>933</v>
      </c>
      <c r="G19" s="892" t="s">
        <v>934</v>
      </c>
      <c r="H19" s="893"/>
      <c r="I19" s="892" t="s">
        <v>935</v>
      </c>
      <c r="J19" s="893"/>
      <c r="K19" s="1411" t="s">
        <v>936</v>
      </c>
      <c r="L19" s="894" t="s">
        <v>937</v>
      </c>
      <c r="M19" s="895"/>
      <c r="N19" s="893"/>
      <c r="O19" s="896" t="s">
        <v>938</v>
      </c>
      <c r="P19" s="895"/>
      <c r="Q19" s="895"/>
      <c r="R19" s="895"/>
      <c r="S19" s="893"/>
      <c r="T19" s="896" t="s">
        <v>939</v>
      </c>
      <c r="U19" s="895"/>
      <c r="V19" s="895"/>
      <c r="W19" s="895"/>
      <c r="X19" s="893"/>
      <c r="Y19" s="896" t="s">
        <v>940</v>
      </c>
      <c r="Z19" s="895"/>
      <c r="AA19" s="895"/>
      <c r="AB19" s="895"/>
      <c r="AC19" s="893"/>
      <c r="AD19" s="896" t="s">
        <v>941</v>
      </c>
      <c r="AE19" s="895"/>
      <c r="AF19" s="895"/>
      <c r="AG19" s="895"/>
      <c r="AH19" s="893"/>
      <c r="AI19" s="896" t="s">
        <v>942</v>
      </c>
      <c r="AJ19" s="895"/>
      <c r="AK19" s="895"/>
      <c r="AL19" s="895"/>
      <c r="AM19" s="893"/>
    </row>
    <row r="20" spans="1:39" s="897" customFormat="1" ht="54" customHeight="1" x14ac:dyDescent="0.2">
      <c r="B20" s="1412"/>
      <c r="C20" s="1412"/>
      <c r="D20" s="1412"/>
      <c r="E20" s="1412"/>
      <c r="F20" s="1412"/>
      <c r="G20" s="873" t="s">
        <v>943</v>
      </c>
      <c r="H20" s="873" t="s">
        <v>930</v>
      </c>
      <c r="I20" s="873" t="s">
        <v>387</v>
      </c>
      <c r="J20" s="873" t="s">
        <v>944</v>
      </c>
      <c r="K20" s="1412"/>
      <c r="L20" s="873" t="s">
        <v>945</v>
      </c>
      <c r="M20" s="873" t="s">
        <v>946</v>
      </c>
      <c r="N20" s="873" t="s">
        <v>111</v>
      </c>
      <c r="O20" s="873" t="s">
        <v>102</v>
      </c>
      <c r="P20" s="873" t="s">
        <v>882</v>
      </c>
      <c r="Q20" s="873" t="s">
        <v>96</v>
      </c>
      <c r="R20" s="873" t="s">
        <v>124</v>
      </c>
      <c r="S20" s="873" t="s">
        <v>947</v>
      </c>
      <c r="T20" s="873" t="s">
        <v>102</v>
      </c>
      <c r="U20" s="873" t="s">
        <v>882</v>
      </c>
      <c r="V20" s="873" t="s">
        <v>96</v>
      </c>
      <c r="W20" s="873" t="s">
        <v>124</v>
      </c>
      <c r="X20" s="873" t="s">
        <v>947</v>
      </c>
      <c r="Y20" s="873" t="s">
        <v>102</v>
      </c>
      <c r="Z20" s="873" t="s">
        <v>882</v>
      </c>
      <c r="AA20" s="873" t="s">
        <v>96</v>
      </c>
      <c r="AB20" s="873" t="s">
        <v>124</v>
      </c>
      <c r="AC20" s="873" t="s">
        <v>947</v>
      </c>
      <c r="AD20" s="873" t="s">
        <v>102</v>
      </c>
      <c r="AE20" s="873" t="s">
        <v>882</v>
      </c>
      <c r="AF20" s="873" t="s">
        <v>96</v>
      </c>
      <c r="AG20" s="873" t="s">
        <v>124</v>
      </c>
      <c r="AH20" s="873" t="s">
        <v>947</v>
      </c>
      <c r="AI20" s="873" t="s">
        <v>102</v>
      </c>
      <c r="AJ20" s="873" t="s">
        <v>882</v>
      </c>
      <c r="AK20" s="873" t="s">
        <v>96</v>
      </c>
      <c r="AL20" s="873" t="s">
        <v>124</v>
      </c>
      <c r="AM20" s="873" t="s">
        <v>947</v>
      </c>
    </row>
    <row r="21" spans="1:39" s="897" customFormat="1" ht="20.100000000000001" customHeight="1" x14ac:dyDescent="0.2">
      <c r="A21" s="898" t="s">
        <v>215</v>
      </c>
      <c r="B21" s="899">
        <f>K21+N21+S21+X21+AC21+AH21+AM21</f>
        <v>0</v>
      </c>
      <c r="C21" s="900"/>
      <c r="D21" s="900"/>
      <c r="E21" s="901" t="s">
        <v>0</v>
      </c>
      <c r="F21" s="902" t="str">
        <f>IFERROR(H21/G21,"")</f>
        <v/>
      </c>
      <c r="G21" s="903"/>
      <c r="H21" s="903"/>
      <c r="I21" s="904"/>
      <c r="J21" s="904"/>
      <c r="K21" s="879">
        <f>(G21*I21)+(H21*J21/100)</f>
        <v>0</v>
      </c>
      <c r="L21" s="903"/>
      <c r="M21" s="905"/>
      <c r="N21" s="879">
        <f>(L21*M21)</f>
        <v>0</v>
      </c>
      <c r="O21" s="906"/>
      <c r="P21" s="903"/>
      <c r="Q21" s="904"/>
      <c r="R21" s="907"/>
      <c r="S21" s="908">
        <f t="shared" ref="S21:S40" si="2">P21*Q21</f>
        <v>0</v>
      </c>
      <c r="T21" s="906"/>
      <c r="U21" s="903"/>
      <c r="V21" s="904"/>
      <c r="W21" s="907"/>
      <c r="X21" s="908">
        <f t="shared" ref="X21:X40" si="3">U21*V21</f>
        <v>0</v>
      </c>
      <c r="Y21" s="906"/>
      <c r="Z21" s="903"/>
      <c r="AA21" s="904"/>
      <c r="AB21" s="907"/>
      <c r="AC21" s="908">
        <f t="shared" ref="AC21:AC40" si="4">Z21*AA21</f>
        <v>0</v>
      </c>
      <c r="AD21" s="906"/>
      <c r="AE21" s="903"/>
      <c r="AF21" s="904"/>
      <c r="AG21" s="907"/>
      <c r="AH21" s="908">
        <f t="shared" ref="AH21:AH40" si="5">AE21*AF21</f>
        <v>0</v>
      </c>
      <c r="AI21" s="906"/>
      <c r="AJ21" s="903"/>
      <c r="AK21" s="904"/>
      <c r="AL21" s="907"/>
      <c r="AM21" s="908">
        <f t="shared" ref="AM21:AM40" si="6">AJ21*AK21</f>
        <v>0</v>
      </c>
    </row>
    <row r="22" spans="1:39" s="897" customFormat="1" ht="20.100000000000001" customHeight="1" x14ac:dyDescent="0.2">
      <c r="A22" s="898" t="s">
        <v>238</v>
      </c>
      <c r="B22" s="899">
        <f t="shared" ref="B22:B40" si="7">K22+N22+S22+X22+AC22+AH22+AM22</f>
        <v>0</v>
      </c>
      <c r="C22" s="900"/>
      <c r="D22" s="900"/>
      <c r="E22" s="901" t="s">
        <v>0</v>
      </c>
      <c r="F22" s="902" t="str">
        <f t="shared" ref="F22:F40" si="8">IFERROR(H22/G22,"")</f>
        <v/>
      </c>
      <c r="G22" s="903"/>
      <c r="H22" s="903"/>
      <c r="I22" s="904"/>
      <c r="J22" s="904"/>
      <c r="K22" s="879">
        <f>(G22*I22)+(H22*J22/100)</f>
        <v>0</v>
      </c>
      <c r="L22" s="903"/>
      <c r="M22" s="905"/>
      <c r="N22" s="879">
        <f t="shared" ref="N22:N40" si="9">(L22*M22)</f>
        <v>0</v>
      </c>
      <c r="O22" s="906"/>
      <c r="P22" s="903"/>
      <c r="Q22" s="904"/>
      <c r="R22" s="907"/>
      <c r="S22" s="908">
        <f t="shared" si="2"/>
        <v>0</v>
      </c>
      <c r="T22" s="906"/>
      <c r="U22" s="903"/>
      <c r="V22" s="904"/>
      <c r="W22" s="907"/>
      <c r="X22" s="908">
        <f t="shared" si="3"/>
        <v>0</v>
      </c>
      <c r="Y22" s="906"/>
      <c r="Z22" s="903"/>
      <c r="AA22" s="904"/>
      <c r="AB22" s="907"/>
      <c r="AC22" s="908">
        <f t="shared" si="4"/>
        <v>0</v>
      </c>
      <c r="AD22" s="906"/>
      <c r="AE22" s="903"/>
      <c r="AF22" s="904"/>
      <c r="AG22" s="907"/>
      <c r="AH22" s="908">
        <f t="shared" si="5"/>
        <v>0</v>
      </c>
      <c r="AI22" s="906"/>
      <c r="AJ22" s="903"/>
      <c r="AK22" s="904"/>
      <c r="AL22" s="907"/>
      <c r="AM22" s="908">
        <f t="shared" si="6"/>
        <v>0</v>
      </c>
    </row>
    <row r="23" spans="1:39" ht="20.100000000000001" customHeight="1" x14ac:dyDescent="0.2">
      <c r="A23" s="898" t="s">
        <v>239</v>
      </c>
      <c r="B23" s="899">
        <f t="shared" si="7"/>
        <v>0</v>
      </c>
      <c r="C23" s="900"/>
      <c r="D23" s="900"/>
      <c r="E23" s="901" t="s">
        <v>0</v>
      </c>
      <c r="F23" s="902" t="str">
        <f t="shared" si="8"/>
        <v/>
      </c>
      <c r="G23" s="903"/>
      <c r="H23" s="903"/>
      <c r="I23" s="904"/>
      <c r="J23" s="904"/>
      <c r="K23" s="879">
        <f t="shared" ref="K23:K40" si="10">(G23*I23)+(H23*J23/100)</f>
        <v>0</v>
      </c>
      <c r="L23" s="903"/>
      <c r="M23" s="905"/>
      <c r="N23" s="879">
        <f t="shared" si="9"/>
        <v>0</v>
      </c>
      <c r="O23" s="906"/>
      <c r="P23" s="903"/>
      <c r="Q23" s="904"/>
      <c r="R23" s="907"/>
      <c r="S23" s="908">
        <f t="shared" si="2"/>
        <v>0</v>
      </c>
      <c r="T23" s="906"/>
      <c r="U23" s="903"/>
      <c r="V23" s="904"/>
      <c r="W23" s="907"/>
      <c r="X23" s="908">
        <f t="shared" si="3"/>
        <v>0</v>
      </c>
      <c r="Y23" s="906"/>
      <c r="Z23" s="903"/>
      <c r="AA23" s="904"/>
      <c r="AB23" s="907"/>
      <c r="AC23" s="908">
        <f t="shared" si="4"/>
        <v>0</v>
      </c>
      <c r="AD23" s="906"/>
      <c r="AE23" s="903"/>
      <c r="AF23" s="904"/>
      <c r="AG23" s="907"/>
      <c r="AH23" s="908">
        <f t="shared" si="5"/>
        <v>0</v>
      </c>
      <c r="AI23" s="906"/>
      <c r="AJ23" s="903"/>
      <c r="AK23" s="904"/>
      <c r="AL23" s="907"/>
      <c r="AM23" s="908">
        <f t="shared" si="6"/>
        <v>0</v>
      </c>
    </row>
    <row r="24" spans="1:39" ht="20.100000000000001" customHeight="1" x14ac:dyDescent="0.2">
      <c r="A24" s="898" t="s">
        <v>240</v>
      </c>
      <c r="B24" s="899">
        <f t="shared" si="7"/>
        <v>0</v>
      </c>
      <c r="C24" s="900"/>
      <c r="D24" s="900"/>
      <c r="E24" s="901" t="s">
        <v>0</v>
      </c>
      <c r="F24" s="902" t="str">
        <f t="shared" si="8"/>
        <v/>
      </c>
      <c r="G24" s="903"/>
      <c r="H24" s="903"/>
      <c r="I24" s="904"/>
      <c r="J24" s="904"/>
      <c r="K24" s="879">
        <f t="shared" si="10"/>
        <v>0</v>
      </c>
      <c r="L24" s="903"/>
      <c r="M24" s="905"/>
      <c r="N24" s="879">
        <f t="shared" si="9"/>
        <v>0</v>
      </c>
      <c r="O24" s="906"/>
      <c r="P24" s="903"/>
      <c r="Q24" s="909"/>
      <c r="R24" s="907"/>
      <c r="S24" s="908">
        <f t="shared" si="2"/>
        <v>0</v>
      </c>
      <c r="T24" s="906"/>
      <c r="U24" s="903"/>
      <c r="V24" s="909"/>
      <c r="W24" s="907"/>
      <c r="X24" s="908">
        <f t="shared" si="3"/>
        <v>0</v>
      </c>
      <c r="Y24" s="906"/>
      <c r="Z24" s="903"/>
      <c r="AA24" s="909"/>
      <c r="AB24" s="907"/>
      <c r="AC24" s="908">
        <f t="shared" si="4"/>
        <v>0</v>
      </c>
      <c r="AD24" s="906"/>
      <c r="AE24" s="903"/>
      <c r="AF24" s="909"/>
      <c r="AG24" s="907"/>
      <c r="AH24" s="908">
        <f t="shared" si="5"/>
        <v>0</v>
      </c>
      <c r="AI24" s="906"/>
      <c r="AJ24" s="903"/>
      <c r="AK24" s="909"/>
      <c r="AL24" s="907"/>
      <c r="AM24" s="908">
        <f t="shared" si="6"/>
        <v>0</v>
      </c>
    </row>
    <row r="25" spans="1:39" ht="20.100000000000001" customHeight="1" x14ac:dyDescent="0.2">
      <c r="A25" s="898" t="s">
        <v>243</v>
      </c>
      <c r="B25" s="899">
        <f t="shared" si="7"/>
        <v>0</v>
      </c>
      <c r="C25" s="900"/>
      <c r="D25" s="900"/>
      <c r="E25" s="901" t="s">
        <v>0</v>
      </c>
      <c r="F25" s="902" t="str">
        <f t="shared" si="8"/>
        <v/>
      </c>
      <c r="G25" s="903"/>
      <c r="H25" s="903"/>
      <c r="I25" s="904"/>
      <c r="J25" s="904"/>
      <c r="K25" s="879">
        <f t="shared" si="10"/>
        <v>0</v>
      </c>
      <c r="L25" s="903"/>
      <c r="M25" s="905"/>
      <c r="N25" s="879">
        <f t="shared" si="9"/>
        <v>0</v>
      </c>
      <c r="O25" s="906"/>
      <c r="P25" s="903"/>
      <c r="Q25" s="909"/>
      <c r="R25" s="907"/>
      <c r="S25" s="908">
        <f t="shared" si="2"/>
        <v>0</v>
      </c>
      <c r="T25" s="906"/>
      <c r="U25" s="903"/>
      <c r="V25" s="909"/>
      <c r="W25" s="907"/>
      <c r="X25" s="908">
        <f t="shared" si="3"/>
        <v>0</v>
      </c>
      <c r="Y25" s="906"/>
      <c r="Z25" s="903"/>
      <c r="AA25" s="909"/>
      <c r="AB25" s="907"/>
      <c r="AC25" s="908">
        <f t="shared" si="4"/>
        <v>0</v>
      </c>
      <c r="AD25" s="906"/>
      <c r="AE25" s="903"/>
      <c r="AF25" s="909"/>
      <c r="AG25" s="907"/>
      <c r="AH25" s="908">
        <f t="shared" si="5"/>
        <v>0</v>
      </c>
      <c r="AI25" s="906"/>
      <c r="AJ25" s="903"/>
      <c r="AK25" s="909"/>
      <c r="AL25" s="907"/>
      <c r="AM25" s="908">
        <f t="shared" si="6"/>
        <v>0</v>
      </c>
    </row>
    <row r="26" spans="1:39" ht="20.100000000000001" customHeight="1" x14ac:dyDescent="0.2">
      <c r="A26" s="898" t="s">
        <v>245</v>
      </c>
      <c r="B26" s="899">
        <f t="shared" si="7"/>
        <v>0</v>
      </c>
      <c r="C26" s="900"/>
      <c r="D26" s="900"/>
      <c r="E26" s="901" t="s">
        <v>0</v>
      </c>
      <c r="F26" s="902" t="str">
        <f t="shared" si="8"/>
        <v/>
      </c>
      <c r="G26" s="903"/>
      <c r="H26" s="903"/>
      <c r="I26" s="904"/>
      <c r="J26" s="904"/>
      <c r="K26" s="879">
        <f t="shared" si="10"/>
        <v>0</v>
      </c>
      <c r="L26" s="903"/>
      <c r="M26" s="905"/>
      <c r="N26" s="879">
        <f t="shared" si="9"/>
        <v>0</v>
      </c>
      <c r="O26" s="906"/>
      <c r="P26" s="903"/>
      <c r="Q26" s="909"/>
      <c r="R26" s="907"/>
      <c r="S26" s="908">
        <f t="shared" si="2"/>
        <v>0</v>
      </c>
      <c r="T26" s="906"/>
      <c r="U26" s="903"/>
      <c r="V26" s="909"/>
      <c r="W26" s="907"/>
      <c r="X26" s="908">
        <f t="shared" si="3"/>
        <v>0</v>
      </c>
      <c r="Y26" s="906"/>
      <c r="Z26" s="903"/>
      <c r="AA26" s="909"/>
      <c r="AB26" s="907"/>
      <c r="AC26" s="908">
        <f t="shared" si="4"/>
        <v>0</v>
      </c>
      <c r="AD26" s="906"/>
      <c r="AE26" s="903"/>
      <c r="AF26" s="909"/>
      <c r="AG26" s="907"/>
      <c r="AH26" s="908">
        <f t="shared" si="5"/>
        <v>0</v>
      </c>
      <c r="AI26" s="906"/>
      <c r="AJ26" s="903"/>
      <c r="AK26" s="909"/>
      <c r="AL26" s="907"/>
      <c r="AM26" s="908">
        <f t="shared" si="6"/>
        <v>0</v>
      </c>
    </row>
    <row r="27" spans="1:39" ht="20.100000000000001" customHeight="1" x14ac:dyDescent="0.2">
      <c r="A27" s="898" t="s">
        <v>246</v>
      </c>
      <c r="B27" s="899">
        <f t="shared" si="7"/>
        <v>0</v>
      </c>
      <c r="C27" s="900"/>
      <c r="D27" s="900"/>
      <c r="E27" s="901" t="s">
        <v>0</v>
      </c>
      <c r="F27" s="902" t="str">
        <f t="shared" si="8"/>
        <v/>
      </c>
      <c r="G27" s="903"/>
      <c r="H27" s="903"/>
      <c r="I27" s="904"/>
      <c r="J27" s="904"/>
      <c r="K27" s="879">
        <f t="shared" si="10"/>
        <v>0</v>
      </c>
      <c r="L27" s="903"/>
      <c r="M27" s="905"/>
      <c r="N27" s="879">
        <f t="shared" si="9"/>
        <v>0</v>
      </c>
      <c r="O27" s="906"/>
      <c r="P27" s="903"/>
      <c r="Q27" s="909"/>
      <c r="R27" s="907"/>
      <c r="S27" s="908">
        <f t="shared" si="2"/>
        <v>0</v>
      </c>
      <c r="T27" s="906"/>
      <c r="U27" s="903"/>
      <c r="V27" s="909"/>
      <c r="W27" s="907"/>
      <c r="X27" s="908">
        <f t="shared" si="3"/>
        <v>0</v>
      </c>
      <c r="Y27" s="906"/>
      <c r="Z27" s="903"/>
      <c r="AA27" s="909"/>
      <c r="AB27" s="907"/>
      <c r="AC27" s="908">
        <f t="shared" si="4"/>
        <v>0</v>
      </c>
      <c r="AD27" s="906"/>
      <c r="AE27" s="903"/>
      <c r="AF27" s="909"/>
      <c r="AG27" s="907"/>
      <c r="AH27" s="908">
        <f t="shared" si="5"/>
        <v>0</v>
      </c>
      <c r="AI27" s="906"/>
      <c r="AJ27" s="903"/>
      <c r="AK27" s="909"/>
      <c r="AL27" s="907"/>
      <c r="AM27" s="908">
        <f t="shared" si="6"/>
        <v>0</v>
      </c>
    </row>
    <row r="28" spans="1:39" ht="20.100000000000001" customHeight="1" x14ac:dyDescent="0.2">
      <c r="A28" s="898" t="s">
        <v>247</v>
      </c>
      <c r="B28" s="899">
        <f t="shared" si="7"/>
        <v>0</v>
      </c>
      <c r="C28" s="900"/>
      <c r="D28" s="900"/>
      <c r="E28" s="901" t="s">
        <v>0</v>
      </c>
      <c r="F28" s="902" t="str">
        <f t="shared" si="8"/>
        <v/>
      </c>
      <c r="G28" s="903"/>
      <c r="H28" s="903"/>
      <c r="I28" s="904"/>
      <c r="J28" s="904"/>
      <c r="K28" s="879">
        <f t="shared" si="10"/>
        <v>0</v>
      </c>
      <c r="L28" s="903"/>
      <c r="M28" s="905"/>
      <c r="N28" s="879">
        <f t="shared" si="9"/>
        <v>0</v>
      </c>
      <c r="O28" s="906"/>
      <c r="P28" s="903"/>
      <c r="Q28" s="909"/>
      <c r="R28" s="907"/>
      <c r="S28" s="908">
        <f t="shared" si="2"/>
        <v>0</v>
      </c>
      <c r="T28" s="906"/>
      <c r="U28" s="903"/>
      <c r="V28" s="909"/>
      <c r="W28" s="907"/>
      <c r="X28" s="908">
        <f t="shared" si="3"/>
        <v>0</v>
      </c>
      <c r="Y28" s="906"/>
      <c r="Z28" s="903"/>
      <c r="AA28" s="909"/>
      <c r="AB28" s="907"/>
      <c r="AC28" s="908">
        <f t="shared" si="4"/>
        <v>0</v>
      </c>
      <c r="AD28" s="906"/>
      <c r="AE28" s="903"/>
      <c r="AF28" s="909"/>
      <c r="AG28" s="907"/>
      <c r="AH28" s="908">
        <f t="shared" si="5"/>
        <v>0</v>
      </c>
      <c r="AI28" s="906"/>
      <c r="AJ28" s="903"/>
      <c r="AK28" s="909"/>
      <c r="AL28" s="907"/>
      <c r="AM28" s="908">
        <f t="shared" si="6"/>
        <v>0</v>
      </c>
    </row>
    <row r="29" spans="1:39" ht="20.100000000000001" customHeight="1" x14ac:dyDescent="0.2">
      <c r="A29" s="898" t="s">
        <v>248</v>
      </c>
      <c r="B29" s="899">
        <f t="shared" si="7"/>
        <v>0</v>
      </c>
      <c r="C29" s="900"/>
      <c r="D29" s="900"/>
      <c r="E29" s="901" t="s">
        <v>0</v>
      </c>
      <c r="F29" s="902" t="str">
        <f t="shared" si="8"/>
        <v/>
      </c>
      <c r="G29" s="903"/>
      <c r="H29" s="903"/>
      <c r="I29" s="904"/>
      <c r="J29" s="904"/>
      <c r="K29" s="879">
        <f t="shared" si="10"/>
        <v>0</v>
      </c>
      <c r="L29" s="903"/>
      <c r="M29" s="905"/>
      <c r="N29" s="879">
        <f t="shared" si="9"/>
        <v>0</v>
      </c>
      <c r="O29" s="906"/>
      <c r="P29" s="903"/>
      <c r="Q29" s="909"/>
      <c r="R29" s="907"/>
      <c r="S29" s="908">
        <f t="shared" si="2"/>
        <v>0</v>
      </c>
      <c r="T29" s="906"/>
      <c r="U29" s="903"/>
      <c r="V29" s="909"/>
      <c r="W29" s="907"/>
      <c r="X29" s="908">
        <f t="shared" si="3"/>
        <v>0</v>
      </c>
      <c r="Y29" s="906"/>
      <c r="Z29" s="903"/>
      <c r="AA29" s="909"/>
      <c r="AB29" s="907"/>
      <c r="AC29" s="908">
        <f t="shared" si="4"/>
        <v>0</v>
      </c>
      <c r="AD29" s="906"/>
      <c r="AE29" s="903"/>
      <c r="AF29" s="909"/>
      <c r="AG29" s="907"/>
      <c r="AH29" s="908">
        <f t="shared" si="5"/>
        <v>0</v>
      </c>
      <c r="AI29" s="906"/>
      <c r="AJ29" s="903"/>
      <c r="AK29" s="909"/>
      <c r="AL29" s="907"/>
      <c r="AM29" s="908">
        <f t="shared" si="6"/>
        <v>0</v>
      </c>
    </row>
    <row r="30" spans="1:39" ht="20.100000000000001" customHeight="1" x14ac:dyDescent="0.2">
      <c r="A30" s="898" t="s">
        <v>249</v>
      </c>
      <c r="B30" s="899">
        <f t="shared" si="7"/>
        <v>0</v>
      </c>
      <c r="C30" s="900"/>
      <c r="D30" s="900"/>
      <c r="E30" s="901" t="s">
        <v>0</v>
      </c>
      <c r="F30" s="902" t="str">
        <f t="shared" si="8"/>
        <v/>
      </c>
      <c r="G30" s="903"/>
      <c r="H30" s="903"/>
      <c r="I30" s="904"/>
      <c r="J30" s="904"/>
      <c r="K30" s="879">
        <f t="shared" si="10"/>
        <v>0</v>
      </c>
      <c r="L30" s="903"/>
      <c r="M30" s="905"/>
      <c r="N30" s="879">
        <f t="shared" si="9"/>
        <v>0</v>
      </c>
      <c r="O30" s="906"/>
      <c r="P30" s="903"/>
      <c r="Q30" s="909"/>
      <c r="R30" s="907"/>
      <c r="S30" s="908">
        <f t="shared" si="2"/>
        <v>0</v>
      </c>
      <c r="T30" s="906"/>
      <c r="U30" s="903"/>
      <c r="V30" s="909"/>
      <c r="W30" s="907"/>
      <c r="X30" s="908">
        <f t="shared" si="3"/>
        <v>0</v>
      </c>
      <c r="Y30" s="906"/>
      <c r="Z30" s="903"/>
      <c r="AA30" s="909"/>
      <c r="AB30" s="907"/>
      <c r="AC30" s="908">
        <f t="shared" si="4"/>
        <v>0</v>
      </c>
      <c r="AD30" s="906"/>
      <c r="AE30" s="903"/>
      <c r="AF30" s="909"/>
      <c r="AG30" s="907"/>
      <c r="AH30" s="908">
        <f t="shared" si="5"/>
        <v>0</v>
      </c>
      <c r="AI30" s="906"/>
      <c r="AJ30" s="903"/>
      <c r="AK30" s="909"/>
      <c r="AL30" s="907"/>
      <c r="AM30" s="908">
        <f t="shared" si="6"/>
        <v>0</v>
      </c>
    </row>
    <row r="31" spans="1:39" ht="20.100000000000001" customHeight="1" x14ac:dyDescent="0.2">
      <c r="A31" s="898" t="s">
        <v>250</v>
      </c>
      <c r="B31" s="899">
        <f t="shared" si="7"/>
        <v>0</v>
      </c>
      <c r="C31" s="900"/>
      <c r="D31" s="900"/>
      <c r="E31" s="901" t="s">
        <v>0</v>
      </c>
      <c r="F31" s="902" t="str">
        <f t="shared" si="8"/>
        <v/>
      </c>
      <c r="G31" s="903"/>
      <c r="H31" s="903"/>
      <c r="I31" s="904"/>
      <c r="J31" s="904"/>
      <c r="K31" s="879">
        <f t="shared" si="10"/>
        <v>0</v>
      </c>
      <c r="L31" s="903"/>
      <c r="M31" s="905"/>
      <c r="N31" s="879">
        <f t="shared" si="9"/>
        <v>0</v>
      </c>
      <c r="O31" s="906"/>
      <c r="P31" s="903"/>
      <c r="Q31" s="909"/>
      <c r="R31" s="907"/>
      <c r="S31" s="908">
        <f t="shared" si="2"/>
        <v>0</v>
      </c>
      <c r="T31" s="906"/>
      <c r="U31" s="903"/>
      <c r="V31" s="909"/>
      <c r="W31" s="907"/>
      <c r="X31" s="908">
        <f t="shared" si="3"/>
        <v>0</v>
      </c>
      <c r="Y31" s="906"/>
      <c r="Z31" s="903"/>
      <c r="AA31" s="909"/>
      <c r="AB31" s="907"/>
      <c r="AC31" s="908">
        <f t="shared" si="4"/>
        <v>0</v>
      </c>
      <c r="AD31" s="906"/>
      <c r="AE31" s="903"/>
      <c r="AF31" s="909"/>
      <c r="AG31" s="907"/>
      <c r="AH31" s="908">
        <f t="shared" si="5"/>
        <v>0</v>
      </c>
      <c r="AI31" s="906"/>
      <c r="AJ31" s="903"/>
      <c r="AK31" s="909"/>
      <c r="AL31" s="907"/>
      <c r="AM31" s="908">
        <f t="shared" si="6"/>
        <v>0</v>
      </c>
    </row>
    <row r="32" spans="1:39" ht="20.100000000000001" customHeight="1" x14ac:dyDescent="0.2">
      <c r="A32" s="898" t="s">
        <v>251</v>
      </c>
      <c r="B32" s="899">
        <f t="shared" si="7"/>
        <v>0</v>
      </c>
      <c r="C32" s="900"/>
      <c r="D32" s="900"/>
      <c r="E32" s="901" t="s">
        <v>0</v>
      </c>
      <c r="F32" s="902" t="str">
        <f t="shared" si="8"/>
        <v/>
      </c>
      <c r="G32" s="903"/>
      <c r="H32" s="903"/>
      <c r="I32" s="904"/>
      <c r="J32" s="904"/>
      <c r="K32" s="879">
        <f t="shared" si="10"/>
        <v>0</v>
      </c>
      <c r="L32" s="903"/>
      <c r="M32" s="905"/>
      <c r="N32" s="879">
        <f t="shared" si="9"/>
        <v>0</v>
      </c>
      <c r="O32" s="906"/>
      <c r="P32" s="903"/>
      <c r="Q32" s="909"/>
      <c r="R32" s="907"/>
      <c r="S32" s="908">
        <f t="shared" si="2"/>
        <v>0</v>
      </c>
      <c r="T32" s="906"/>
      <c r="U32" s="903"/>
      <c r="V32" s="909"/>
      <c r="W32" s="907"/>
      <c r="X32" s="908">
        <f t="shared" si="3"/>
        <v>0</v>
      </c>
      <c r="Y32" s="906"/>
      <c r="Z32" s="903"/>
      <c r="AA32" s="909"/>
      <c r="AB32" s="907"/>
      <c r="AC32" s="908">
        <f t="shared" si="4"/>
        <v>0</v>
      </c>
      <c r="AD32" s="906"/>
      <c r="AE32" s="903"/>
      <c r="AF32" s="909"/>
      <c r="AG32" s="907"/>
      <c r="AH32" s="908">
        <f t="shared" si="5"/>
        <v>0</v>
      </c>
      <c r="AI32" s="906"/>
      <c r="AJ32" s="903"/>
      <c r="AK32" s="909"/>
      <c r="AL32" s="907"/>
      <c r="AM32" s="908">
        <f t="shared" si="6"/>
        <v>0</v>
      </c>
    </row>
    <row r="33" spans="1:39" ht="20.100000000000001" customHeight="1" x14ac:dyDescent="0.2">
      <c r="A33" s="898" t="s">
        <v>252</v>
      </c>
      <c r="B33" s="899">
        <f t="shared" si="7"/>
        <v>0</v>
      </c>
      <c r="C33" s="900"/>
      <c r="D33" s="900"/>
      <c r="E33" s="901" t="s">
        <v>0</v>
      </c>
      <c r="F33" s="902" t="str">
        <f t="shared" si="8"/>
        <v/>
      </c>
      <c r="G33" s="903"/>
      <c r="H33" s="903"/>
      <c r="I33" s="904"/>
      <c r="J33" s="904"/>
      <c r="K33" s="879">
        <f t="shared" si="10"/>
        <v>0</v>
      </c>
      <c r="L33" s="903"/>
      <c r="M33" s="905"/>
      <c r="N33" s="879">
        <f t="shared" si="9"/>
        <v>0</v>
      </c>
      <c r="O33" s="906"/>
      <c r="P33" s="903"/>
      <c r="Q33" s="909"/>
      <c r="R33" s="907"/>
      <c r="S33" s="908">
        <f t="shared" si="2"/>
        <v>0</v>
      </c>
      <c r="T33" s="906"/>
      <c r="U33" s="903"/>
      <c r="V33" s="909"/>
      <c r="W33" s="907"/>
      <c r="X33" s="908">
        <f t="shared" si="3"/>
        <v>0</v>
      </c>
      <c r="Y33" s="906"/>
      <c r="Z33" s="903"/>
      <c r="AA33" s="909"/>
      <c r="AB33" s="907"/>
      <c r="AC33" s="908">
        <f t="shared" si="4"/>
        <v>0</v>
      </c>
      <c r="AD33" s="906"/>
      <c r="AE33" s="903"/>
      <c r="AF33" s="909"/>
      <c r="AG33" s="907"/>
      <c r="AH33" s="908">
        <f t="shared" si="5"/>
        <v>0</v>
      </c>
      <c r="AI33" s="906"/>
      <c r="AJ33" s="903"/>
      <c r="AK33" s="909"/>
      <c r="AL33" s="907"/>
      <c r="AM33" s="908">
        <f t="shared" si="6"/>
        <v>0</v>
      </c>
    </row>
    <row r="34" spans="1:39" ht="20.100000000000001" customHeight="1" x14ac:dyDescent="0.2">
      <c r="A34" s="898" t="s">
        <v>253</v>
      </c>
      <c r="B34" s="899">
        <f t="shared" si="7"/>
        <v>0</v>
      </c>
      <c r="C34" s="900"/>
      <c r="D34" s="900"/>
      <c r="E34" s="901" t="s">
        <v>0</v>
      </c>
      <c r="F34" s="902" t="str">
        <f t="shared" si="8"/>
        <v/>
      </c>
      <c r="G34" s="903"/>
      <c r="H34" s="903"/>
      <c r="I34" s="904"/>
      <c r="J34" s="904"/>
      <c r="K34" s="879">
        <f t="shared" si="10"/>
        <v>0</v>
      </c>
      <c r="L34" s="903"/>
      <c r="M34" s="905"/>
      <c r="N34" s="879">
        <f t="shared" si="9"/>
        <v>0</v>
      </c>
      <c r="O34" s="906"/>
      <c r="P34" s="903"/>
      <c r="Q34" s="909"/>
      <c r="R34" s="907"/>
      <c r="S34" s="908">
        <f t="shared" si="2"/>
        <v>0</v>
      </c>
      <c r="T34" s="906"/>
      <c r="U34" s="903"/>
      <c r="V34" s="909"/>
      <c r="W34" s="907"/>
      <c r="X34" s="908">
        <f t="shared" si="3"/>
        <v>0</v>
      </c>
      <c r="Y34" s="906"/>
      <c r="Z34" s="903"/>
      <c r="AA34" s="909"/>
      <c r="AB34" s="907"/>
      <c r="AC34" s="908">
        <f t="shared" si="4"/>
        <v>0</v>
      </c>
      <c r="AD34" s="906"/>
      <c r="AE34" s="903"/>
      <c r="AF34" s="909"/>
      <c r="AG34" s="907"/>
      <c r="AH34" s="908">
        <f t="shared" si="5"/>
        <v>0</v>
      </c>
      <c r="AI34" s="906"/>
      <c r="AJ34" s="903"/>
      <c r="AK34" s="909"/>
      <c r="AL34" s="907"/>
      <c r="AM34" s="908">
        <f t="shared" si="6"/>
        <v>0</v>
      </c>
    </row>
    <row r="35" spans="1:39" ht="20.100000000000001" customHeight="1" x14ac:dyDescent="0.2">
      <c r="A35" s="898" t="s">
        <v>254</v>
      </c>
      <c r="B35" s="899">
        <f t="shared" si="7"/>
        <v>0</v>
      </c>
      <c r="C35" s="900"/>
      <c r="D35" s="900"/>
      <c r="E35" s="901" t="s">
        <v>0</v>
      </c>
      <c r="F35" s="902" t="str">
        <f t="shared" si="8"/>
        <v/>
      </c>
      <c r="G35" s="903"/>
      <c r="H35" s="903"/>
      <c r="I35" s="904"/>
      <c r="J35" s="904"/>
      <c r="K35" s="879">
        <f t="shared" si="10"/>
        <v>0</v>
      </c>
      <c r="L35" s="903"/>
      <c r="M35" s="905"/>
      <c r="N35" s="879">
        <f t="shared" si="9"/>
        <v>0</v>
      </c>
      <c r="O35" s="906"/>
      <c r="P35" s="903"/>
      <c r="Q35" s="909"/>
      <c r="R35" s="907"/>
      <c r="S35" s="908">
        <f t="shared" si="2"/>
        <v>0</v>
      </c>
      <c r="T35" s="906"/>
      <c r="U35" s="903"/>
      <c r="V35" s="909"/>
      <c r="W35" s="907"/>
      <c r="X35" s="908">
        <f t="shared" si="3"/>
        <v>0</v>
      </c>
      <c r="Y35" s="906"/>
      <c r="Z35" s="903"/>
      <c r="AA35" s="909"/>
      <c r="AB35" s="907"/>
      <c r="AC35" s="908">
        <f t="shared" si="4"/>
        <v>0</v>
      </c>
      <c r="AD35" s="906"/>
      <c r="AE35" s="903"/>
      <c r="AF35" s="909"/>
      <c r="AG35" s="907"/>
      <c r="AH35" s="908">
        <f t="shared" si="5"/>
        <v>0</v>
      </c>
      <c r="AI35" s="906"/>
      <c r="AJ35" s="903"/>
      <c r="AK35" s="909"/>
      <c r="AL35" s="907"/>
      <c r="AM35" s="908">
        <f t="shared" si="6"/>
        <v>0</v>
      </c>
    </row>
    <row r="36" spans="1:39" ht="20.100000000000001" customHeight="1" x14ac:dyDescent="0.2">
      <c r="A36" s="898" t="s">
        <v>255</v>
      </c>
      <c r="B36" s="899">
        <f t="shared" si="7"/>
        <v>0</v>
      </c>
      <c r="C36" s="900"/>
      <c r="D36" s="900"/>
      <c r="E36" s="901" t="s">
        <v>0</v>
      </c>
      <c r="F36" s="902" t="str">
        <f t="shared" si="8"/>
        <v/>
      </c>
      <c r="G36" s="903"/>
      <c r="H36" s="903"/>
      <c r="I36" s="904"/>
      <c r="J36" s="904"/>
      <c r="K36" s="879">
        <f t="shared" si="10"/>
        <v>0</v>
      </c>
      <c r="L36" s="903"/>
      <c r="M36" s="905"/>
      <c r="N36" s="879">
        <f t="shared" si="9"/>
        <v>0</v>
      </c>
      <c r="O36" s="906"/>
      <c r="P36" s="903"/>
      <c r="Q36" s="909"/>
      <c r="R36" s="907"/>
      <c r="S36" s="908">
        <f t="shared" si="2"/>
        <v>0</v>
      </c>
      <c r="T36" s="906"/>
      <c r="U36" s="903"/>
      <c r="V36" s="909"/>
      <c r="W36" s="907"/>
      <c r="X36" s="908">
        <f t="shared" si="3"/>
        <v>0</v>
      </c>
      <c r="Y36" s="906"/>
      <c r="Z36" s="903"/>
      <c r="AA36" s="909"/>
      <c r="AB36" s="907"/>
      <c r="AC36" s="908">
        <f t="shared" si="4"/>
        <v>0</v>
      </c>
      <c r="AD36" s="906"/>
      <c r="AE36" s="903"/>
      <c r="AF36" s="909"/>
      <c r="AG36" s="907"/>
      <c r="AH36" s="908">
        <f t="shared" si="5"/>
        <v>0</v>
      </c>
      <c r="AI36" s="906"/>
      <c r="AJ36" s="903"/>
      <c r="AK36" s="909"/>
      <c r="AL36" s="907"/>
      <c r="AM36" s="908">
        <f t="shared" si="6"/>
        <v>0</v>
      </c>
    </row>
    <row r="37" spans="1:39" ht="20.100000000000001" customHeight="1" x14ac:dyDescent="0.2">
      <c r="A37" s="898" t="s">
        <v>256</v>
      </c>
      <c r="B37" s="899">
        <f t="shared" si="7"/>
        <v>0</v>
      </c>
      <c r="C37" s="900"/>
      <c r="D37" s="900"/>
      <c r="E37" s="901" t="s">
        <v>0</v>
      </c>
      <c r="F37" s="902" t="str">
        <f t="shared" si="8"/>
        <v/>
      </c>
      <c r="G37" s="903"/>
      <c r="H37" s="903"/>
      <c r="I37" s="904"/>
      <c r="J37" s="904"/>
      <c r="K37" s="879">
        <f t="shared" si="10"/>
        <v>0</v>
      </c>
      <c r="L37" s="903"/>
      <c r="M37" s="905"/>
      <c r="N37" s="879">
        <f t="shared" si="9"/>
        <v>0</v>
      </c>
      <c r="O37" s="906"/>
      <c r="P37" s="903"/>
      <c r="Q37" s="909"/>
      <c r="R37" s="907"/>
      <c r="S37" s="908">
        <f t="shared" si="2"/>
        <v>0</v>
      </c>
      <c r="T37" s="906"/>
      <c r="U37" s="903"/>
      <c r="V37" s="909"/>
      <c r="W37" s="907"/>
      <c r="X37" s="908">
        <f t="shared" si="3"/>
        <v>0</v>
      </c>
      <c r="Y37" s="906"/>
      <c r="Z37" s="903"/>
      <c r="AA37" s="909"/>
      <c r="AB37" s="907"/>
      <c r="AC37" s="908">
        <f t="shared" si="4"/>
        <v>0</v>
      </c>
      <c r="AD37" s="906"/>
      <c r="AE37" s="903"/>
      <c r="AF37" s="909"/>
      <c r="AG37" s="907"/>
      <c r="AH37" s="908">
        <f t="shared" si="5"/>
        <v>0</v>
      </c>
      <c r="AI37" s="906"/>
      <c r="AJ37" s="903"/>
      <c r="AK37" s="909"/>
      <c r="AL37" s="907"/>
      <c r="AM37" s="908">
        <f t="shared" si="6"/>
        <v>0</v>
      </c>
    </row>
    <row r="38" spans="1:39" ht="20.100000000000001" customHeight="1" x14ac:dyDescent="0.2">
      <c r="A38" s="898" t="s">
        <v>257</v>
      </c>
      <c r="B38" s="899">
        <f t="shared" si="7"/>
        <v>0</v>
      </c>
      <c r="C38" s="900"/>
      <c r="D38" s="900"/>
      <c r="E38" s="901" t="s">
        <v>0</v>
      </c>
      <c r="F38" s="902" t="str">
        <f t="shared" si="8"/>
        <v/>
      </c>
      <c r="G38" s="903"/>
      <c r="H38" s="903"/>
      <c r="I38" s="904"/>
      <c r="J38" s="904"/>
      <c r="K38" s="879">
        <f t="shared" si="10"/>
        <v>0</v>
      </c>
      <c r="L38" s="903"/>
      <c r="M38" s="905"/>
      <c r="N38" s="879">
        <f t="shared" si="9"/>
        <v>0</v>
      </c>
      <c r="O38" s="906"/>
      <c r="P38" s="903"/>
      <c r="Q38" s="909"/>
      <c r="R38" s="907"/>
      <c r="S38" s="908">
        <f t="shared" si="2"/>
        <v>0</v>
      </c>
      <c r="T38" s="906"/>
      <c r="U38" s="903"/>
      <c r="V38" s="909"/>
      <c r="W38" s="907"/>
      <c r="X38" s="908">
        <f t="shared" si="3"/>
        <v>0</v>
      </c>
      <c r="Y38" s="906"/>
      <c r="Z38" s="903"/>
      <c r="AA38" s="909"/>
      <c r="AB38" s="907"/>
      <c r="AC38" s="908">
        <f t="shared" si="4"/>
        <v>0</v>
      </c>
      <c r="AD38" s="906"/>
      <c r="AE38" s="903"/>
      <c r="AF38" s="909"/>
      <c r="AG38" s="907"/>
      <c r="AH38" s="908">
        <f t="shared" si="5"/>
        <v>0</v>
      </c>
      <c r="AI38" s="906"/>
      <c r="AJ38" s="903"/>
      <c r="AK38" s="909"/>
      <c r="AL38" s="907"/>
      <c r="AM38" s="908">
        <f t="shared" si="6"/>
        <v>0</v>
      </c>
    </row>
    <row r="39" spans="1:39" ht="20.100000000000001" customHeight="1" x14ac:dyDescent="0.2">
      <c r="A39" s="898" t="s">
        <v>258</v>
      </c>
      <c r="B39" s="899">
        <f t="shared" si="7"/>
        <v>0</v>
      </c>
      <c r="C39" s="900"/>
      <c r="D39" s="900"/>
      <c r="E39" s="901" t="s">
        <v>0</v>
      </c>
      <c r="F39" s="902" t="str">
        <f t="shared" si="8"/>
        <v/>
      </c>
      <c r="G39" s="903"/>
      <c r="H39" s="903"/>
      <c r="I39" s="904"/>
      <c r="J39" s="904"/>
      <c r="K39" s="879">
        <f t="shared" si="10"/>
        <v>0</v>
      </c>
      <c r="L39" s="903"/>
      <c r="M39" s="905"/>
      <c r="N39" s="879">
        <f t="shared" si="9"/>
        <v>0</v>
      </c>
      <c r="O39" s="906"/>
      <c r="P39" s="903"/>
      <c r="Q39" s="909"/>
      <c r="R39" s="907"/>
      <c r="S39" s="908">
        <f t="shared" si="2"/>
        <v>0</v>
      </c>
      <c r="T39" s="906"/>
      <c r="U39" s="903"/>
      <c r="V39" s="909"/>
      <c r="W39" s="907"/>
      <c r="X39" s="908">
        <f t="shared" si="3"/>
        <v>0</v>
      </c>
      <c r="Y39" s="906"/>
      <c r="Z39" s="903"/>
      <c r="AA39" s="909"/>
      <c r="AB39" s="907"/>
      <c r="AC39" s="908">
        <f t="shared" si="4"/>
        <v>0</v>
      </c>
      <c r="AD39" s="906"/>
      <c r="AE39" s="903"/>
      <c r="AF39" s="909"/>
      <c r="AG39" s="907"/>
      <c r="AH39" s="908">
        <f t="shared" si="5"/>
        <v>0</v>
      </c>
      <c r="AI39" s="906"/>
      <c r="AJ39" s="903"/>
      <c r="AK39" s="909"/>
      <c r="AL39" s="907"/>
      <c r="AM39" s="908">
        <f t="shared" si="6"/>
        <v>0</v>
      </c>
    </row>
    <row r="40" spans="1:39" ht="20.100000000000001" customHeight="1" x14ac:dyDescent="0.2">
      <c r="A40" s="898" t="s">
        <v>259</v>
      </c>
      <c r="B40" s="899">
        <f t="shared" si="7"/>
        <v>0</v>
      </c>
      <c r="C40" s="900"/>
      <c r="D40" s="900"/>
      <c r="E40" s="901" t="s">
        <v>0</v>
      </c>
      <c r="F40" s="902" t="str">
        <f t="shared" si="8"/>
        <v/>
      </c>
      <c r="G40" s="903"/>
      <c r="H40" s="903"/>
      <c r="I40" s="904"/>
      <c r="J40" s="904"/>
      <c r="K40" s="879">
        <f t="shared" si="10"/>
        <v>0</v>
      </c>
      <c r="L40" s="903"/>
      <c r="M40" s="905"/>
      <c r="N40" s="879">
        <f t="shared" si="9"/>
        <v>0</v>
      </c>
      <c r="O40" s="906"/>
      <c r="P40" s="903"/>
      <c r="Q40" s="909"/>
      <c r="R40" s="907"/>
      <c r="S40" s="908">
        <f t="shared" si="2"/>
        <v>0</v>
      </c>
      <c r="T40" s="906"/>
      <c r="U40" s="903"/>
      <c r="V40" s="909"/>
      <c r="W40" s="907"/>
      <c r="X40" s="908">
        <f t="shared" si="3"/>
        <v>0</v>
      </c>
      <c r="Y40" s="906"/>
      <c r="Z40" s="903"/>
      <c r="AA40" s="909"/>
      <c r="AB40" s="907"/>
      <c r="AC40" s="908">
        <f t="shared" si="4"/>
        <v>0</v>
      </c>
      <c r="AD40" s="906"/>
      <c r="AE40" s="903"/>
      <c r="AF40" s="909"/>
      <c r="AG40" s="907"/>
      <c r="AH40" s="908">
        <f t="shared" si="5"/>
        <v>0</v>
      </c>
      <c r="AI40" s="906"/>
      <c r="AJ40" s="903"/>
      <c r="AK40" s="909"/>
      <c r="AL40" s="907"/>
      <c r="AM40" s="908">
        <f t="shared" si="6"/>
        <v>0</v>
      </c>
    </row>
    <row r="41" spans="1:39" x14ac:dyDescent="0.2">
      <c r="R41" s="884"/>
    </row>
    <row r="42" spans="1:39" x14ac:dyDescent="0.2">
      <c r="R42" s="884"/>
    </row>
    <row r="43" spans="1:39" x14ac:dyDescent="0.2">
      <c r="R43" s="884"/>
    </row>
  </sheetData>
  <autoFilter ref="A20:AM20"/>
  <mergeCells count="10">
    <mergeCell ref="E19:E20"/>
    <mergeCell ref="F19:F20"/>
    <mergeCell ref="K19:K20"/>
    <mergeCell ref="B5:C5"/>
    <mergeCell ref="B6:C6"/>
    <mergeCell ref="C11:C14"/>
    <mergeCell ref="D11:D14"/>
    <mergeCell ref="B19:B20"/>
    <mergeCell ref="C19:C20"/>
    <mergeCell ref="D19:D20"/>
  </mergeCells>
  <dataValidations count="1">
    <dataValidation type="list" allowBlank="1" showInputMessage="1" showErrorMessage="1" sqref="E21:E40">
      <formula1>"Bitte wählen,HöS,HöS/HS,HS,HS/MS,MS,MS/NS,NS"</formula1>
    </dataValidation>
  </dataValidations>
  <pageMargins left="0.78740157480314965" right="0.78740157480314965" top="0.98425196850393704" bottom="0.98425196850393704" header="0.51181102362204722" footer="0.51181102362204722"/>
  <pageSetup paperSize="9" scale="45" fitToWidth="0" pageOrder="overThenDown" orientation="landscape" r:id="rId1"/>
  <headerFooter alignWithMargins="0">
    <oddFooter>&amp;R&amp;12Seite &amp;P von &amp;N</oddFooter>
  </headerFooter>
  <colBreaks count="3" manualBreakCount="3">
    <brk id="14" min="18" max="219" man="1"/>
    <brk id="24" min="18" max="219" man="1"/>
    <brk id="34" min="18" max="219" man="1"/>
  </col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B1:S170"/>
  <sheetViews>
    <sheetView showGridLines="0" showZeros="0" topLeftCell="B43" zoomScale="85" zoomScaleNormal="85" workbookViewId="0">
      <selection activeCell="B67" sqref="B67"/>
    </sheetView>
  </sheetViews>
  <sheetFormatPr baseColWidth="10" defaultRowHeight="14.25" x14ac:dyDescent="0.2"/>
  <cols>
    <col min="1" max="1" width="2.7109375" style="12" customWidth="1"/>
    <col min="2" max="2" width="39.7109375" style="12" customWidth="1"/>
    <col min="3" max="4" width="17.7109375" style="12" customWidth="1"/>
    <col min="5" max="5" width="19.85546875" style="12" customWidth="1"/>
    <col min="6" max="10" width="17.7109375" style="12" customWidth="1"/>
    <col min="11" max="11" width="61.140625" style="12" bestFit="1" customWidth="1"/>
    <col min="12" max="12" width="17.7109375" style="12" customWidth="1"/>
    <col min="13" max="13" width="13.7109375" style="12" customWidth="1"/>
    <col min="14" max="15" width="17.7109375" style="12" customWidth="1"/>
    <col min="16" max="16" width="13.7109375" style="12" customWidth="1"/>
    <col min="17" max="19" width="17.7109375" style="12" customWidth="1"/>
    <col min="20" max="20" width="2.7109375" style="12" customWidth="1"/>
    <col min="21" max="16384" width="11.42578125" style="12"/>
  </cols>
  <sheetData>
    <row r="1" spans="2:11" ht="30" customHeight="1" x14ac:dyDescent="0.2">
      <c r="B1" s="962" t="str">
        <f>"E3. Vergütung für dezentrale Einspeisungen nach § 18 StromNEV inkl. vermiedene Netzentgelte nach EEG und KWK-G des Jahres "&amp; 'A. Allgemeine Informationen'!C15</f>
        <v>E3. Vergütung für dezentrale Einspeisungen nach § 18 StromNEV inkl. vermiedene Netzentgelte nach EEG und KWK-G des Jahres 2024</v>
      </c>
      <c r="H1" s="167"/>
    </row>
    <row r="2" spans="2:11" ht="12" customHeight="1" thickBot="1" x14ac:dyDescent="0.25">
      <c r="B2" s="224"/>
      <c r="C2" s="224"/>
      <c r="D2" s="224"/>
    </row>
    <row r="3" spans="2:11" ht="36" customHeight="1" thickBot="1" x14ac:dyDescent="0.25">
      <c r="B3" s="204" t="s">
        <v>116</v>
      </c>
      <c r="C3" s="570"/>
      <c r="D3" s="102" t="s">
        <v>110</v>
      </c>
      <c r="F3" s="582" t="str">
        <f>"Gebuchter Jahresaufwand für vermiedene Netzentgelte gem. handelsrechtlichem Jahresabschluss " &amp; 'A. Allgemeine Informationen'!$C$15 &amp;" [EUR]:"</f>
        <v>Gebuchter Jahresaufwand für vermiedene Netzentgelte gem. handelsrechtlichem Jahresabschluss 2024 [EUR]:</v>
      </c>
      <c r="G3" s="583"/>
      <c r="H3" s="583"/>
      <c r="I3" s="581"/>
    </row>
    <row r="4" spans="2:11" ht="15" customHeight="1" x14ac:dyDescent="0.2">
      <c r="B4" s="963" t="s">
        <v>89</v>
      </c>
      <c r="C4" s="964"/>
      <c r="D4" s="965">
        <f>I63</f>
        <v>0</v>
      </c>
      <c r="E4" s="42"/>
      <c r="F4" s="966"/>
      <c r="G4" s="966"/>
      <c r="H4" s="966"/>
      <c r="I4" s="967"/>
      <c r="J4" s="42"/>
      <c r="K4" s="42"/>
    </row>
    <row r="5" spans="2:11" ht="15" customHeight="1" x14ac:dyDescent="0.2">
      <c r="B5" s="963" t="s">
        <v>119</v>
      </c>
      <c r="C5" s="964"/>
      <c r="D5" s="532"/>
      <c r="E5" s="42"/>
      <c r="F5" s="968"/>
      <c r="G5" s="968"/>
      <c r="H5" s="968"/>
      <c r="I5" s="969"/>
      <c r="J5" s="42"/>
      <c r="K5" s="42"/>
    </row>
    <row r="6" spans="2:11" ht="15" customHeight="1" thickBot="1" x14ac:dyDescent="0.25">
      <c r="B6" s="616" t="s">
        <v>99</v>
      </c>
      <c r="C6" s="970"/>
      <c r="D6" s="63">
        <f>D4-D5</f>
        <v>0</v>
      </c>
      <c r="E6" s="42"/>
      <c r="F6" s="42"/>
      <c r="G6" s="42"/>
      <c r="H6" s="42"/>
      <c r="I6" s="42"/>
      <c r="J6" s="42"/>
      <c r="K6" s="42"/>
    </row>
    <row r="7" spans="2:11" ht="12" customHeight="1" thickBot="1" x14ac:dyDescent="0.25">
      <c r="B7" s="64"/>
      <c r="C7" s="64"/>
      <c r="D7" s="64"/>
      <c r="E7" s="44"/>
      <c r="F7" s="44"/>
      <c r="G7" s="44"/>
      <c r="H7" s="44"/>
      <c r="I7" s="44"/>
      <c r="J7" s="44"/>
      <c r="K7" s="42"/>
    </row>
    <row r="8" spans="2:11" ht="18" customHeight="1" x14ac:dyDescent="0.2">
      <c r="B8" s="338" t="s">
        <v>541</v>
      </c>
      <c r="C8" s="336"/>
      <c r="D8" s="337"/>
      <c r="E8" s="340"/>
      <c r="F8" s="340"/>
      <c r="G8" s="341"/>
      <c r="H8" s="342"/>
      <c r="I8" s="343"/>
      <c r="J8" s="65"/>
      <c r="K8" s="66"/>
    </row>
    <row r="9" spans="2:11" ht="159.75" customHeight="1" x14ac:dyDescent="0.2">
      <c r="B9" s="971" t="s">
        <v>542</v>
      </c>
      <c r="C9" s="339" t="s">
        <v>131</v>
      </c>
      <c r="D9" s="339" t="s">
        <v>132</v>
      </c>
      <c r="E9" s="339" t="str">
        <f>"Vermeidungs-"&amp;CHAR(10)&amp;"leistung für das Kalenderjahr "&amp; 'A. Allgemeine Informationen'!C15 &amp;CHAR(10)&amp;"[kW]"</f>
        <v>Vermeidungs-
leistung für das Kalenderjahr 2024
[kW]</v>
      </c>
      <c r="F9" s="339" t="str">
        <f>"Vermeidungs-"&amp;CHAR(10)&amp;"arbeit für das Kalenderjahr "&amp; 'A. Allgemeine Informationen'!C15 &amp;CHAR(10)&amp;"[kWh]"</f>
        <v>Vermeidungs-
arbeit für das Kalenderjahr 2024
[kWh]</v>
      </c>
      <c r="G9" s="339" t="str">
        <f>"Vergütung für die Vermeidungs-"&amp;CHAR(10)&amp;"leistung des Jahres "&amp;'A. Allgemeine Informationen'!C15&amp;CHAR(10)&amp;"[EUR]"</f>
        <v>Vergütung für die Vermeidungs-
leistung des Jahres 2024
[EUR]</v>
      </c>
      <c r="H9" s="339" t="str">
        <f>"Vergütung für die Vermeidungs-"&amp;CHAR(10)&amp;"arbeit des Jahres "&amp;'A. Allgemeine Informationen'!C15&amp;CHAR(10)&amp;"[EUR]"</f>
        <v>Vergütung für die Vermeidungs-
arbeit des Jahres 2024
[EUR]</v>
      </c>
      <c r="I9" s="972" t="str">
        <f>"Vergütung für dezentrale Einspeisungen im Sinne von § 18 StromNEV, § 57 Abs. 3 des EEG und § 4 Abs. 3 des KWK-G für das Jahr "&amp;'A. Allgemeine Informationen'!C15&amp;CHAR(10)&amp;"[EUR]"</f>
        <v>Vergütung für dezentrale Einspeisungen im Sinne von § 18 StromNEV, § 57 Abs. 3 des EEG und § 4 Abs. 3 des KWK-G für das Jahr 2024
[EUR]</v>
      </c>
    </row>
    <row r="10" spans="2:11" ht="15" customHeight="1" x14ac:dyDescent="0.2">
      <c r="B10" s="973" t="s">
        <v>127</v>
      </c>
      <c r="C10" s="974"/>
      <c r="D10" s="974"/>
      <c r="E10" s="975"/>
      <c r="F10" s="975"/>
      <c r="G10" s="975"/>
      <c r="H10" s="975"/>
      <c r="I10" s="976"/>
      <c r="J10" s="42"/>
    </row>
    <row r="11" spans="2:11" ht="15" customHeight="1" x14ac:dyDescent="0.2">
      <c r="B11" s="977" t="s">
        <v>969</v>
      </c>
      <c r="C11" s="978"/>
      <c r="D11" s="979"/>
      <c r="E11" s="951">
        <f t="shared" ref="E11:E18" si="0">SUMIFS($F$69:$F$168,$C$69:$C$168,"HöS/HS",$D$69:$D$168,B11)</f>
        <v>0</v>
      </c>
      <c r="F11" s="951">
        <f t="shared" ref="F11:F18" si="1">SUMIFS($G$69:$G$168,$C$69:$C$168,"HöS/HS",$D$69:$D$168,B11)</f>
        <v>0</v>
      </c>
      <c r="G11" s="951">
        <f>SUMIFS($N$69:$N$168,$C$69:$C$168,"HöS/HS",$D$69:$D$168,B11)</f>
        <v>0</v>
      </c>
      <c r="H11" s="951">
        <f>SUMIFS($Q$69:$Q$168,$C$69:$C$168,"HöS/HS",$D$69:$D$168,B11)</f>
        <v>0</v>
      </c>
      <c r="I11" s="942">
        <f>SUMIFS($S$69:$S$168,$C$69:$C$168,"HöS/HS",$D$69:$D$168,B11)</f>
        <v>0</v>
      </c>
      <c r="J11" s="42"/>
    </row>
    <row r="12" spans="2:11" ht="15" customHeight="1" x14ac:dyDescent="0.2">
      <c r="B12" s="977" t="s">
        <v>970</v>
      </c>
      <c r="C12" s="980"/>
      <c r="D12" s="981"/>
      <c r="E12" s="951">
        <f t="shared" si="0"/>
        <v>0</v>
      </c>
      <c r="F12" s="951">
        <f t="shared" si="1"/>
        <v>0</v>
      </c>
      <c r="G12" s="982"/>
      <c r="H12" s="983"/>
      <c r="I12" s="984"/>
      <c r="J12" s="42"/>
    </row>
    <row r="13" spans="2:11" ht="15" customHeight="1" x14ac:dyDescent="0.2">
      <c r="B13" s="977" t="s">
        <v>971</v>
      </c>
      <c r="C13" s="980"/>
      <c r="D13" s="981"/>
      <c r="E13" s="951">
        <f t="shared" si="0"/>
        <v>0</v>
      </c>
      <c r="F13" s="951">
        <f t="shared" si="1"/>
        <v>0</v>
      </c>
      <c r="G13" s="985"/>
      <c r="H13" s="975"/>
      <c r="I13" s="986"/>
      <c r="J13" s="42"/>
    </row>
    <row r="14" spans="2:11" ht="15" customHeight="1" x14ac:dyDescent="0.2">
      <c r="B14" s="977" t="s">
        <v>972</v>
      </c>
      <c r="C14" s="980"/>
      <c r="D14" s="981"/>
      <c r="E14" s="951">
        <f t="shared" si="0"/>
        <v>0</v>
      </c>
      <c r="F14" s="951">
        <f t="shared" si="1"/>
        <v>0</v>
      </c>
      <c r="G14" s="939">
        <f>SUMIFS($N$69:$N$168,$C$69:$C$168,"HöS/HS",$D$69:$D$168,B14)</f>
        <v>0</v>
      </c>
      <c r="H14" s="939">
        <f>SUMIFS($Q$69:$Q$168,$C$69:$C$168,"HöS/HS",$D$69:$D$168,B14)</f>
        <v>0</v>
      </c>
      <c r="I14" s="942">
        <f>SUMIFS($S$69:$S$168,$C$69:$C$168,"HöS/HS",$D$69:$D$168,B14)</f>
        <v>0</v>
      </c>
      <c r="J14" s="42"/>
    </row>
    <row r="15" spans="2:11" ht="15" customHeight="1" x14ac:dyDescent="0.2">
      <c r="B15" s="977" t="s">
        <v>973</v>
      </c>
      <c r="C15" s="980"/>
      <c r="D15" s="981"/>
      <c r="E15" s="951">
        <f t="shared" si="0"/>
        <v>0</v>
      </c>
      <c r="F15" s="951">
        <f t="shared" si="1"/>
        <v>0</v>
      </c>
      <c r="G15" s="982"/>
      <c r="H15" s="983"/>
      <c r="I15" s="984"/>
      <c r="J15" s="42"/>
    </row>
    <row r="16" spans="2:11" ht="15" customHeight="1" x14ac:dyDescent="0.2">
      <c r="B16" s="977" t="s">
        <v>974</v>
      </c>
      <c r="C16" s="980"/>
      <c r="D16" s="981"/>
      <c r="E16" s="951">
        <f t="shared" si="0"/>
        <v>0</v>
      </c>
      <c r="F16" s="951">
        <f t="shared" si="1"/>
        <v>0</v>
      </c>
      <c r="G16" s="939">
        <f>SUMIFS($N$69:$N$168,$C$69:$C$168,"HöS/HS",$D$69:$D$168,B16)</f>
        <v>0</v>
      </c>
      <c r="H16" s="939">
        <f>SUMIFS($Q$69:$Q$168,$C$69:$C$168,"HöS/HS",$D$69:$D$168,B16)</f>
        <v>0</v>
      </c>
      <c r="I16" s="942">
        <f>SUMIFS($S$69:$S$168,$C$69:$C$168,"HöS/HS",$D$69:$D$168,B16)</f>
        <v>0</v>
      </c>
      <c r="J16" s="42"/>
    </row>
    <row r="17" spans="2:10" ht="15" customHeight="1" x14ac:dyDescent="0.2">
      <c r="B17" s="977" t="s">
        <v>975</v>
      </c>
      <c r="C17" s="980"/>
      <c r="D17" s="981"/>
      <c r="E17" s="951">
        <f t="shared" si="0"/>
        <v>0</v>
      </c>
      <c r="F17" s="951">
        <f t="shared" si="1"/>
        <v>0</v>
      </c>
      <c r="G17" s="987"/>
      <c r="H17" s="944"/>
      <c r="I17" s="988"/>
      <c r="J17" s="42"/>
    </row>
    <row r="18" spans="2:10" ht="15" customHeight="1" thickBot="1" x14ac:dyDescent="0.25">
      <c r="B18" s="989" t="s">
        <v>126</v>
      </c>
      <c r="C18" s="980"/>
      <c r="D18" s="981"/>
      <c r="E18" s="990">
        <f t="shared" si="0"/>
        <v>0</v>
      </c>
      <c r="F18" s="990">
        <f t="shared" si="1"/>
        <v>0</v>
      </c>
      <c r="G18" s="951">
        <f>SUMIFS($N$69:$N$168,$C$69:$C$168,"HöS/HS",$D$69:$D$168,B18)-SUMIFS($N$69:$N$168,$C$69:$C$168,"HöS/HS",$D$69:$D$168,B18,$B$69:$B$168,"Wind")-SUMIFS($N$69:$N$168,$C$69:$C$168,"HöS/HS",$D$69:$D$168,B18,$B$69:$B$168,"Solar")</f>
        <v>0</v>
      </c>
      <c r="H18" s="951">
        <f>SUMIFS($Q$69:$Q$168,$C$69:$C$168,"HöS/HS",$D$69:$D$168,B18)-SUMIFS($Q$69:$Q$168,$C$69:$C$168,"HöS/HS",$D$69:$D$168,B18,$B$69:$B$168,"Wind")-SUMIFS($Q$69:$Q$168,$C$69:$C$168,"HöS/HS",$D$69:$D$168,B18,$B$69:$B$168,"Solar")</f>
        <v>0</v>
      </c>
      <c r="I18" s="991">
        <f>SUMIFS($S$69:$S$168,$C$69:$C$168,"HöS/HS",$D$69:$D$168,B18)-SUMIFS($S$69:$S$168,$C$69:$C$168,"HöS/HS",$D$69:$D$168,B18,$B$69:$B$168,"Wind")-SUMIFS($S$69:$S$168,$C$69:$C$168,"HöS/HS",$D$69:$D$168,B18,$B$69:$B$168,"Solar")</f>
        <v>0</v>
      </c>
      <c r="J18" s="42"/>
    </row>
    <row r="19" spans="2:10" ht="15" customHeight="1" x14ac:dyDescent="0.2">
      <c r="B19" s="992" t="s">
        <v>3</v>
      </c>
      <c r="C19" s="993"/>
      <c r="D19" s="993"/>
      <c r="E19" s="994"/>
      <c r="F19" s="994"/>
      <c r="G19" s="994"/>
      <c r="H19" s="994"/>
      <c r="I19" s="995"/>
      <c r="J19" s="42"/>
    </row>
    <row r="20" spans="2:10" ht="15" customHeight="1" x14ac:dyDescent="0.2">
      <c r="B20" s="977" t="s">
        <v>969</v>
      </c>
      <c r="C20" s="978"/>
      <c r="D20" s="979"/>
      <c r="E20" s="951">
        <f t="shared" ref="E20:E27" si="2">SUMIFS($F$69:$F$168,$C$69:$C$168,"HS",$D$69:$D$168,B20)</f>
        <v>0</v>
      </c>
      <c r="F20" s="951">
        <f t="shared" ref="F20:F27" si="3">SUMIFS($G$69:$G$168,$C$69:$C$168,"HS",$D$69:$D$168,B20)</f>
        <v>0</v>
      </c>
      <c r="G20" s="951">
        <f>SUMIFS($N$69:$N$168,$C$69:$C$168,"HS",$D$69:$D$168,B20)</f>
        <v>0</v>
      </c>
      <c r="H20" s="951">
        <f>SUMIFS($Q$69:$Q$168,$C$69:$C$168,"HS",$D$69:$D$168,B20)</f>
        <v>0</v>
      </c>
      <c r="I20" s="942">
        <f>SUMIFS($S$69:$S$168,$C$69:$C$168,"HS",$D$69:$D$168,B20)</f>
        <v>0</v>
      </c>
      <c r="J20" s="42"/>
    </row>
    <row r="21" spans="2:10" ht="15" customHeight="1" x14ac:dyDescent="0.2">
      <c r="B21" s="977" t="s">
        <v>970</v>
      </c>
      <c r="C21" s="980"/>
      <c r="D21" s="981"/>
      <c r="E21" s="951">
        <f t="shared" si="2"/>
        <v>0</v>
      </c>
      <c r="F21" s="951">
        <f t="shared" si="3"/>
        <v>0</v>
      </c>
      <c r="G21" s="982"/>
      <c r="H21" s="983"/>
      <c r="I21" s="984"/>
      <c r="J21" s="42"/>
    </row>
    <row r="22" spans="2:10" ht="15" customHeight="1" x14ac:dyDescent="0.2">
      <c r="B22" s="977" t="s">
        <v>971</v>
      </c>
      <c r="C22" s="980"/>
      <c r="D22" s="981"/>
      <c r="E22" s="951">
        <f t="shared" si="2"/>
        <v>0</v>
      </c>
      <c r="F22" s="951">
        <f t="shared" si="3"/>
        <v>0</v>
      </c>
      <c r="G22" s="985"/>
      <c r="H22" s="975"/>
      <c r="I22" s="986"/>
      <c r="J22" s="42"/>
    </row>
    <row r="23" spans="2:10" ht="15" customHeight="1" x14ac:dyDescent="0.2">
      <c r="B23" s="977" t="s">
        <v>972</v>
      </c>
      <c r="C23" s="980"/>
      <c r="D23" s="981"/>
      <c r="E23" s="951">
        <f t="shared" si="2"/>
        <v>0</v>
      </c>
      <c r="F23" s="951">
        <f t="shared" si="3"/>
        <v>0</v>
      </c>
      <c r="G23" s="951">
        <f>SUMIFS($N$69:$N$168,$C$69:$C$168,"HS",$D$69:$D$168,B23)</f>
        <v>0</v>
      </c>
      <c r="H23" s="951">
        <f>SUMIFS($Q$69:$Q$168,$C$69:$C$168,"HS",$D$69:$D$168,B23)</f>
        <v>0</v>
      </c>
      <c r="I23" s="942">
        <f>SUMIFS($S$69:$S$168,$C$69:$C$168,"HS",$D$69:$D$168,B23)</f>
        <v>0</v>
      </c>
      <c r="J23" s="42"/>
    </row>
    <row r="24" spans="2:10" ht="15" customHeight="1" x14ac:dyDescent="0.2">
      <c r="B24" s="977" t="s">
        <v>973</v>
      </c>
      <c r="C24" s="980"/>
      <c r="D24" s="981"/>
      <c r="E24" s="951">
        <f t="shared" si="2"/>
        <v>0</v>
      </c>
      <c r="F24" s="951">
        <f t="shared" si="3"/>
        <v>0</v>
      </c>
      <c r="G24" s="982"/>
      <c r="H24" s="983"/>
      <c r="I24" s="984"/>
      <c r="J24" s="42"/>
    </row>
    <row r="25" spans="2:10" ht="15" customHeight="1" x14ac:dyDescent="0.2">
      <c r="B25" s="977" t="s">
        <v>974</v>
      </c>
      <c r="C25" s="980"/>
      <c r="D25" s="981"/>
      <c r="E25" s="951">
        <f t="shared" si="2"/>
        <v>0</v>
      </c>
      <c r="F25" s="951">
        <f t="shared" si="3"/>
        <v>0</v>
      </c>
      <c r="G25" s="939">
        <f>SUMIFS($N$69:$N$168,$C$69:$C$168,"HS",$D$69:$D$168,B25)</f>
        <v>0</v>
      </c>
      <c r="H25" s="939">
        <f>SUMIFS($Q$69:$Q$168,$C$69:$C$168,"HS",$D$69:$D$168,B25)</f>
        <v>0</v>
      </c>
      <c r="I25" s="942">
        <f>SUMIFS($S$69:$S$168,$C$69:$C$168,"HS",$D$69:$D$168,B25)</f>
        <v>0</v>
      </c>
      <c r="J25" s="42"/>
    </row>
    <row r="26" spans="2:10" ht="15" customHeight="1" x14ac:dyDescent="0.2">
      <c r="B26" s="977" t="s">
        <v>975</v>
      </c>
      <c r="C26" s="980"/>
      <c r="D26" s="981"/>
      <c r="E26" s="951">
        <f t="shared" si="2"/>
        <v>0</v>
      </c>
      <c r="F26" s="951">
        <f t="shared" si="3"/>
        <v>0</v>
      </c>
      <c r="G26" s="987"/>
      <c r="H26" s="944"/>
      <c r="I26" s="988"/>
      <c r="J26" s="42"/>
    </row>
    <row r="27" spans="2:10" ht="15" customHeight="1" thickBot="1" x14ac:dyDescent="0.25">
      <c r="B27" s="996" t="s">
        <v>126</v>
      </c>
      <c r="C27" s="997"/>
      <c r="D27" s="998"/>
      <c r="E27" s="999">
        <f t="shared" si="2"/>
        <v>0</v>
      </c>
      <c r="F27" s="999">
        <f t="shared" si="3"/>
        <v>0</v>
      </c>
      <c r="G27" s="1000">
        <f>SUMIFS($N$69:$N$168,$C$69:$C$168,"HS",$D$69:$D$168,B27)-SUMIFS($N$69:$N$168,$C$69:$C$168,"HS",$D$69:$D$168,B27,$B$69:$B$168,"Wind")-SUMIFS($N$69:$N$168,$C$69:$C$168,"HS",$D$69:$D$168,B27,$B$69:$B$168,"Solar")</f>
        <v>0</v>
      </c>
      <c r="H27" s="1000">
        <f>SUMIFS($Q$69:$Q$168,$C$69:$C$168,"HS",$D$69:$D$168,B27)-SUMIFS($Q$69:$Q$168,$C$69:$C$168,"HS",$D$69:$D$168,B27,$B$69:$B$168,"Wind")-SUMIFS($Q$69:$Q$168,$C$69:$C$168,"HS",$D$69:$D$168,B27,$B$69:$B$168,"Solar")</f>
        <v>0</v>
      </c>
      <c r="I27" s="1001">
        <f>SUMIFS($S$69:$S$168,$C$69:$C$168,"HS",$D$69:$D$168,B27)-SUMIFS($S$69:$S$168,$C$69:$C$168,"HS",$D$69:$D$168,B27,$B$69:$B$168,"Wind")-SUMIFS($S$69:$S$168,$C$69:$C$168,"HS",$D$69:$D$168,B27,$B$69:$B$168,"Solar")</f>
        <v>0</v>
      </c>
      <c r="J27" s="42"/>
    </row>
    <row r="28" spans="2:10" ht="15" customHeight="1" x14ac:dyDescent="0.2">
      <c r="B28" s="973" t="s">
        <v>128</v>
      </c>
      <c r="C28" s="974"/>
      <c r="D28" s="974"/>
      <c r="E28" s="975"/>
      <c r="F28" s="975"/>
      <c r="G28" s="975"/>
      <c r="H28" s="975"/>
      <c r="I28" s="986"/>
      <c r="J28" s="42"/>
    </row>
    <row r="29" spans="2:10" ht="15" customHeight="1" x14ac:dyDescent="0.2">
      <c r="B29" s="977" t="s">
        <v>969</v>
      </c>
      <c r="C29" s="978"/>
      <c r="D29" s="979"/>
      <c r="E29" s="951">
        <f t="shared" ref="E29:E36" si="4">SUMIFS($F$69:$F$168,$C$69:$C$168,"HS/MS",$D$69:$D$168,B29)</f>
        <v>0</v>
      </c>
      <c r="F29" s="951">
        <f t="shared" ref="F29:F36" si="5">SUMIFS($G$69:$G$168,$C$69:$C$168,"HS/MS",$D$69:$D$168,B29)</f>
        <v>0</v>
      </c>
      <c r="G29" s="951">
        <f>SUMIFS($N$69:$N$168,$C$69:$C$168,"HS/MS",$D$69:$D$168,B29)</f>
        <v>0</v>
      </c>
      <c r="H29" s="951">
        <f>SUMIFS($Q$69:$Q$168,$C$69:$C$168,"HS/MS",$D$69:$D$168,B29)</f>
        <v>0</v>
      </c>
      <c r="I29" s="942">
        <f>SUMIFS($S$69:$S$168,$C$69:$C$168,"HS/MS",$D$69:$D$168,B29)</f>
        <v>0</v>
      </c>
      <c r="J29" s="42"/>
    </row>
    <row r="30" spans="2:10" ht="15" customHeight="1" x14ac:dyDescent="0.2">
      <c r="B30" s="977" t="s">
        <v>970</v>
      </c>
      <c r="C30" s="980"/>
      <c r="D30" s="981"/>
      <c r="E30" s="951">
        <f t="shared" si="4"/>
        <v>0</v>
      </c>
      <c r="F30" s="951">
        <f t="shared" si="5"/>
        <v>0</v>
      </c>
      <c r="G30" s="982"/>
      <c r="H30" s="983"/>
      <c r="I30" s="984"/>
      <c r="J30" s="42"/>
    </row>
    <row r="31" spans="2:10" ht="15" customHeight="1" x14ac:dyDescent="0.2">
      <c r="B31" s="977" t="s">
        <v>971</v>
      </c>
      <c r="C31" s="980"/>
      <c r="D31" s="981"/>
      <c r="E31" s="951">
        <f t="shared" si="4"/>
        <v>0</v>
      </c>
      <c r="F31" s="951">
        <f t="shared" si="5"/>
        <v>0</v>
      </c>
      <c r="G31" s="985"/>
      <c r="H31" s="975"/>
      <c r="I31" s="986"/>
      <c r="J31" s="42"/>
    </row>
    <row r="32" spans="2:10" ht="15" customHeight="1" x14ac:dyDescent="0.2">
      <c r="B32" s="977" t="s">
        <v>972</v>
      </c>
      <c r="C32" s="980"/>
      <c r="D32" s="981"/>
      <c r="E32" s="951">
        <f t="shared" si="4"/>
        <v>0</v>
      </c>
      <c r="F32" s="951">
        <f t="shared" si="5"/>
        <v>0</v>
      </c>
      <c r="G32" s="951">
        <f>SUMIFS($N$69:$N$168,$C$69:$C$168,"HS/MS",$D$69:$D$168,B32)</f>
        <v>0</v>
      </c>
      <c r="H32" s="951">
        <f>SUMIFS($Q$69:$Q$168,$C$69:$C$168,"HS/MS",$D$69:$D$168,B32)</f>
        <v>0</v>
      </c>
      <c r="I32" s="942">
        <f>SUMIFS($S$69:$S$168,$C$69:$C$168,"HS/MS",$D$69:$D$168,B32)</f>
        <v>0</v>
      </c>
      <c r="J32" s="42"/>
    </row>
    <row r="33" spans="2:10" ht="15" customHeight="1" x14ac:dyDescent="0.2">
      <c r="B33" s="977" t="s">
        <v>973</v>
      </c>
      <c r="C33" s="980"/>
      <c r="D33" s="981"/>
      <c r="E33" s="951">
        <f t="shared" si="4"/>
        <v>0</v>
      </c>
      <c r="F33" s="951">
        <f t="shared" si="5"/>
        <v>0</v>
      </c>
      <c r="G33" s="982"/>
      <c r="H33" s="983"/>
      <c r="I33" s="984"/>
      <c r="J33" s="42"/>
    </row>
    <row r="34" spans="2:10" ht="15" customHeight="1" x14ac:dyDescent="0.2">
      <c r="B34" s="977" t="s">
        <v>974</v>
      </c>
      <c r="C34" s="980"/>
      <c r="D34" s="981"/>
      <c r="E34" s="951">
        <f t="shared" si="4"/>
        <v>0</v>
      </c>
      <c r="F34" s="951">
        <f t="shared" si="5"/>
        <v>0</v>
      </c>
      <c r="G34" s="939">
        <f>SUMIFS($N$69:$N$168,$C$69:$C$168,"HS/MS",$D$69:$D$168,B34)</f>
        <v>0</v>
      </c>
      <c r="H34" s="939">
        <f>SUMIFS($Q$69:$Q$168,$C$69:$C$168,"HS/MS",$D$69:$D$168,B34)</f>
        <v>0</v>
      </c>
      <c r="I34" s="942">
        <f>SUMIFS($S$69:$S$168,$C$69:$C$168,"HS/MS",$D$69:$D$168,B34)</f>
        <v>0</v>
      </c>
      <c r="J34" s="42"/>
    </row>
    <row r="35" spans="2:10" ht="15" customHeight="1" x14ac:dyDescent="0.2">
      <c r="B35" s="977" t="s">
        <v>975</v>
      </c>
      <c r="C35" s="980"/>
      <c r="D35" s="981"/>
      <c r="E35" s="951">
        <f t="shared" si="4"/>
        <v>0</v>
      </c>
      <c r="F35" s="951">
        <f t="shared" si="5"/>
        <v>0</v>
      </c>
      <c r="G35" s="987"/>
      <c r="H35" s="944"/>
      <c r="I35" s="988"/>
      <c r="J35" s="42"/>
    </row>
    <row r="36" spans="2:10" ht="15" customHeight="1" thickBot="1" x14ac:dyDescent="0.25">
      <c r="B36" s="989" t="s">
        <v>126</v>
      </c>
      <c r="C36" s="980"/>
      <c r="D36" s="981"/>
      <c r="E36" s="990">
        <f t="shared" si="4"/>
        <v>0</v>
      </c>
      <c r="F36" s="990">
        <f t="shared" si="5"/>
        <v>0</v>
      </c>
      <c r="G36" s="1000">
        <f>SUMIFS($N$69:$N$168,$C$69:$C$168,"HS/MS",$D$69:$D$168,B36)-SUMIFS($N$69:$N$168,$C$69:$C$168,"HS/MS",$D$69:$D$168,B36,$B$69:$B$168,"Wind")-SUMIFS($N$69:$N$168,$C$69:$C$168,"HS/MS",$D$69:$D$168,B36,$B$69:$B$168,"Solar")</f>
        <v>0</v>
      </c>
      <c r="H36" s="1000">
        <f>SUMIFS($Q$69:$Q$168,$C$69:$C$168,"HS/MS",$D$69:$D$168,B36)-SUMIFS($Q$69:$Q$168,$C$69:$C$168,"HS/MS",$D$69:$D$168,B36,$B$69:$B$168,"Wind")-SUMIFS($Q$69:$Q$168,$C$69:$C$168,"HS/MS",$D$69:$D$168,B36,$B$69:$B$168,"Solar")</f>
        <v>0</v>
      </c>
      <c r="I36" s="1001">
        <f>SUMIFS($S$69:$S$168,$C$69:$C$168,"HS/MS",$D$69:$D$168,B36)-SUMIFS($S$69:$S$168,$C$69:$C$168,"HS/MS",$D$69:$D$168,B36,$B$69:$B$168,"Wind")-SUMIFS($S$69:$S$168,$C$69:$C$168,"HS/MS",$D$69:$D$168,B36,$B$69:$B$168,"Solar")</f>
        <v>0</v>
      </c>
      <c r="J36" s="42"/>
    </row>
    <row r="37" spans="2:10" ht="15" customHeight="1" x14ac:dyDescent="0.2">
      <c r="B37" s="992" t="s">
        <v>4</v>
      </c>
      <c r="C37" s="993"/>
      <c r="D37" s="993"/>
      <c r="E37" s="994"/>
      <c r="F37" s="994"/>
      <c r="G37" s="994"/>
      <c r="H37" s="994"/>
      <c r="I37" s="995"/>
      <c r="J37" s="42"/>
    </row>
    <row r="38" spans="2:10" ht="15" customHeight="1" x14ac:dyDescent="0.2">
      <c r="B38" s="977" t="s">
        <v>969</v>
      </c>
      <c r="C38" s="978"/>
      <c r="D38" s="979"/>
      <c r="E38" s="951">
        <f t="shared" ref="E38:E45" si="6">SUMIFS($F$69:$F$168,$C$69:$C$168,"MS",$D$69:$D$168,B38)</f>
        <v>0</v>
      </c>
      <c r="F38" s="951">
        <f t="shared" ref="F38:F45" si="7">SUMIFS($G$69:$G$168,$C$69:$C$168,"MS",$D$69:$D$168,B38)</f>
        <v>0</v>
      </c>
      <c r="G38" s="951">
        <f>SUMIFS($N$69:$N$168,$C$69:$C$168,"MS",$D$69:$D$168,B38)</f>
        <v>0</v>
      </c>
      <c r="H38" s="951">
        <f>SUMIFS($Q$69:$Q$168,$C$69:$C$168,"MS",$D$69:$D$168,B38)</f>
        <v>0</v>
      </c>
      <c r="I38" s="942">
        <f>SUMIFS($S$69:$S$168,$C$69:$C$168,"MS",$D$69:$D$168,B38)</f>
        <v>0</v>
      </c>
      <c r="J38" s="42"/>
    </row>
    <row r="39" spans="2:10" ht="15" customHeight="1" x14ac:dyDescent="0.2">
      <c r="B39" s="977" t="s">
        <v>970</v>
      </c>
      <c r="C39" s="980"/>
      <c r="D39" s="981"/>
      <c r="E39" s="951">
        <f t="shared" si="6"/>
        <v>0</v>
      </c>
      <c r="F39" s="951">
        <f t="shared" si="7"/>
        <v>0</v>
      </c>
      <c r="G39" s="982"/>
      <c r="H39" s="983"/>
      <c r="I39" s="984"/>
      <c r="J39" s="42"/>
    </row>
    <row r="40" spans="2:10" ht="15" customHeight="1" x14ac:dyDescent="0.2">
      <c r="B40" s="977" t="s">
        <v>971</v>
      </c>
      <c r="C40" s="980"/>
      <c r="D40" s="981"/>
      <c r="E40" s="951">
        <f t="shared" si="6"/>
        <v>0</v>
      </c>
      <c r="F40" s="951">
        <f t="shared" si="7"/>
        <v>0</v>
      </c>
      <c r="G40" s="985"/>
      <c r="H40" s="975"/>
      <c r="I40" s="986"/>
      <c r="J40" s="42"/>
    </row>
    <row r="41" spans="2:10" ht="15" customHeight="1" x14ac:dyDescent="0.2">
      <c r="B41" s="977" t="s">
        <v>972</v>
      </c>
      <c r="C41" s="980"/>
      <c r="D41" s="981"/>
      <c r="E41" s="951">
        <f t="shared" si="6"/>
        <v>0</v>
      </c>
      <c r="F41" s="951">
        <f t="shared" si="7"/>
        <v>0</v>
      </c>
      <c r="G41" s="951">
        <f>SUMIFS($N$69:$N$168,$C$69:$C$168,"MS",$D$69:$D$168,B41)</f>
        <v>0</v>
      </c>
      <c r="H41" s="951">
        <f>SUMIFS($Q$69:$Q$168,$C$69:$C$168,"MS",$D$69:$D$168,B41)</f>
        <v>0</v>
      </c>
      <c r="I41" s="942">
        <f>SUMIFS($S$69:$S$168,$C$69:$C$168,"MS",$D$69:$D$168,B41)</f>
        <v>0</v>
      </c>
      <c r="J41" s="42"/>
    </row>
    <row r="42" spans="2:10" ht="15" customHeight="1" x14ac:dyDescent="0.2">
      <c r="B42" s="977" t="s">
        <v>973</v>
      </c>
      <c r="C42" s="980"/>
      <c r="D42" s="981"/>
      <c r="E42" s="951">
        <f t="shared" si="6"/>
        <v>0</v>
      </c>
      <c r="F42" s="951">
        <f t="shared" si="7"/>
        <v>0</v>
      </c>
      <c r="G42" s="982"/>
      <c r="H42" s="983"/>
      <c r="I42" s="984"/>
      <c r="J42" s="42"/>
    </row>
    <row r="43" spans="2:10" ht="15" customHeight="1" x14ac:dyDescent="0.2">
      <c r="B43" s="977" t="s">
        <v>974</v>
      </c>
      <c r="C43" s="980"/>
      <c r="D43" s="981"/>
      <c r="E43" s="951">
        <f t="shared" si="6"/>
        <v>0</v>
      </c>
      <c r="F43" s="951">
        <f t="shared" si="7"/>
        <v>0</v>
      </c>
      <c r="G43" s="939">
        <f>SUMIFS($N$69:$N$168,$C$69:$C$168,"MS",$D$69:$D$168,B43)</f>
        <v>0</v>
      </c>
      <c r="H43" s="939">
        <f>SUMIFS($Q$69:$Q$168,$C$69:$C$168,"MS",$D$69:$D$168,B43)</f>
        <v>0</v>
      </c>
      <c r="I43" s="942">
        <f>SUMIFS($S$69:$S$168,$C$69:$C$168,"MS",$D$69:$D$168,B43)</f>
        <v>0</v>
      </c>
      <c r="J43" s="42"/>
    </row>
    <row r="44" spans="2:10" ht="15" customHeight="1" x14ac:dyDescent="0.2">
      <c r="B44" s="977" t="s">
        <v>975</v>
      </c>
      <c r="C44" s="980"/>
      <c r="D44" s="981"/>
      <c r="E44" s="951">
        <f t="shared" si="6"/>
        <v>0</v>
      </c>
      <c r="F44" s="951">
        <f t="shared" si="7"/>
        <v>0</v>
      </c>
      <c r="G44" s="987"/>
      <c r="H44" s="944"/>
      <c r="I44" s="988"/>
      <c r="J44" s="42"/>
    </row>
    <row r="45" spans="2:10" ht="15" customHeight="1" thickBot="1" x14ac:dyDescent="0.25">
      <c r="B45" s="989" t="s">
        <v>126</v>
      </c>
      <c r="C45" s="980"/>
      <c r="D45" s="981"/>
      <c r="E45" s="990">
        <f t="shared" si="6"/>
        <v>0</v>
      </c>
      <c r="F45" s="990">
        <f t="shared" si="7"/>
        <v>0</v>
      </c>
      <c r="G45" s="1000">
        <f>SUMIFS($N$69:$N$168,$C$69:$C$168,"MS",$D$69:$D$168,B45)-SUMIFS($N$69:$N$168,$C$69:$C$168,"MS",$D$69:$D$168,B45,$B$69:$B$168,"Wind")-SUMIFS($N$69:$N$168,$C$69:$C$168,"MS",$D$69:$D$168,B45,$B$69:$B$168,"Solar")</f>
        <v>0</v>
      </c>
      <c r="H45" s="1000">
        <f>SUMIFS($Q$69:$Q$168,$C$69:$C$168,"MS",$D$69:$D$168,B45)-SUMIFS($Q$69:$Q$168,$C$69:$C$168,"MS",$D$69:$D$168,B45,$B$69:$B$168,"Wind")-SUMIFS($Q$69:$Q$168,$C$69:$C$168,"MS",$D$69:$D$168,B45,$B$69:$B$168,"Solar")</f>
        <v>0</v>
      </c>
      <c r="I45" s="1001">
        <f>SUMIFS($S$69:$S$168,$C$69:$C$168,"MS",$D$69:$D$168,B45)-SUMIFS($S$69:$S$168,$C$69:$C$168,"MS",$D$69:$D$168,B45,$B$69:$B$168,"Wind")-SUMIFS($S$69:$S$168,$C$69:$C$168,"MS",$D$69:$D$168,B45,$B$69:$B$168,"Solar")</f>
        <v>0</v>
      </c>
      <c r="J45" s="42"/>
    </row>
    <row r="46" spans="2:10" ht="15" customHeight="1" x14ac:dyDescent="0.2">
      <c r="B46" s="992" t="s">
        <v>129</v>
      </c>
      <c r="C46" s="993"/>
      <c r="D46" s="993"/>
      <c r="E46" s="994"/>
      <c r="F46" s="994"/>
      <c r="G46" s="994"/>
      <c r="H46" s="994"/>
      <c r="I46" s="995"/>
      <c r="J46" s="42"/>
    </row>
    <row r="47" spans="2:10" ht="15" customHeight="1" x14ac:dyDescent="0.2">
      <c r="B47" s="977" t="s">
        <v>969</v>
      </c>
      <c r="C47" s="978"/>
      <c r="D47" s="979"/>
      <c r="E47" s="951">
        <f t="shared" ref="E47:E54" si="8">SUMIFS($F$69:$F$168,$C$69:$C$168,"MS/NS",$D$69:$D$168,B47)</f>
        <v>0</v>
      </c>
      <c r="F47" s="951">
        <f t="shared" ref="F47:F54" si="9">SUMIFS($G$69:$G$168,$C$69:$C$168,"MS/NS",$D$69:$D$168,B47)</f>
        <v>0</v>
      </c>
      <c r="G47" s="951">
        <f>SUMIFS($N$69:$N$168,$C$69:$C$168,"MS/NS",$D$69:$D$168,B47)</f>
        <v>0</v>
      </c>
      <c r="H47" s="951">
        <f>SUMIFS($Q$69:$Q$168,$C$69:$C$168,"MS/NS",$D$69:$D$168,B47)</f>
        <v>0</v>
      </c>
      <c r="I47" s="942">
        <f>SUMIFS($S$69:$S$168,$C$69:$C$168,"MS/NS",$D$69:$D$168,B47)</f>
        <v>0</v>
      </c>
      <c r="J47" s="42"/>
    </row>
    <row r="48" spans="2:10" ht="15" customHeight="1" x14ac:dyDescent="0.2">
      <c r="B48" s="977" t="s">
        <v>970</v>
      </c>
      <c r="C48" s="980"/>
      <c r="D48" s="981"/>
      <c r="E48" s="951">
        <f t="shared" si="8"/>
        <v>0</v>
      </c>
      <c r="F48" s="951">
        <f t="shared" si="9"/>
        <v>0</v>
      </c>
      <c r="G48" s="982"/>
      <c r="H48" s="983"/>
      <c r="I48" s="984"/>
      <c r="J48" s="42"/>
    </row>
    <row r="49" spans="2:11" ht="15" customHeight="1" x14ac:dyDescent="0.2">
      <c r="B49" s="977" t="s">
        <v>971</v>
      </c>
      <c r="C49" s="980"/>
      <c r="D49" s="981"/>
      <c r="E49" s="951">
        <f t="shared" si="8"/>
        <v>0</v>
      </c>
      <c r="F49" s="951">
        <f t="shared" si="9"/>
        <v>0</v>
      </c>
      <c r="G49" s="985"/>
      <c r="H49" s="975"/>
      <c r="I49" s="986"/>
      <c r="J49" s="42"/>
    </row>
    <row r="50" spans="2:11" ht="15" customHeight="1" x14ac:dyDescent="0.2">
      <c r="B50" s="977" t="s">
        <v>972</v>
      </c>
      <c r="C50" s="980"/>
      <c r="D50" s="981"/>
      <c r="E50" s="951">
        <f t="shared" si="8"/>
        <v>0</v>
      </c>
      <c r="F50" s="951">
        <f t="shared" si="9"/>
        <v>0</v>
      </c>
      <c r="G50" s="951">
        <f>SUMIFS($N$69:$N$168,$C$69:$C$168,"MS/NS",$D$69:$D$168,B50)</f>
        <v>0</v>
      </c>
      <c r="H50" s="951">
        <f>SUMIFS($Q$69:$Q$168,$C$69:$C$168,"MS/NS",$D$69:$D$168,B50)</f>
        <v>0</v>
      </c>
      <c r="I50" s="942">
        <f>SUMIFS($S$69:$S$168,$C$69:$C$168,"MS/NS",$D$69:$D$168,B50)</f>
        <v>0</v>
      </c>
      <c r="J50" s="42"/>
    </row>
    <row r="51" spans="2:11" ht="15" customHeight="1" x14ac:dyDescent="0.2">
      <c r="B51" s="977" t="s">
        <v>973</v>
      </c>
      <c r="C51" s="980"/>
      <c r="D51" s="981"/>
      <c r="E51" s="951">
        <f t="shared" si="8"/>
        <v>0</v>
      </c>
      <c r="F51" s="951">
        <f t="shared" si="9"/>
        <v>0</v>
      </c>
      <c r="G51" s="982"/>
      <c r="H51" s="983"/>
      <c r="I51" s="984"/>
      <c r="J51" s="42"/>
    </row>
    <row r="52" spans="2:11" ht="15" customHeight="1" x14ac:dyDescent="0.2">
      <c r="B52" s="977" t="s">
        <v>974</v>
      </c>
      <c r="C52" s="980"/>
      <c r="D52" s="981"/>
      <c r="E52" s="951">
        <f t="shared" si="8"/>
        <v>0</v>
      </c>
      <c r="F52" s="951">
        <f t="shared" si="9"/>
        <v>0</v>
      </c>
      <c r="G52" s="939">
        <f>SUMIFS($N$69:$N$168,$C$69:$C$168,"MS/NS",$D$69:$D$168,B52)</f>
        <v>0</v>
      </c>
      <c r="H52" s="939">
        <f>SUMIFS($Q$69:$Q$168,$C$69:$C$168,"MS/NS",$D$69:$D$168,B52)</f>
        <v>0</v>
      </c>
      <c r="I52" s="942">
        <f>SUMIFS($S$69:$S$168,$C$69:$C$168,"MS/NS",$D$69:$D$168,B52)</f>
        <v>0</v>
      </c>
      <c r="J52" s="42"/>
    </row>
    <row r="53" spans="2:11" ht="15" customHeight="1" x14ac:dyDescent="0.2">
      <c r="B53" s="977" t="s">
        <v>975</v>
      </c>
      <c r="C53" s="980"/>
      <c r="D53" s="981"/>
      <c r="E53" s="951">
        <f t="shared" si="8"/>
        <v>0</v>
      </c>
      <c r="F53" s="951">
        <f t="shared" si="9"/>
        <v>0</v>
      </c>
      <c r="G53" s="987"/>
      <c r="H53" s="944"/>
      <c r="I53" s="988"/>
      <c r="J53" s="42"/>
    </row>
    <row r="54" spans="2:11" ht="15" customHeight="1" thickBot="1" x14ac:dyDescent="0.25">
      <c r="B54" s="989" t="s">
        <v>126</v>
      </c>
      <c r="C54" s="980"/>
      <c r="D54" s="981"/>
      <c r="E54" s="990">
        <f t="shared" si="8"/>
        <v>0</v>
      </c>
      <c r="F54" s="990">
        <f t="shared" si="9"/>
        <v>0</v>
      </c>
      <c r="G54" s="1000">
        <f>SUMIFS($N$69:$N$168,$C$69:$C$168,"MS/NS",$D$69:$D$168,B54)-SUMIFS($N$69:$N$168,$C$69:$C$168,"MS/NS",$D$69:$D$168,B54,$B$69:$B$168,"Wind")-SUMIFS($N$69:$N$168,$C$69:$C$168,"MS/NS",$D$69:$D$168,B54,$B$69:$B$168,"Solar")</f>
        <v>0</v>
      </c>
      <c r="H54" s="1000">
        <f>SUMIFS($Q$69:$Q$168,$C$69:$C$168,"MS/NS",$D$69:$D$168,B54)-SUMIFS($Q$69:$Q$168,$C$69:$C$168,"MS/NS",$D$69:$D$168,B54,$B$69:$B$168,"Wind")-SUMIFS($Q$69:$Q$168,$C$69:$C$168,"MS/NS",$D$69:$D$168,B54,$B$69:$B$168,"Solar")</f>
        <v>0</v>
      </c>
      <c r="I54" s="1001">
        <f>SUMIFS($S$69:$S$168,$C$69:$C$168,"MS/NS",$D$69:$D$168,B54)-SUMIFS($S$69:$S$168,$C$69:$C$168,"MS/NS",$D$69:$D$168,B54,$B$69:$B$168,"Wind")-SUMIFS($S$69:$S$168,$C$69:$C$168,"MS/NS",$D$69:$D$168,B54,$B$69:$B$168,"Solar")</f>
        <v>0</v>
      </c>
      <c r="J54" s="42"/>
    </row>
    <row r="55" spans="2:11" ht="15" customHeight="1" x14ac:dyDescent="0.2">
      <c r="B55" s="992" t="s">
        <v>130</v>
      </c>
      <c r="C55" s="993"/>
      <c r="D55" s="993"/>
      <c r="E55" s="994"/>
      <c r="F55" s="994"/>
      <c r="G55" s="994"/>
      <c r="H55" s="994"/>
      <c r="I55" s="995"/>
      <c r="J55" s="42"/>
    </row>
    <row r="56" spans="2:11" ht="15" customHeight="1" x14ac:dyDescent="0.2">
      <c r="B56" s="977" t="s">
        <v>969</v>
      </c>
      <c r="C56" s="978"/>
      <c r="D56" s="979"/>
      <c r="E56" s="951">
        <f t="shared" ref="E56:E62" si="10">SUMIFS($F$69:$F$168,$C$69:$C$168,"NS",$D$69:$D$168,B56)</f>
        <v>0</v>
      </c>
      <c r="F56" s="951">
        <f t="shared" ref="F56:F62" si="11">SUMIFS($G$69:$G$168,$C$69:$C$168,"NS",$D$69:$D$168,B56)</f>
        <v>0</v>
      </c>
      <c r="G56" s="951">
        <f>SUMIFS($N$69:$N$168,$C$69:$C$168,"NS",$D$69:$D$168,B56)</f>
        <v>0</v>
      </c>
      <c r="H56" s="951">
        <f>SUMIFS($Q$69:$Q$168,$C$69:$C$168,"NS",$D$69:$D$168,B56)</f>
        <v>0</v>
      </c>
      <c r="I56" s="942">
        <f>SUMIFS($S$69:$S$168,$C$69:$C$168,"NS",$D$69:$D$168,B56)</f>
        <v>0</v>
      </c>
      <c r="J56" s="42"/>
    </row>
    <row r="57" spans="2:11" ht="15" customHeight="1" x14ac:dyDescent="0.2">
      <c r="B57" s="977" t="s">
        <v>970</v>
      </c>
      <c r="C57" s="980"/>
      <c r="D57" s="981"/>
      <c r="E57" s="951">
        <f t="shared" si="10"/>
        <v>0</v>
      </c>
      <c r="F57" s="951">
        <f t="shared" si="11"/>
        <v>0</v>
      </c>
      <c r="G57" s="982"/>
      <c r="H57" s="983"/>
      <c r="I57" s="984"/>
      <c r="J57" s="42"/>
    </row>
    <row r="58" spans="2:11" ht="15" customHeight="1" x14ac:dyDescent="0.2">
      <c r="B58" s="977" t="s">
        <v>971</v>
      </c>
      <c r="C58" s="980"/>
      <c r="D58" s="981"/>
      <c r="E58" s="951">
        <f t="shared" si="10"/>
        <v>0</v>
      </c>
      <c r="F58" s="951">
        <f t="shared" si="11"/>
        <v>0</v>
      </c>
      <c r="G58" s="985"/>
      <c r="H58" s="975"/>
      <c r="I58" s="986"/>
      <c r="J58" s="42"/>
    </row>
    <row r="59" spans="2:11" ht="15" customHeight="1" x14ac:dyDescent="0.2">
      <c r="B59" s="977" t="s">
        <v>972</v>
      </c>
      <c r="C59" s="980"/>
      <c r="D59" s="981"/>
      <c r="E59" s="951">
        <f t="shared" si="10"/>
        <v>0</v>
      </c>
      <c r="F59" s="951">
        <f t="shared" si="11"/>
        <v>0</v>
      </c>
      <c r="G59" s="951">
        <f>SUMIFS($N$69:$N$168,$C$69:$C$168,"NS",$D$69:$D$168,B59)</f>
        <v>0</v>
      </c>
      <c r="H59" s="951">
        <f>SUMIFS($Q$69:$Q$168,$C$69:$C$168,"NS",$D$69:$D$168,B59)</f>
        <v>0</v>
      </c>
      <c r="I59" s="942">
        <f>SUMIFS($S$69:$S$168,$C$69:$C$168,"NS",$D$69:$D$168,B59)</f>
        <v>0</v>
      </c>
      <c r="J59" s="42"/>
    </row>
    <row r="60" spans="2:11" ht="15" customHeight="1" x14ac:dyDescent="0.2">
      <c r="B60" s="977" t="s">
        <v>973</v>
      </c>
      <c r="C60" s="980"/>
      <c r="D60" s="981"/>
      <c r="E60" s="951">
        <f t="shared" si="10"/>
        <v>0</v>
      </c>
      <c r="F60" s="951">
        <f t="shared" si="11"/>
        <v>0</v>
      </c>
      <c r="G60" s="982"/>
      <c r="H60" s="983"/>
      <c r="I60" s="984"/>
      <c r="J60" s="42"/>
    </row>
    <row r="61" spans="2:11" ht="15" customHeight="1" x14ac:dyDescent="0.2">
      <c r="B61" s="977" t="s">
        <v>974</v>
      </c>
      <c r="C61" s="980"/>
      <c r="D61" s="981"/>
      <c r="E61" s="951">
        <f t="shared" si="10"/>
        <v>0</v>
      </c>
      <c r="F61" s="951">
        <f t="shared" si="11"/>
        <v>0</v>
      </c>
      <c r="G61" s="939">
        <f>SUMIFS($N$69:$N$168,$C$69:$C$168,"NS",$D$69:$D$168,B61)</f>
        <v>0</v>
      </c>
      <c r="H61" s="939">
        <f>SUMIFS($Q$69:$Q$168,$C$69:$C$168,"NS",$D$69:$D$168,B61)</f>
        <v>0</v>
      </c>
      <c r="I61" s="942">
        <f>SUMIFS($S$69:$S$168,$C$69:$C$168,"NS",$D$69:$D$168,B61)</f>
        <v>0</v>
      </c>
      <c r="J61" s="42"/>
    </row>
    <row r="62" spans="2:11" ht="15" customHeight="1" x14ac:dyDescent="0.2">
      <c r="B62" s="977" t="s">
        <v>975</v>
      </c>
      <c r="C62" s="1002"/>
      <c r="D62" s="1003"/>
      <c r="E62" s="951">
        <f t="shared" si="10"/>
        <v>0</v>
      </c>
      <c r="F62" s="951">
        <f t="shared" si="11"/>
        <v>0</v>
      </c>
      <c r="G62" s="987"/>
      <c r="H62" s="944"/>
      <c r="I62" s="988"/>
      <c r="J62" s="42"/>
    </row>
    <row r="63" spans="2:11" ht="15" customHeight="1" thickBot="1" x14ac:dyDescent="0.25">
      <c r="B63" s="1004" t="s">
        <v>7</v>
      </c>
      <c r="C63" s="1005"/>
      <c r="D63" s="1005"/>
      <c r="E63" s="1005"/>
      <c r="F63" s="1006">
        <f>SUM(F10:F62)</f>
        <v>0</v>
      </c>
      <c r="G63" s="1006">
        <f>SUM(G10:G62)</f>
        <v>0</v>
      </c>
      <c r="H63" s="1006">
        <f>SUM(H10:H62)</f>
        <v>0</v>
      </c>
      <c r="I63" s="1001">
        <f>SUM(I10:I62)</f>
        <v>0</v>
      </c>
      <c r="J63" s="42"/>
    </row>
    <row r="64" spans="2:11" ht="90" customHeight="1" thickBot="1" x14ac:dyDescent="0.25">
      <c r="B64" s="42"/>
      <c r="C64" s="42"/>
      <c r="D64" s="42"/>
      <c r="E64" s="42"/>
      <c r="F64" s="42"/>
      <c r="G64" s="42"/>
      <c r="H64" s="42"/>
      <c r="I64" s="42"/>
      <c r="J64" s="42"/>
      <c r="K64" s="42"/>
    </row>
    <row r="65" spans="2:19" ht="15" customHeight="1" x14ac:dyDescent="0.2">
      <c r="B65" s="204" t="s">
        <v>333</v>
      </c>
      <c r="C65" s="216"/>
      <c r="D65" s="216"/>
      <c r="E65" s="216"/>
      <c r="F65" s="216"/>
      <c r="G65" s="216"/>
      <c r="H65" s="216"/>
      <c r="I65" s="216"/>
      <c r="J65" s="216"/>
      <c r="K65" s="216"/>
      <c r="L65" s="216"/>
      <c r="M65" s="216"/>
      <c r="N65" s="216"/>
      <c r="O65" s="216"/>
      <c r="P65" s="216"/>
      <c r="Q65" s="216"/>
      <c r="R65" s="216"/>
      <c r="S65" s="585"/>
    </row>
    <row r="66" spans="2:19" ht="34.5" customHeight="1" x14ac:dyDescent="0.2">
      <c r="B66" s="234" t="s">
        <v>325</v>
      </c>
      <c r="C66" s="1007"/>
      <c r="D66" s="1007"/>
      <c r="E66" s="930"/>
      <c r="F66" s="1008" t="s">
        <v>384</v>
      </c>
      <c r="G66" s="930"/>
      <c r="H66" s="1009" t="s">
        <v>389</v>
      </c>
      <c r="I66" s="1010"/>
      <c r="J66" s="1008" t="s">
        <v>390</v>
      </c>
      <c r="K66" s="1007"/>
      <c r="L66" s="1008" t="s">
        <v>415</v>
      </c>
      <c r="M66" s="1007"/>
      <c r="N66" s="930"/>
      <c r="O66" s="1008" t="s">
        <v>416</v>
      </c>
      <c r="P66" s="1007"/>
      <c r="Q66" s="930"/>
      <c r="R66" s="1011" t="s">
        <v>417</v>
      </c>
      <c r="S66" s="1012"/>
    </row>
    <row r="67" spans="2:19" ht="80.25" customHeight="1" x14ac:dyDescent="0.2">
      <c r="B67" s="1013" t="s">
        <v>604</v>
      </c>
      <c r="C67" s="1014" t="s">
        <v>125</v>
      </c>
      <c r="D67" s="1008" t="s">
        <v>321</v>
      </c>
      <c r="E67" s="930"/>
      <c r="F67" s="1014" t="s">
        <v>385</v>
      </c>
      <c r="G67" s="1014" t="s">
        <v>386</v>
      </c>
      <c r="H67" s="1014" t="s">
        <v>387</v>
      </c>
      <c r="I67" s="1014" t="s">
        <v>388</v>
      </c>
      <c r="J67" s="1014" t="s">
        <v>322</v>
      </c>
      <c r="K67" s="569" t="s">
        <v>323</v>
      </c>
      <c r="L67" s="1015" t="s">
        <v>550</v>
      </c>
      <c r="M67" s="1016" t="s">
        <v>414</v>
      </c>
      <c r="N67" s="1015" t="s">
        <v>418</v>
      </c>
      <c r="O67" s="1015" t="s">
        <v>550</v>
      </c>
      <c r="P67" s="1016" t="s">
        <v>414</v>
      </c>
      <c r="Q67" s="1015" t="s">
        <v>418</v>
      </c>
      <c r="R67" s="1014" t="s">
        <v>550</v>
      </c>
      <c r="S67" s="1017" t="s">
        <v>419</v>
      </c>
    </row>
    <row r="68" spans="2:19" ht="15" customHeight="1" x14ac:dyDescent="0.2">
      <c r="B68" s="571"/>
      <c r="C68" s="572"/>
      <c r="D68" s="572"/>
      <c r="E68" s="572"/>
      <c r="F68" s="573"/>
      <c r="G68" s="573"/>
      <c r="H68" s="574"/>
      <c r="I68" s="574"/>
      <c r="J68" s="573"/>
      <c r="K68" s="573"/>
      <c r="L68" s="575"/>
      <c r="M68" s="576"/>
      <c r="N68" s="575"/>
      <c r="O68" s="575"/>
      <c r="P68" s="577"/>
      <c r="Q68" s="575"/>
      <c r="R68" s="575"/>
      <c r="S68" s="578"/>
    </row>
    <row r="69" spans="2:19" ht="15" customHeight="1" x14ac:dyDescent="0.2">
      <c r="B69" s="232" t="s">
        <v>0</v>
      </c>
      <c r="C69" s="1018" t="s">
        <v>0</v>
      </c>
      <c r="D69" s="1019" t="s">
        <v>0</v>
      </c>
      <c r="E69" s="1020"/>
      <c r="F69" s="1021"/>
      <c r="G69" s="1021"/>
      <c r="H69" s="728"/>
      <c r="I69" s="729"/>
      <c r="J69" s="730"/>
      <c r="K69" s="568"/>
      <c r="L69" s="731">
        <f t="shared" ref="L69:L132" si="12">$F69*$H69</f>
        <v>0</v>
      </c>
      <c r="M69" s="732"/>
      <c r="N69" s="731">
        <f t="shared" ref="N69:N132" si="13">L69*M69</f>
        <v>0</v>
      </c>
      <c r="O69" s="731">
        <f t="shared" ref="O69:O132" si="14">$G69*$I69/100</f>
        <v>0</v>
      </c>
      <c r="P69" s="732"/>
      <c r="Q69" s="731">
        <f t="shared" ref="Q69:Q132" si="15">O69*P69</f>
        <v>0</v>
      </c>
      <c r="R69" s="731">
        <f t="shared" ref="R69:R132" si="16">L69+O69</f>
        <v>0</v>
      </c>
      <c r="S69" s="511">
        <f t="shared" ref="S69:S132" si="17">N69+Q69</f>
        <v>0</v>
      </c>
    </row>
    <row r="70" spans="2:19" ht="15" customHeight="1" x14ac:dyDescent="0.2">
      <c r="B70" s="232" t="s">
        <v>0</v>
      </c>
      <c r="C70" s="1018" t="s">
        <v>0</v>
      </c>
      <c r="D70" s="1019" t="s">
        <v>0</v>
      </c>
      <c r="E70" s="1020"/>
      <c r="F70" s="1021"/>
      <c r="G70" s="1021"/>
      <c r="H70" s="728"/>
      <c r="I70" s="729"/>
      <c r="J70" s="730"/>
      <c r="K70" s="568"/>
      <c r="L70" s="731">
        <f t="shared" si="12"/>
        <v>0</v>
      </c>
      <c r="M70" s="732"/>
      <c r="N70" s="731">
        <f t="shared" si="13"/>
        <v>0</v>
      </c>
      <c r="O70" s="731">
        <f t="shared" si="14"/>
        <v>0</v>
      </c>
      <c r="P70" s="732"/>
      <c r="Q70" s="731">
        <f t="shared" si="15"/>
        <v>0</v>
      </c>
      <c r="R70" s="731">
        <f t="shared" si="16"/>
        <v>0</v>
      </c>
      <c r="S70" s="511">
        <f t="shared" si="17"/>
        <v>0</v>
      </c>
    </row>
    <row r="71" spans="2:19" ht="15" customHeight="1" x14ac:dyDescent="0.2">
      <c r="B71" s="232" t="s">
        <v>0</v>
      </c>
      <c r="C71" s="1018" t="s">
        <v>0</v>
      </c>
      <c r="D71" s="1019" t="s">
        <v>0</v>
      </c>
      <c r="E71" s="1020"/>
      <c r="F71" s="1021"/>
      <c r="G71" s="1021"/>
      <c r="H71" s="728"/>
      <c r="I71" s="729"/>
      <c r="J71" s="730"/>
      <c r="K71" s="568"/>
      <c r="L71" s="731">
        <f t="shared" si="12"/>
        <v>0</v>
      </c>
      <c r="M71" s="732"/>
      <c r="N71" s="731">
        <f t="shared" si="13"/>
        <v>0</v>
      </c>
      <c r="O71" s="731">
        <f t="shared" si="14"/>
        <v>0</v>
      </c>
      <c r="P71" s="732"/>
      <c r="Q71" s="731">
        <f t="shared" si="15"/>
        <v>0</v>
      </c>
      <c r="R71" s="731">
        <f t="shared" si="16"/>
        <v>0</v>
      </c>
      <c r="S71" s="511">
        <f t="shared" si="17"/>
        <v>0</v>
      </c>
    </row>
    <row r="72" spans="2:19" ht="15" customHeight="1" x14ac:dyDescent="0.2">
      <c r="B72" s="232" t="s">
        <v>0</v>
      </c>
      <c r="C72" s="1018" t="s">
        <v>0</v>
      </c>
      <c r="D72" s="1019" t="s">
        <v>0</v>
      </c>
      <c r="E72" s="1020"/>
      <c r="F72" s="1021"/>
      <c r="G72" s="1021"/>
      <c r="H72" s="728"/>
      <c r="I72" s="729"/>
      <c r="J72" s="730"/>
      <c r="K72" s="568"/>
      <c r="L72" s="731">
        <f t="shared" si="12"/>
        <v>0</v>
      </c>
      <c r="M72" s="732"/>
      <c r="N72" s="731">
        <f t="shared" si="13"/>
        <v>0</v>
      </c>
      <c r="O72" s="731">
        <f t="shared" si="14"/>
        <v>0</v>
      </c>
      <c r="P72" s="732"/>
      <c r="Q72" s="731">
        <f t="shared" si="15"/>
        <v>0</v>
      </c>
      <c r="R72" s="731">
        <f t="shared" si="16"/>
        <v>0</v>
      </c>
      <c r="S72" s="511">
        <f t="shared" si="17"/>
        <v>0</v>
      </c>
    </row>
    <row r="73" spans="2:19" ht="15" customHeight="1" x14ac:dyDescent="0.2">
      <c r="B73" s="232" t="s">
        <v>0</v>
      </c>
      <c r="C73" s="1018" t="s">
        <v>0</v>
      </c>
      <c r="D73" s="1019" t="s">
        <v>0</v>
      </c>
      <c r="E73" s="1020"/>
      <c r="F73" s="1021"/>
      <c r="G73" s="1021"/>
      <c r="H73" s="728"/>
      <c r="I73" s="729"/>
      <c r="J73" s="730"/>
      <c r="K73" s="568"/>
      <c r="L73" s="731">
        <f t="shared" si="12"/>
        <v>0</v>
      </c>
      <c r="M73" s="732"/>
      <c r="N73" s="731">
        <f t="shared" si="13"/>
        <v>0</v>
      </c>
      <c r="O73" s="731">
        <f t="shared" si="14"/>
        <v>0</v>
      </c>
      <c r="P73" s="732"/>
      <c r="Q73" s="731">
        <f t="shared" si="15"/>
        <v>0</v>
      </c>
      <c r="R73" s="731">
        <f t="shared" si="16"/>
        <v>0</v>
      </c>
      <c r="S73" s="511">
        <f t="shared" si="17"/>
        <v>0</v>
      </c>
    </row>
    <row r="74" spans="2:19" ht="15" customHeight="1" x14ac:dyDescent="0.2">
      <c r="B74" s="232" t="s">
        <v>0</v>
      </c>
      <c r="C74" s="1018" t="s">
        <v>0</v>
      </c>
      <c r="D74" s="1019" t="s">
        <v>0</v>
      </c>
      <c r="E74" s="1020"/>
      <c r="F74" s="1021"/>
      <c r="G74" s="1021"/>
      <c r="H74" s="728"/>
      <c r="I74" s="729"/>
      <c r="J74" s="730"/>
      <c r="K74" s="568"/>
      <c r="L74" s="731">
        <f t="shared" si="12"/>
        <v>0</v>
      </c>
      <c r="M74" s="732"/>
      <c r="N74" s="731">
        <f t="shared" si="13"/>
        <v>0</v>
      </c>
      <c r="O74" s="731">
        <f t="shared" si="14"/>
        <v>0</v>
      </c>
      <c r="P74" s="732"/>
      <c r="Q74" s="731">
        <f t="shared" si="15"/>
        <v>0</v>
      </c>
      <c r="R74" s="731">
        <f t="shared" si="16"/>
        <v>0</v>
      </c>
      <c r="S74" s="511">
        <f t="shared" si="17"/>
        <v>0</v>
      </c>
    </row>
    <row r="75" spans="2:19" ht="15" customHeight="1" x14ac:dyDescent="0.2">
      <c r="B75" s="232" t="s">
        <v>0</v>
      </c>
      <c r="C75" s="1018" t="s">
        <v>0</v>
      </c>
      <c r="D75" s="1019" t="s">
        <v>0</v>
      </c>
      <c r="E75" s="1020"/>
      <c r="F75" s="1021"/>
      <c r="G75" s="1021"/>
      <c r="H75" s="728"/>
      <c r="I75" s="729"/>
      <c r="J75" s="730"/>
      <c r="K75" s="568"/>
      <c r="L75" s="731">
        <f t="shared" si="12"/>
        <v>0</v>
      </c>
      <c r="M75" s="732"/>
      <c r="N75" s="731">
        <f t="shared" si="13"/>
        <v>0</v>
      </c>
      <c r="O75" s="731">
        <f t="shared" si="14"/>
        <v>0</v>
      </c>
      <c r="P75" s="732"/>
      <c r="Q75" s="731">
        <f t="shared" si="15"/>
        <v>0</v>
      </c>
      <c r="R75" s="731">
        <f t="shared" si="16"/>
        <v>0</v>
      </c>
      <c r="S75" s="511">
        <f t="shared" si="17"/>
        <v>0</v>
      </c>
    </row>
    <row r="76" spans="2:19" ht="15" customHeight="1" x14ac:dyDescent="0.2">
      <c r="B76" s="232" t="s">
        <v>0</v>
      </c>
      <c r="C76" s="1018" t="s">
        <v>0</v>
      </c>
      <c r="D76" s="1019" t="s">
        <v>0</v>
      </c>
      <c r="E76" s="1020"/>
      <c r="F76" s="1021"/>
      <c r="G76" s="1021"/>
      <c r="H76" s="728"/>
      <c r="I76" s="729"/>
      <c r="J76" s="730"/>
      <c r="K76" s="568"/>
      <c r="L76" s="731">
        <f t="shared" si="12"/>
        <v>0</v>
      </c>
      <c r="M76" s="732"/>
      <c r="N76" s="731">
        <f t="shared" si="13"/>
        <v>0</v>
      </c>
      <c r="O76" s="731">
        <f t="shared" si="14"/>
        <v>0</v>
      </c>
      <c r="P76" s="732"/>
      <c r="Q76" s="731">
        <f t="shared" si="15"/>
        <v>0</v>
      </c>
      <c r="R76" s="731">
        <f t="shared" si="16"/>
        <v>0</v>
      </c>
      <c r="S76" s="511">
        <f t="shared" si="17"/>
        <v>0</v>
      </c>
    </row>
    <row r="77" spans="2:19" ht="15" customHeight="1" x14ac:dyDescent="0.2">
      <c r="B77" s="232" t="s">
        <v>0</v>
      </c>
      <c r="C77" s="1018" t="s">
        <v>0</v>
      </c>
      <c r="D77" s="1019" t="s">
        <v>0</v>
      </c>
      <c r="E77" s="1020"/>
      <c r="F77" s="1021"/>
      <c r="G77" s="1021"/>
      <c r="H77" s="728"/>
      <c r="I77" s="729"/>
      <c r="J77" s="730"/>
      <c r="K77" s="568"/>
      <c r="L77" s="731">
        <f t="shared" si="12"/>
        <v>0</v>
      </c>
      <c r="M77" s="732"/>
      <c r="N77" s="731">
        <f t="shared" si="13"/>
        <v>0</v>
      </c>
      <c r="O77" s="731">
        <f t="shared" si="14"/>
        <v>0</v>
      </c>
      <c r="P77" s="732"/>
      <c r="Q77" s="731">
        <f t="shared" si="15"/>
        <v>0</v>
      </c>
      <c r="R77" s="731">
        <f t="shared" si="16"/>
        <v>0</v>
      </c>
      <c r="S77" s="511">
        <f t="shared" si="17"/>
        <v>0</v>
      </c>
    </row>
    <row r="78" spans="2:19" ht="15" customHeight="1" x14ac:dyDescent="0.2">
      <c r="B78" s="232" t="s">
        <v>0</v>
      </c>
      <c r="C78" s="1018" t="s">
        <v>0</v>
      </c>
      <c r="D78" s="1019" t="s">
        <v>0</v>
      </c>
      <c r="E78" s="1020"/>
      <c r="F78" s="1021"/>
      <c r="G78" s="1021"/>
      <c r="H78" s="728"/>
      <c r="I78" s="729"/>
      <c r="J78" s="730"/>
      <c r="K78" s="568"/>
      <c r="L78" s="731">
        <f t="shared" si="12"/>
        <v>0</v>
      </c>
      <c r="M78" s="732"/>
      <c r="N78" s="731">
        <f t="shared" si="13"/>
        <v>0</v>
      </c>
      <c r="O78" s="731">
        <f t="shared" si="14"/>
        <v>0</v>
      </c>
      <c r="P78" s="732"/>
      <c r="Q78" s="731">
        <f t="shared" si="15"/>
        <v>0</v>
      </c>
      <c r="R78" s="731">
        <f t="shared" si="16"/>
        <v>0</v>
      </c>
      <c r="S78" s="511">
        <f t="shared" si="17"/>
        <v>0</v>
      </c>
    </row>
    <row r="79" spans="2:19" ht="15" customHeight="1" x14ac:dyDescent="0.2">
      <c r="B79" s="232" t="s">
        <v>0</v>
      </c>
      <c r="C79" s="1018" t="s">
        <v>0</v>
      </c>
      <c r="D79" s="1019" t="s">
        <v>0</v>
      </c>
      <c r="E79" s="1020"/>
      <c r="F79" s="1021"/>
      <c r="G79" s="1021"/>
      <c r="H79" s="728"/>
      <c r="I79" s="729"/>
      <c r="J79" s="730"/>
      <c r="K79" s="568"/>
      <c r="L79" s="731">
        <f t="shared" si="12"/>
        <v>0</v>
      </c>
      <c r="M79" s="732"/>
      <c r="N79" s="731">
        <f t="shared" si="13"/>
        <v>0</v>
      </c>
      <c r="O79" s="731">
        <f t="shared" si="14"/>
        <v>0</v>
      </c>
      <c r="P79" s="732"/>
      <c r="Q79" s="731">
        <f t="shared" si="15"/>
        <v>0</v>
      </c>
      <c r="R79" s="731">
        <f t="shared" si="16"/>
        <v>0</v>
      </c>
      <c r="S79" s="511">
        <f t="shared" si="17"/>
        <v>0</v>
      </c>
    </row>
    <row r="80" spans="2:19" ht="15" customHeight="1" x14ac:dyDescent="0.2">
      <c r="B80" s="232" t="s">
        <v>0</v>
      </c>
      <c r="C80" s="1018" t="s">
        <v>0</v>
      </c>
      <c r="D80" s="1019" t="s">
        <v>0</v>
      </c>
      <c r="E80" s="1020"/>
      <c r="F80" s="1021"/>
      <c r="G80" s="1021"/>
      <c r="H80" s="728"/>
      <c r="I80" s="729"/>
      <c r="J80" s="730"/>
      <c r="K80" s="568"/>
      <c r="L80" s="731">
        <f t="shared" si="12"/>
        <v>0</v>
      </c>
      <c r="M80" s="732"/>
      <c r="N80" s="731">
        <f t="shared" si="13"/>
        <v>0</v>
      </c>
      <c r="O80" s="731">
        <f t="shared" si="14"/>
        <v>0</v>
      </c>
      <c r="P80" s="732"/>
      <c r="Q80" s="731">
        <f t="shared" si="15"/>
        <v>0</v>
      </c>
      <c r="R80" s="731">
        <f t="shared" si="16"/>
        <v>0</v>
      </c>
      <c r="S80" s="511">
        <f t="shared" si="17"/>
        <v>0</v>
      </c>
    </row>
    <row r="81" spans="2:19" ht="15" customHeight="1" x14ac:dyDescent="0.2">
      <c r="B81" s="232" t="s">
        <v>0</v>
      </c>
      <c r="C81" s="1018" t="s">
        <v>0</v>
      </c>
      <c r="D81" s="1019" t="s">
        <v>0</v>
      </c>
      <c r="E81" s="1020"/>
      <c r="F81" s="1021"/>
      <c r="G81" s="1021"/>
      <c r="H81" s="728"/>
      <c r="I81" s="729"/>
      <c r="J81" s="730"/>
      <c r="K81" s="568"/>
      <c r="L81" s="731">
        <f t="shared" si="12"/>
        <v>0</v>
      </c>
      <c r="M81" s="732"/>
      <c r="N81" s="731">
        <f t="shared" si="13"/>
        <v>0</v>
      </c>
      <c r="O81" s="731">
        <f t="shared" si="14"/>
        <v>0</v>
      </c>
      <c r="P81" s="732"/>
      <c r="Q81" s="731">
        <f t="shared" si="15"/>
        <v>0</v>
      </c>
      <c r="R81" s="731">
        <f t="shared" si="16"/>
        <v>0</v>
      </c>
      <c r="S81" s="511">
        <f t="shared" si="17"/>
        <v>0</v>
      </c>
    </row>
    <row r="82" spans="2:19" ht="15" customHeight="1" x14ac:dyDescent="0.2">
      <c r="B82" s="232" t="s">
        <v>0</v>
      </c>
      <c r="C82" s="1018" t="s">
        <v>0</v>
      </c>
      <c r="D82" s="1019" t="s">
        <v>0</v>
      </c>
      <c r="E82" s="1020"/>
      <c r="F82" s="1021"/>
      <c r="G82" s="1021"/>
      <c r="H82" s="728"/>
      <c r="I82" s="729"/>
      <c r="J82" s="730"/>
      <c r="K82" s="568"/>
      <c r="L82" s="731">
        <f t="shared" si="12"/>
        <v>0</v>
      </c>
      <c r="M82" s="732"/>
      <c r="N82" s="731">
        <f t="shared" si="13"/>
        <v>0</v>
      </c>
      <c r="O82" s="731">
        <f t="shared" si="14"/>
        <v>0</v>
      </c>
      <c r="P82" s="732"/>
      <c r="Q82" s="731">
        <f t="shared" si="15"/>
        <v>0</v>
      </c>
      <c r="R82" s="731">
        <f t="shared" si="16"/>
        <v>0</v>
      </c>
      <c r="S82" s="511">
        <f t="shared" si="17"/>
        <v>0</v>
      </c>
    </row>
    <row r="83" spans="2:19" ht="15" customHeight="1" x14ac:dyDescent="0.2">
      <c r="B83" s="232" t="s">
        <v>0</v>
      </c>
      <c r="C83" s="1018" t="s">
        <v>0</v>
      </c>
      <c r="D83" s="1019" t="s">
        <v>0</v>
      </c>
      <c r="E83" s="1020"/>
      <c r="F83" s="1021"/>
      <c r="G83" s="1021"/>
      <c r="H83" s="728"/>
      <c r="I83" s="729"/>
      <c r="J83" s="730"/>
      <c r="K83" s="568"/>
      <c r="L83" s="731">
        <f t="shared" si="12"/>
        <v>0</v>
      </c>
      <c r="M83" s="732"/>
      <c r="N83" s="731">
        <f t="shared" si="13"/>
        <v>0</v>
      </c>
      <c r="O83" s="731">
        <f t="shared" si="14"/>
        <v>0</v>
      </c>
      <c r="P83" s="732"/>
      <c r="Q83" s="731">
        <f t="shared" si="15"/>
        <v>0</v>
      </c>
      <c r="R83" s="731">
        <f t="shared" si="16"/>
        <v>0</v>
      </c>
      <c r="S83" s="511">
        <f t="shared" si="17"/>
        <v>0</v>
      </c>
    </row>
    <row r="84" spans="2:19" ht="15" customHeight="1" x14ac:dyDescent="0.2">
      <c r="B84" s="232" t="s">
        <v>0</v>
      </c>
      <c r="C84" s="1018" t="s">
        <v>0</v>
      </c>
      <c r="D84" s="1019" t="s">
        <v>0</v>
      </c>
      <c r="E84" s="1020"/>
      <c r="F84" s="1021"/>
      <c r="G84" s="1021"/>
      <c r="H84" s="728"/>
      <c r="I84" s="729"/>
      <c r="J84" s="730"/>
      <c r="K84" s="568"/>
      <c r="L84" s="731">
        <f t="shared" si="12"/>
        <v>0</v>
      </c>
      <c r="M84" s="732"/>
      <c r="N84" s="731">
        <f t="shared" si="13"/>
        <v>0</v>
      </c>
      <c r="O84" s="731">
        <f t="shared" si="14"/>
        <v>0</v>
      </c>
      <c r="P84" s="732"/>
      <c r="Q84" s="731">
        <f t="shared" si="15"/>
        <v>0</v>
      </c>
      <c r="R84" s="731">
        <f t="shared" si="16"/>
        <v>0</v>
      </c>
      <c r="S84" s="511">
        <f t="shared" si="17"/>
        <v>0</v>
      </c>
    </row>
    <row r="85" spans="2:19" ht="15" customHeight="1" x14ac:dyDescent="0.2">
      <c r="B85" s="232" t="s">
        <v>0</v>
      </c>
      <c r="C85" s="1018" t="s">
        <v>0</v>
      </c>
      <c r="D85" s="1019" t="s">
        <v>0</v>
      </c>
      <c r="E85" s="1020"/>
      <c r="F85" s="1021"/>
      <c r="G85" s="1021"/>
      <c r="H85" s="728"/>
      <c r="I85" s="729"/>
      <c r="J85" s="730"/>
      <c r="K85" s="568"/>
      <c r="L85" s="731">
        <f t="shared" si="12"/>
        <v>0</v>
      </c>
      <c r="M85" s="732"/>
      <c r="N85" s="731">
        <f t="shared" si="13"/>
        <v>0</v>
      </c>
      <c r="O85" s="731">
        <f t="shared" si="14"/>
        <v>0</v>
      </c>
      <c r="P85" s="732"/>
      <c r="Q85" s="731">
        <f t="shared" si="15"/>
        <v>0</v>
      </c>
      <c r="R85" s="731">
        <f t="shared" si="16"/>
        <v>0</v>
      </c>
      <c r="S85" s="511">
        <f t="shared" si="17"/>
        <v>0</v>
      </c>
    </row>
    <row r="86" spans="2:19" ht="15" customHeight="1" x14ac:dyDescent="0.2">
      <c r="B86" s="232" t="s">
        <v>0</v>
      </c>
      <c r="C86" s="1018" t="s">
        <v>0</v>
      </c>
      <c r="D86" s="1019" t="s">
        <v>0</v>
      </c>
      <c r="E86" s="1020"/>
      <c r="F86" s="1021"/>
      <c r="G86" s="1021"/>
      <c r="H86" s="728"/>
      <c r="I86" s="729"/>
      <c r="J86" s="730"/>
      <c r="K86" s="568"/>
      <c r="L86" s="731">
        <f t="shared" si="12"/>
        <v>0</v>
      </c>
      <c r="M86" s="732"/>
      <c r="N86" s="731">
        <f t="shared" si="13"/>
        <v>0</v>
      </c>
      <c r="O86" s="731">
        <f t="shared" si="14"/>
        <v>0</v>
      </c>
      <c r="P86" s="732"/>
      <c r="Q86" s="731">
        <f t="shared" si="15"/>
        <v>0</v>
      </c>
      <c r="R86" s="731">
        <f t="shared" si="16"/>
        <v>0</v>
      </c>
      <c r="S86" s="511">
        <f t="shared" si="17"/>
        <v>0</v>
      </c>
    </row>
    <row r="87" spans="2:19" ht="15" customHeight="1" x14ac:dyDescent="0.2">
      <c r="B87" s="232" t="s">
        <v>0</v>
      </c>
      <c r="C87" s="1018" t="s">
        <v>0</v>
      </c>
      <c r="D87" s="1019" t="s">
        <v>0</v>
      </c>
      <c r="E87" s="1020"/>
      <c r="F87" s="1021"/>
      <c r="G87" s="1021"/>
      <c r="H87" s="728"/>
      <c r="I87" s="729"/>
      <c r="J87" s="730"/>
      <c r="K87" s="568"/>
      <c r="L87" s="731">
        <f t="shared" si="12"/>
        <v>0</v>
      </c>
      <c r="M87" s="732"/>
      <c r="N87" s="731">
        <f t="shared" si="13"/>
        <v>0</v>
      </c>
      <c r="O87" s="731">
        <f t="shared" si="14"/>
        <v>0</v>
      </c>
      <c r="P87" s="732"/>
      <c r="Q87" s="731">
        <f t="shared" si="15"/>
        <v>0</v>
      </c>
      <c r="R87" s="731">
        <f t="shared" si="16"/>
        <v>0</v>
      </c>
      <c r="S87" s="511">
        <f t="shared" si="17"/>
        <v>0</v>
      </c>
    </row>
    <row r="88" spans="2:19" ht="15" customHeight="1" x14ac:dyDescent="0.2">
      <c r="B88" s="232" t="s">
        <v>0</v>
      </c>
      <c r="C88" s="1018" t="s">
        <v>0</v>
      </c>
      <c r="D88" s="1019" t="s">
        <v>0</v>
      </c>
      <c r="E88" s="1020"/>
      <c r="F88" s="1021"/>
      <c r="G88" s="1021"/>
      <c r="H88" s="728"/>
      <c r="I88" s="729"/>
      <c r="J88" s="730"/>
      <c r="K88" s="568"/>
      <c r="L88" s="731">
        <f t="shared" si="12"/>
        <v>0</v>
      </c>
      <c r="M88" s="732"/>
      <c r="N88" s="731">
        <f t="shared" si="13"/>
        <v>0</v>
      </c>
      <c r="O88" s="731">
        <f t="shared" si="14"/>
        <v>0</v>
      </c>
      <c r="P88" s="732"/>
      <c r="Q88" s="731">
        <f t="shared" si="15"/>
        <v>0</v>
      </c>
      <c r="R88" s="731">
        <f t="shared" si="16"/>
        <v>0</v>
      </c>
      <c r="S88" s="511">
        <f t="shared" si="17"/>
        <v>0</v>
      </c>
    </row>
    <row r="89" spans="2:19" ht="15" customHeight="1" x14ac:dyDescent="0.2">
      <c r="B89" s="232" t="s">
        <v>0</v>
      </c>
      <c r="C89" s="1018" t="s">
        <v>0</v>
      </c>
      <c r="D89" s="1019" t="s">
        <v>0</v>
      </c>
      <c r="E89" s="1020"/>
      <c r="F89" s="1021"/>
      <c r="G89" s="1021"/>
      <c r="H89" s="728"/>
      <c r="I89" s="729"/>
      <c r="J89" s="730"/>
      <c r="K89" s="568"/>
      <c r="L89" s="731">
        <f t="shared" si="12"/>
        <v>0</v>
      </c>
      <c r="M89" s="732"/>
      <c r="N89" s="731">
        <f t="shared" si="13"/>
        <v>0</v>
      </c>
      <c r="O89" s="731">
        <f t="shared" si="14"/>
        <v>0</v>
      </c>
      <c r="P89" s="732"/>
      <c r="Q89" s="731">
        <f t="shared" si="15"/>
        <v>0</v>
      </c>
      <c r="R89" s="731">
        <f t="shared" si="16"/>
        <v>0</v>
      </c>
      <c r="S89" s="511">
        <f t="shared" si="17"/>
        <v>0</v>
      </c>
    </row>
    <row r="90" spans="2:19" ht="15" customHeight="1" x14ac:dyDescent="0.2">
      <c r="B90" s="232" t="s">
        <v>0</v>
      </c>
      <c r="C90" s="1018" t="s">
        <v>0</v>
      </c>
      <c r="D90" s="1019" t="s">
        <v>0</v>
      </c>
      <c r="E90" s="1020"/>
      <c r="F90" s="1021"/>
      <c r="G90" s="1021"/>
      <c r="H90" s="728"/>
      <c r="I90" s="729"/>
      <c r="J90" s="730"/>
      <c r="K90" s="568"/>
      <c r="L90" s="731">
        <f t="shared" si="12"/>
        <v>0</v>
      </c>
      <c r="M90" s="732"/>
      <c r="N90" s="731">
        <f t="shared" si="13"/>
        <v>0</v>
      </c>
      <c r="O90" s="731">
        <f t="shared" si="14"/>
        <v>0</v>
      </c>
      <c r="P90" s="732"/>
      <c r="Q90" s="731">
        <f t="shared" si="15"/>
        <v>0</v>
      </c>
      <c r="R90" s="731">
        <f t="shared" si="16"/>
        <v>0</v>
      </c>
      <c r="S90" s="511">
        <f t="shared" si="17"/>
        <v>0</v>
      </c>
    </row>
    <row r="91" spans="2:19" ht="15" customHeight="1" x14ac:dyDescent="0.2">
      <c r="B91" s="232" t="s">
        <v>0</v>
      </c>
      <c r="C91" s="1018" t="s">
        <v>0</v>
      </c>
      <c r="D91" s="1019" t="s">
        <v>0</v>
      </c>
      <c r="E91" s="1020"/>
      <c r="F91" s="1021"/>
      <c r="G91" s="1021"/>
      <c r="H91" s="728"/>
      <c r="I91" s="729"/>
      <c r="J91" s="730"/>
      <c r="K91" s="568"/>
      <c r="L91" s="731">
        <f t="shared" si="12"/>
        <v>0</v>
      </c>
      <c r="M91" s="732"/>
      <c r="N91" s="731">
        <f t="shared" si="13"/>
        <v>0</v>
      </c>
      <c r="O91" s="731">
        <f t="shared" si="14"/>
        <v>0</v>
      </c>
      <c r="P91" s="732"/>
      <c r="Q91" s="731">
        <f t="shared" si="15"/>
        <v>0</v>
      </c>
      <c r="R91" s="731">
        <f t="shared" si="16"/>
        <v>0</v>
      </c>
      <c r="S91" s="511">
        <f t="shared" si="17"/>
        <v>0</v>
      </c>
    </row>
    <row r="92" spans="2:19" ht="15" customHeight="1" x14ac:dyDescent="0.2">
      <c r="B92" s="232" t="s">
        <v>0</v>
      </c>
      <c r="C92" s="1018" t="s">
        <v>0</v>
      </c>
      <c r="D92" s="1019" t="s">
        <v>0</v>
      </c>
      <c r="E92" s="1020"/>
      <c r="F92" s="1021"/>
      <c r="G92" s="1021"/>
      <c r="H92" s="728"/>
      <c r="I92" s="729"/>
      <c r="J92" s="730"/>
      <c r="K92" s="568"/>
      <c r="L92" s="731">
        <f t="shared" si="12"/>
        <v>0</v>
      </c>
      <c r="M92" s="732"/>
      <c r="N92" s="731">
        <f t="shared" si="13"/>
        <v>0</v>
      </c>
      <c r="O92" s="731">
        <f t="shared" si="14"/>
        <v>0</v>
      </c>
      <c r="P92" s="732"/>
      <c r="Q92" s="731">
        <f t="shared" si="15"/>
        <v>0</v>
      </c>
      <c r="R92" s="731">
        <f t="shared" si="16"/>
        <v>0</v>
      </c>
      <c r="S92" s="511">
        <f t="shared" si="17"/>
        <v>0</v>
      </c>
    </row>
    <row r="93" spans="2:19" ht="15" customHeight="1" x14ac:dyDescent="0.2">
      <c r="B93" s="232" t="s">
        <v>0</v>
      </c>
      <c r="C93" s="1018" t="s">
        <v>0</v>
      </c>
      <c r="D93" s="1019" t="s">
        <v>0</v>
      </c>
      <c r="E93" s="1020"/>
      <c r="F93" s="1021"/>
      <c r="G93" s="1021"/>
      <c r="H93" s="728"/>
      <c r="I93" s="729"/>
      <c r="J93" s="730"/>
      <c r="K93" s="568"/>
      <c r="L93" s="731">
        <f t="shared" si="12"/>
        <v>0</v>
      </c>
      <c r="M93" s="732"/>
      <c r="N93" s="731">
        <f t="shared" si="13"/>
        <v>0</v>
      </c>
      <c r="O93" s="731">
        <f t="shared" si="14"/>
        <v>0</v>
      </c>
      <c r="P93" s="732"/>
      <c r="Q93" s="731">
        <f t="shared" si="15"/>
        <v>0</v>
      </c>
      <c r="R93" s="731">
        <f t="shared" si="16"/>
        <v>0</v>
      </c>
      <c r="S93" s="511">
        <f t="shared" si="17"/>
        <v>0</v>
      </c>
    </row>
    <row r="94" spans="2:19" ht="15" customHeight="1" x14ac:dyDescent="0.2">
      <c r="B94" s="232" t="s">
        <v>0</v>
      </c>
      <c r="C94" s="1018" t="s">
        <v>0</v>
      </c>
      <c r="D94" s="1019" t="s">
        <v>0</v>
      </c>
      <c r="E94" s="1020"/>
      <c r="F94" s="1021"/>
      <c r="G94" s="1021"/>
      <c r="H94" s="728"/>
      <c r="I94" s="729"/>
      <c r="J94" s="730"/>
      <c r="K94" s="568"/>
      <c r="L94" s="731">
        <f t="shared" si="12"/>
        <v>0</v>
      </c>
      <c r="M94" s="732"/>
      <c r="N94" s="731">
        <f t="shared" si="13"/>
        <v>0</v>
      </c>
      <c r="O94" s="731">
        <f t="shared" si="14"/>
        <v>0</v>
      </c>
      <c r="P94" s="732"/>
      <c r="Q94" s="731">
        <f t="shared" si="15"/>
        <v>0</v>
      </c>
      <c r="R94" s="731">
        <f t="shared" si="16"/>
        <v>0</v>
      </c>
      <c r="S94" s="511">
        <f t="shared" si="17"/>
        <v>0</v>
      </c>
    </row>
    <row r="95" spans="2:19" ht="15" customHeight="1" x14ac:dyDescent="0.2">
      <c r="B95" s="232" t="s">
        <v>0</v>
      </c>
      <c r="C95" s="1018" t="s">
        <v>0</v>
      </c>
      <c r="D95" s="1019" t="s">
        <v>0</v>
      </c>
      <c r="E95" s="1020"/>
      <c r="F95" s="1021"/>
      <c r="G95" s="1021"/>
      <c r="H95" s="728"/>
      <c r="I95" s="729"/>
      <c r="J95" s="730"/>
      <c r="K95" s="568"/>
      <c r="L95" s="731">
        <f t="shared" si="12"/>
        <v>0</v>
      </c>
      <c r="M95" s="732"/>
      <c r="N95" s="731">
        <f t="shared" si="13"/>
        <v>0</v>
      </c>
      <c r="O95" s="731">
        <f t="shared" si="14"/>
        <v>0</v>
      </c>
      <c r="P95" s="732"/>
      <c r="Q95" s="731">
        <f t="shared" si="15"/>
        <v>0</v>
      </c>
      <c r="R95" s="731">
        <f t="shared" si="16"/>
        <v>0</v>
      </c>
      <c r="S95" s="511">
        <f t="shared" si="17"/>
        <v>0</v>
      </c>
    </row>
    <row r="96" spans="2:19" ht="15" customHeight="1" x14ac:dyDescent="0.2">
      <c r="B96" s="232" t="s">
        <v>0</v>
      </c>
      <c r="C96" s="1018" t="s">
        <v>0</v>
      </c>
      <c r="D96" s="1019" t="s">
        <v>0</v>
      </c>
      <c r="E96" s="1020"/>
      <c r="F96" s="1021"/>
      <c r="G96" s="1021"/>
      <c r="H96" s="728"/>
      <c r="I96" s="729"/>
      <c r="J96" s="730"/>
      <c r="K96" s="568"/>
      <c r="L96" s="731">
        <f t="shared" si="12"/>
        <v>0</v>
      </c>
      <c r="M96" s="732"/>
      <c r="N96" s="731">
        <f t="shared" si="13"/>
        <v>0</v>
      </c>
      <c r="O96" s="731">
        <f t="shared" si="14"/>
        <v>0</v>
      </c>
      <c r="P96" s="732"/>
      <c r="Q96" s="731">
        <f t="shared" si="15"/>
        <v>0</v>
      </c>
      <c r="R96" s="731">
        <f t="shared" si="16"/>
        <v>0</v>
      </c>
      <c r="S96" s="511">
        <f t="shared" si="17"/>
        <v>0</v>
      </c>
    </row>
    <row r="97" spans="2:19" ht="15" customHeight="1" x14ac:dyDescent="0.2">
      <c r="B97" s="232" t="s">
        <v>0</v>
      </c>
      <c r="C97" s="1018" t="s">
        <v>0</v>
      </c>
      <c r="D97" s="1019" t="s">
        <v>0</v>
      </c>
      <c r="E97" s="1020"/>
      <c r="F97" s="1021"/>
      <c r="G97" s="1021"/>
      <c r="H97" s="728"/>
      <c r="I97" s="729"/>
      <c r="J97" s="730"/>
      <c r="K97" s="568"/>
      <c r="L97" s="731">
        <f t="shared" si="12"/>
        <v>0</v>
      </c>
      <c r="M97" s="732"/>
      <c r="N97" s="731">
        <f t="shared" si="13"/>
        <v>0</v>
      </c>
      <c r="O97" s="731">
        <f t="shared" si="14"/>
        <v>0</v>
      </c>
      <c r="P97" s="732"/>
      <c r="Q97" s="731">
        <f t="shared" si="15"/>
        <v>0</v>
      </c>
      <c r="R97" s="731">
        <f t="shared" si="16"/>
        <v>0</v>
      </c>
      <c r="S97" s="511">
        <f t="shared" si="17"/>
        <v>0</v>
      </c>
    </row>
    <row r="98" spans="2:19" ht="15" customHeight="1" x14ac:dyDescent="0.2">
      <c r="B98" s="232" t="s">
        <v>0</v>
      </c>
      <c r="C98" s="1018" t="s">
        <v>0</v>
      </c>
      <c r="D98" s="1019" t="s">
        <v>0</v>
      </c>
      <c r="E98" s="1020"/>
      <c r="F98" s="1021"/>
      <c r="G98" s="1021"/>
      <c r="H98" s="728"/>
      <c r="I98" s="729"/>
      <c r="J98" s="730"/>
      <c r="K98" s="568"/>
      <c r="L98" s="731">
        <f t="shared" si="12"/>
        <v>0</v>
      </c>
      <c r="M98" s="732"/>
      <c r="N98" s="731">
        <f t="shared" si="13"/>
        <v>0</v>
      </c>
      <c r="O98" s="731">
        <f t="shared" si="14"/>
        <v>0</v>
      </c>
      <c r="P98" s="732"/>
      <c r="Q98" s="731">
        <f t="shared" si="15"/>
        <v>0</v>
      </c>
      <c r="R98" s="731">
        <f t="shared" si="16"/>
        <v>0</v>
      </c>
      <c r="S98" s="511">
        <f t="shared" si="17"/>
        <v>0</v>
      </c>
    </row>
    <row r="99" spans="2:19" ht="15" customHeight="1" x14ac:dyDescent="0.2">
      <c r="B99" s="232" t="s">
        <v>0</v>
      </c>
      <c r="C99" s="1018" t="s">
        <v>0</v>
      </c>
      <c r="D99" s="1019" t="s">
        <v>0</v>
      </c>
      <c r="E99" s="1020"/>
      <c r="F99" s="1021"/>
      <c r="G99" s="1021"/>
      <c r="H99" s="728"/>
      <c r="I99" s="729"/>
      <c r="J99" s="730"/>
      <c r="K99" s="568"/>
      <c r="L99" s="731">
        <f t="shared" si="12"/>
        <v>0</v>
      </c>
      <c r="M99" s="732"/>
      <c r="N99" s="731">
        <f t="shared" si="13"/>
        <v>0</v>
      </c>
      <c r="O99" s="731">
        <f t="shared" si="14"/>
        <v>0</v>
      </c>
      <c r="P99" s="732"/>
      <c r="Q99" s="731">
        <f t="shared" si="15"/>
        <v>0</v>
      </c>
      <c r="R99" s="731">
        <f t="shared" si="16"/>
        <v>0</v>
      </c>
      <c r="S99" s="511">
        <f t="shared" si="17"/>
        <v>0</v>
      </c>
    </row>
    <row r="100" spans="2:19" ht="15" customHeight="1" x14ac:dyDescent="0.2">
      <c r="B100" s="232" t="s">
        <v>0</v>
      </c>
      <c r="C100" s="1018" t="s">
        <v>0</v>
      </c>
      <c r="D100" s="1019" t="s">
        <v>0</v>
      </c>
      <c r="E100" s="1020"/>
      <c r="F100" s="1021"/>
      <c r="G100" s="1021"/>
      <c r="H100" s="728"/>
      <c r="I100" s="729"/>
      <c r="J100" s="730"/>
      <c r="K100" s="568"/>
      <c r="L100" s="731">
        <f t="shared" si="12"/>
        <v>0</v>
      </c>
      <c r="M100" s="732"/>
      <c r="N100" s="731">
        <f t="shared" si="13"/>
        <v>0</v>
      </c>
      <c r="O100" s="731">
        <f t="shared" si="14"/>
        <v>0</v>
      </c>
      <c r="P100" s="732"/>
      <c r="Q100" s="731">
        <f t="shared" si="15"/>
        <v>0</v>
      </c>
      <c r="R100" s="731">
        <f t="shared" si="16"/>
        <v>0</v>
      </c>
      <c r="S100" s="511">
        <f t="shared" si="17"/>
        <v>0</v>
      </c>
    </row>
    <row r="101" spans="2:19" ht="15" customHeight="1" x14ac:dyDescent="0.2">
      <c r="B101" s="232" t="s">
        <v>0</v>
      </c>
      <c r="C101" s="1018" t="s">
        <v>0</v>
      </c>
      <c r="D101" s="1019" t="s">
        <v>0</v>
      </c>
      <c r="E101" s="1020"/>
      <c r="F101" s="1021"/>
      <c r="G101" s="1021"/>
      <c r="H101" s="728"/>
      <c r="I101" s="729"/>
      <c r="J101" s="730"/>
      <c r="K101" s="568"/>
      <c r="L101" s="731">
        <f t="shared" si="12"/>
        <v>0</v>
      </c>
      <c r="M101" s="732"/>
      <c r="N101" s="731">
        <f t="shared" si="13"/>
        <v>0</v>
      </c>
      <c r="O101" s="731">
        <f t="shared" si="14"/>
        <v>0</v>
      </c>
      <c r="P101" s="732"/>
      <c r="Q101" s="731">
        <f t="shared" si="15"/>
        <v>0</v>
      </c>
      <c r="R101" s="731">
        <f t="shared" si="16"/>
        <v>0</v>
      </c>
      <c r="S101" s="511">
        <f t="shared" si="17"/>
        <v>0</v>
      </c>
    </row>
    <row r="102" spans="2:19" ht="15" customHeight="1" x14ac:dyDescent="0.2">
      <c r="B102" s="232" t="s">
        <v>0</v>
      </c>
      <c r="C102" s="1018" t="s">
        <v>0</v>
      </c>
      <c r="D102" s="1019" t="s">
        <v>0</v>
      </c>
      <c r="E102" s="1020"/>
      <c r="F102" s="1021"/>
      <c r="G102" s="1021"/>
      <c r="H102" s="728"/>
      <c r="I102" s="729"/>
      <c r="J102" s="730"/>
      <c r="K102" s="568"/>
      <c r="L102" s="731">
        <f t="shared" si="12"/>
        <v>0</v>
      </c>
      <c r="M102" s="732"/>
      <c r="N102" s="731">
        <f t="shared" si="13"/>
        <v>0</v>
      </c>
      <c r="O102" s="731">
        <f t="shared" si="14"/>
        <v>0</v>
      </c>
      <c r="P102" s="732"/>
      <c r="Q102" s="731">
        <f t="shared" si="15"/>
        <v>0</v>
      </c>
      <c r="R102" s="731">
        <f t="shared" si="16"/>
        <v>0</v>
      </c>
      <c r="S102" s="511">
        <f t="shared" si="17"/>
        <v>0</v>
      </c>
    </row>
    <row r="103" spans="2:19" ht="15" customHeight="1" x14ac:dyDescent="0.2">
      <c r="B103" s="232" t="s">
        <v>0</v>
      </c>
      <c r="C103" s="1018" t="s">
        <v>0</v>
      </c>
      <c r="D103" s="1019" t="s">
        <v>0</v>
      </c>
      <c r="E103" s="1020"/>
      <c r="F103" s="1021"/>
      <c r="G103" s="1021"/>
      <c r="H103" s="728"/>
      <c r="I103" s="729"/>
      <c r="J103" s="730"/>
      <c r="K103" s="568"/>
      <c r="L103" s="731">
        <f t="shared" si="12"/>
        <v>0</v>
      </c>
      <c r="M103" s="732"/>
      <c r="N103" s="731">
        <f t="shared" si="13"/>
        <v>0</v>
      </c>
      <c r="O103" s="731">
        <f t="shared" si="14"/>
        <v>0</v>
      </c>
      <c r="P103" s="732"/>
      <c r="Q103" s="731">
        <f t="shared" si="15"/>
        <v>0</v>
      </c>
      <c r="R103" s="731">
        <f t="shared" si="16"/>
        <v>0</v>
      </c>
      <c r="S103" s="511">
        <f t="shared" si="17"/>
        <v>0</v>
      </c>
    </row>
    <row r="104" spans="2:19" ht="15" customHeight="1" x14ac:dyDescent="0.2">
      <c r="B104" s="232" t="s">
        <v>0</v>
      </c>
      <c r="C104" s="1018" t="s">
        <v>0</v>
      </c>
      <c r="D104" s="1019" t="s">
        <v>0</v>
      </c>
      <c r="E104" s="1020"/>
      <c r="F104" s="1021"/>
      <c r="G104" s="1021"/>
      <c r="H104" s="728"/>
      <c r="I104" s="729"/>
      <c r="J104" s="730"/>
      <c r="K104" s="568"/>
      <c r="L104" s="731">
        <f t="shared" si="12"/>
        <v>0</v>
      </c>
      <c r="M104" s="732"/>
      <c r="N104" s="731">
        <f t="shared" si="13"/>
        <v>0</v>
      </c>
      <c r="O104" s="731">
        <f t="shared" si="14"/>
        <v>0</v>
      </c>
      <c r="P104" s="732"/>
      <c r="Q104" s="731">
        <f t="shared" si="15"/>
        <v>0</v>
      </c>
      <c r="R104" s="731">
        <f t="shared" si="16"/>
        <v>0</v>
      </c>
      <c r="S104" s="511">
        <f t="shared" si="17"/>
        <v>0</v>
      </c>
    </row>
    <row r="105" spans="2:19" ht="15" customHeight="1" x14ac:dyDescent="0.2">
      <c r="B105" s="232" t="s">
        <v>0</v>
      </c>
      <c r="C105" s="1018" t="s">
        <v>0</v>
      </c>
      <c r="D105" s="1019" t="s">
        <v>0</v>
      </c>
      <c r="E105" s="1020"/>
      <c r="F105" s="1021"/>
      <c r="G105" s="1021"/>
      <c r="H105" s="728"/>
      <c r="I105" s="729"/>
      <c r="J105" s="730"/>
      <c r="K105" s="568"/>
      <c r="L105" s="731">
        <f t="shared" si="12"/>
        <v>0</v>
      </c>
      <c r="M105" s="732"/>
      <c r="N105" s="731">
        <f t="shared" si="13"/>
        <v>0</v>
      </c>
      <c r="O105" s="731">
        <f t="shared" si="14"/>
        <v>0</v>
      </c>
      <c r="P105" s="732"/>
      <c r="Q105" s="731">
        <f t="shared" si="15"/>
        <v>0</v>
      </c>
      <c r="R105" s="731">
        <f t="shared" si="16"/>
        <v>0</v>
      </c>
      <c r="S105" s="511">
        <f t="shared" si="17"/>
        <v>0</v>
      </c>
    </row>
    <row r="106" spans="2:19" ht="15" customHeight="1" x14ac:dyDescent="0.2">
      <c r="B106" s="232" t="s">
        <v>0</v>
      </c>
      <c r="C106" s="1018" t="s">
        <v>0</v>
      </c>
      <c r="D106" s="1019" t="s">
        <v>0</v>
      </c>
      <c r="E106" s="1020"/>
      <c r="F106" s="1021"/>
      <c r="G106" s="1021"/>
      <c r="H106" s="728"/>
      <c r="I106" s="729"/>
      <c r="J106" s="730"/>
      <c r="K106" s="568"/>
      <c r="L106" s="731">
        <f t="shared" si="12"/>
        <v>0</v>
      </c>
      <c r="M106" s="732"/>
      <c r="N106" s="731">
        <f t="shared" si="13"/>
        <v>0</v>
      </c>
      <c r="O106" s="731">
        <f t="shared" si="14"/>
        <v>0</v>
      </c>
      <c r="P106" s="732"/>
      <c r="Q106" s="731">
        <f t="shared" si="15"/>
        <v>0</v>
      </c>
      <c r="R106" s="731">
        <f t="shared" si="16"/>
        <v>0</v>
      </c>
      <c r="S106" s="511">
        <f t="shared" si="17"/>
        <v>0</v>
      </c>
    </row>
    <row r="107" spans="2:19" ht="15" customHeight="1" x14ac:dyDescent="0.2">
      <c r="B107" s="232" t="s">
        <v>0</v>
      </c>
      <c r="C107" s="1018" t="s">
        <v>0</v>
      </c>
      <c r="D107" s="1019" t="s">
        <v>0</v>
      </c>
      <c r="E107" s="1020"/>
      <c r="F107" s="1021"/>
      <c r="G107" s="1021"/>
      <c r="H107" s="728"/>
      <c r="I107" s="729"/>
      <c r="J107" s="730"/>
      <c r="K107" s="568"/>
      <c r="L107" s="731">
        <f t="shared" si="12"/>
        <v>0</v>
      </c>
      <c r="M107" s="732"/>
      <c r="N107" s="731">
        <f t="shared" si="13"/>
        <v>0</v>
      </c>
      <c r="O107" s="731">
        <f t="shared" si="14"/>
        <v>0</v>
      </c>
      <c r="P107" s="732"/>
      <c r="Q107" s="731">
        <f t="shared" si="15"/>
        <v>0</v>
      </c>
      <c r="R107" s="731">
        <f t="shared" si="16"/>
        <v>0</v>
      </c>
      <c r="S107" s="511">
        <f t="shared" si="17"/>
        <v>0</v>
      </c>
    </row>
    <row r="108" spans="2:19" ht="15" customHeight="1" x14ac:dyDescent="0.2">
      <c r="B108" s="232" t="s">
        <v>0</v>
      </c>
      <c r="C108" s="1018" t="s">
        <v>0</v>
      </c>
      <c r="D108" s="1019" t="s">
        <v>0</v>
      </c>
      <c r="E108" s="1020"/>
      <c r="F108" s="1021"/>
      <c r="G108" s="1021"/>
      <c r="H108" s="728"/>
      <c r="I108" s="729"/>
      <c r="J108" s="730"/>
      <c r="K108" s="568"/>
      <c r="L108" s="731">
        <f t="shared" si="12"/>
        <v>0</v>
      </c>
      <c r="M108" s="732"/>
      <c r="N108" s="731">
        <f t="shared" si="13"/>
        <v>0</v>
      </c>
      <c r="O108" s="731">
        <f t="shared" si="14"/>
        <v>0</v>
      </c>
      <c r="P108" s="732"/>
      <c r="Q108" s="731">
        <f t="shared" si="15"/>
        <v>0</v>
      </c>
      <c r="R108" s="731">
        <f t="shared" si="16"/>
        <v>0</v>
      </c>
      <c r="S108" s="511">
        <f t="shared" si="17"/>
        <v>0</v>
      </c>
    </row>
    <row r="109" spans="2:19" ht="15" customHeight="1" x14ac:dyDescent="0.2">
      <c r="B109" s="232" t="s">
        <v>0</v>
      </c>
      <c r="C109" s="1018" t="s">
        <v>0</v>
      </c>
      <c r="D109" s="1019" t="s">
        <v>0</v>
      </c>
      <c r="E109" s="1020"/>
      <c r="F109" s="1021"/>
      <c r="G109" s="1021"/>
      <c r="H109" s="728"/>
      <c r="I109" s="729"/>
      <c r="J109" s="730"/>
      <c r="K109" s="568"/>
      <c r="L109" s="731">
        <f t="shared" si="12"/>
        <v>0</v>
      </c>
      <c r="M109" s="732"/>
      <c r="N109" s="731">
        <f t="shared" si="13"/>
        <v>0</v>
      </c>
      <c r="O109" s="731">
        <f t="shared" si="14"/>
        <v>0</v>
      </c>
      <c r="P109" s="732"/>
      <c r="Q109" s="731">
        <f t="shared" si="15"/>
        <v>0</v>
      </c>
      <c r="R109" s="731">
        <f t="shared" si="16"/>
        <v>0</v>
      </c>
      <c r="S109" s="511">
        <f t="shared" si="17"/>
        <v>0</v>
      </c>
    </row>
    <row r="110" spans="2:19" ht="15" customHeight="1" x14ac:dyDescent="0.2">
      <c r="B110" s="232" t="s">
        <v>0</v>
      </c>
      <c r="C110" s="1018" t="s">
        <v>0</v>
      </c>
      <c r="D110" s="1019" t="s">
        <v>0</v>
      </c>
      <c r="E110" s="1020"/>
      <c r="F110" s="1021"/>
      <c r="G110" s="1021"/>
      <c r="H110" s="728"/>
      <c r="I110" s="729"/>
      <c r="J110" s="730"/>
      <c r="K110" s="568"/>
      <c r="L110" s="731">
        <f t="shared" si="12"/>
        <v>0</v>
      </c>
      <c r="M110" s="732"/>
      <c r="N110" s="731">
        <f t="shared" si="13"/>
        <v>0</v>
      </c>
      <c r="O110" s="731">
        <f t="shared" si="14"/>
        <v>0</v>
      </c>
      <c r="P110" s="732"/>
      <c r="Q110" s="731">
        <f t="shared" si="15"/>
        <v>0</v>
      </c>
      <c r="R110" s="731">
        <f t="shared" si="16"/>
        <v>0</v>
      </c>
      <c r="S110" s="511">
        <f t="shared" si="17"/>
        <v>0</v>
      </c>
    </row>
    <row r="111" spans="2:19" ht="15" customHeight="1" x14ac:dyDescent="0.2">
      <c r="B111" s="232" t="s">
        <v>0</v>
      </c>
      <c r="C111" s="1018" t="s">
        <v>0</v>
      </c>
      <c r="D111" s="1019" t="s">
        <v>0</v>
      </c>
      <c r="E111" s="1020"/>
      <c r="F111" s="1021"/>
      <c r="G111" s="1021"/>
      <c r="H111" s="728"/>
      <c r="I111" s="729"/>
      <c r="J111" s="730"/>
      <c r="K111" s="568"/>
      <c r="L111" s="731">
        <f t="shared" si="12"/>
        <v>0</v>
      </c>
      <c r="M111" s="732"/>
      <c r="N111" s="731">
        <f t="shared" si="13"/>
        <v>0</v>
      </c>
      <c r="O111" s="731">
        <f t="shared" si="14"/>
        <v>0</v>
      </c>
      <c r="P111" s="732"/>
      <c r="Q111" s="731">
        <f t="shared" si="15"/>
        <v>0</v>
      </c>
      <c r="R111" s="731">
        <f t="shared" si="16"/>
        <v>0</v>
      </c>
      <c r="S111" s="511">
        <f t="shared" si="17"/>
        <v>0</v>
      </c>
    </row>
    <row r="112" spans="2:19" ht="15" customHeight="1" x14ac:dyDescent="0.2">
      <c r="B112" s="232" t="s">
        <v>0</v>
      </c>
      <c r="C112" s="1018" t="s">
        <v>0</v>
      </c>
      <c r="D112" s="1019" t="s">
        <v>0</v>
      </c>
      <c r="E112" s="1020"/>
      <c r="F112" s="1021"/>
      <c r="G112" s="1021"/>
      <c r="H112" s="728"/>
      <c r="I112" s="729"/>
      <c r="J112" s="730"/>
      <c r="K112" s="568"/>
      <c r="L112" s="731">
        <f t="shared" si="12"/>
        <v>0</v>
      </c>
      <c r="M112" s="732"/>
      <c r="N112" s="731">
        <f t="shared" si="13"/>
        <v>0</v>
      </c>
      <c r="O112" s="731">
        <f t="shared" si="14"/>
        <v>0</v>
      </c>
      <c r="P112" s="732"/>
      <c r="Q112" s="731">
        <f t="shared" si="15"/>
        <v>0</v>
      </c>
      <c r="R112" s="731">
        <f t="shared" si="16"/>
        <v>0</v>
      </c>
      <c r="S112" s="511">
        <f t="shared" si="17"/>
        <v>0</v>
      </c>
    </row>
    <row r="113" spans="2:19" ht="15" customHeight="1" x14ac:dyDescent="0.2">
      <c r="B113" s="232" t="s">
        <v>0</v>
      </c>
      <c r="C113" s="1018" t="s">
        <v>0</v>
      </c>
      <c r="D113" s="1019" t="s">
        <v>0</v>
      </c>
      <c r="E113" s="1020"/>
      <c r="F113" s="1021"/>
      <c r="G113" s="1021"/>
      <c r="H113" s="728"/>
      <c r="I113" s="729"/>
      <c r="J113" s="730"/>
      <c r="K113" s="568"/>
      <c r="L113" s="731">
        <f t="shared" si="12"/>
        <v>0</v>
      </c>
      <c r="M113" s="732"/>
      <c r="N113" s="731">
        <f t="shared" si="13"/>
        <v>0</v>
      </c>
      <c r="O113" s="731">
        <f t="shared" si="14"/>
        <v>0</v>
      </c>
      <c r="P113" s="732"/>
      <c r="Q113" s="731">
        <f t="shared" si="15"/>
        <v>0</v>
      </c>
      <c r="R113" s="731">
        <f t="shared" si="16"/>
        <v>0</v>
      </c>
      <c r="S113" s="511">
        <f t="shared" si="17"/>
        <v>0</v>
      </c>
    </row>
    <row r="114" spans="2:19" ht="15" customHeight="1" x14ac:dyDescent="0.2">
      <c r="B114" s="232" t="s">
        <v>0</v>
      </c>
      <c r="C114" s="1018" t="s">
        <v>0</v>
      </c>
      <c r="D114" s="1019" t="s">
        <v>0</v>
      </c>
      <c r="E114" s="1020"/>
      <c r="F114" s="1021"/>
      <c r="G114" s="1021"/>
      <c r="H114" s="728"/>
      <c r="I114" s="729"/>
      <c r="J114" s="730"/>
      <c r="K114" s="568"/>
      <c r="L114" s="731">
        <f t="shared" si="12"/>
        <v>0</v>
      </c>
      <c r="M114" s="732"/>
      <c r="N114" s="731">
        <f t="shared" si="13"/>
        <v>0</v>
      </c>
      <c r="O114" s="731">
        <f t="shared" si="14"/>
        <v>0</v>
      </c>
      <c r="P114" s="732"/>
      <c r="Q114" s="731">
        <f t="shared" si="15"/>
        <v>0</v>
      </c>
      <c r="R114" s="731">
        <f t="shared" si="16"/>
        <v>0</v>
      </c>
      <c r="S114" s="511">
        <f t="shared" si="17"/>
        <v>0</v>
      </c>
    </row>
    <row r="115" spans="2:19" ht="15" customHeight="1" x14ac:dyDescent="0.2">
      <c r="B115" s="232" t="s">
        <v>0</v>
      </c>
      <c r="C115" s="1018" t="s">
        <v>0</v>
      </c>
      <c r="D115" s="1019" t="s">
        <v>0</v>
      </c>
      <c r="E115" s="1020"/>
      <c r="F115" s="1021"/>
      <c r="G115" s="1021"/>
      <c r="H115" s="728"/>
      <c r="I115" s="729"/>
      <c r="J115" s="730"/>
      <c r="K115" s="568"/>
      <c r="L115" s="731">
        <f t="shared" si="12"/>
        <v>0</v>
      </c>
      <c r="M115" s="732"/>
      <c r="N115" s="731">
        <f t="shared" si="13"/>
        <v>0</v>
      </c>
      <c r="O115" s="731">
        <f t="shared" si="14"/>
        <v>0</v>
      </c>
      <c r="P115" s="732"/>
      <c r="Q115" s="731">
        <f t="shared" si="15"/>
        <v>0</v>
      </c>
      <c r="R115" s="731">
        <f t="shared" si="16"/>
        <v>0</v>
      </c>
      <c r="S115" s="511">
        <f t="shared" si="17"/>
        <v>0</v>
      </c>
    </row>
    <row r="116" spans="2:19" ht="15" customHeight="1" x14ac:dyDescent="0.2">
      <c r="B116" s="232" t="s">
        <v>0</v>
      </c>
      <c r="C116" s="1018" t="s">
        <v>0</v>
      </c>
      <c r="D116" s="1019" t="s">
        <v>0</v>
      </c>
      <c r="E116" s="1020"/>
      <c r="F116" s="1021"/>
      <c r="G116" s="1021"/>
      <c r="H116" s="728"/>
      <c r="I116" s="729"/>
      <c r="J116" s="730"/>
      <c r="K116" s="568"/>
      <c r="L116" s="731">
        <f t="shared" si="12"/>
        <v>0</v>
      </c>
      <c r="M116" s="732"/>
      <c r="N116" s="731">
        <f t="shared" si="13"/>
        <v>0</v>
      </c>
      <c r="O116" s="731">
        <f t="shared" si="14"/>
        <v>0</v>
      </c>
      <c r="P116" s="732"/>
      <c r="Q116" s="731">
        <f t="shared" si="15"/>
        <v>0</v>
      </c>
      <c r="R116" s="731">
        <f t="shared" si="16"/>
        <v>0</v>
      </c>
      <c r="S116" s="511">
        <f t="shared" si="17"/>
        <v>0</v>
      </c>
    </row>
    <row r="117" spans="2:19" ht="15" customHeight="1" x14ac:dyDescent="0.2">
      <c r="B117" s="232" t="s">
        <v>0</v>
      </c>
      <c r="C117" s="1018" t="s">
        <v>0</v>
      </c>
      <c r="D117" s="1019" t="s">
        <v>0</v>
      </c>
      <c r="E117" s="1020"/>
      <c r="F117" s="1021"/>
      <c r="G117" s="1021"/>
      <c r="H117" s="728"/>
      <c r="I117" s="729"/>
      <c r="J117" s="730"/>
      <c r="K117" s="568"/>
      <c r="L117" s="731">
        <f t="shared" si="12"/>
        <v>0</v>
      </c>
      <c r="M117" s="732"/>
      <c r="N117" s="731">
        <f t="shared" si="13"/>
        <v>0</v>
      </c>
      <c r="O117" s="731">
        <f t="shared" si="14"/>
        <v>0</v>
      </c>
      <c r="P117" s="732"/>
      <c r="Q117" s="731">
        <f t="shared" si="15"/>
        <v>0</v>
      </c>
      <c r="R117" s="731">
        <f t="shared" si="16"/>
        <v>0</v>
      </c>
      <c r="S117" s="511">
        <f t="shared" si="17"/>
        <v>0</v>
      </c>
    </row>
    <row r="118" spans="2:19" ht="15" customHeight="1" x14ac:dyDescent="0.2">
      <c r="B118" s="232" t="s">
        <v>0</v>
      </c>
      <c r="C118" s="1018" t="s">
        <v>0</v>
      </c>
      <c r="D118" s="1019" t="s">
        <v>0</v>
      </c>
      <c r="E118" s="1020"/>
      <c r="F118" s="1021"/>
      <c r="G118" s="1021"/>
      <c r="H118" s="728"/>
      <c r="I118" s="729"/>
      <c r="J118" s="730"/>
      <c r="K118" s="568"/>
      <c r="L118" s="731">
        <f t="shared" si="12"/>
        <v>0</v>
      </c>
      <c r="M118" s="732"/>
      <c r="N118" s="731">
        <f t="shared" si="13"/>
        <v>0</v>
      </c>
      <c r="O118" s="731">
        <f t="shared" si="14"/>
        <v>0</v>
      </c>
      <c r="P118" s="732"/>
      <c r="Q118" s="731">
        <f t="shared" si="15"/>
        <v>0</v>
      </c>
      <c r="R118" s="731">
        <f t="shared" si="16"/>
        <v>0</v>
      </c>
      <c r="S118" s="511">
        <f t="shared" si="17"/>
        <v>0</v>
      </c>
    </row>
    <row r="119" spans="2:19" ht="15" customHeight="1" x14ac:dyDescent="0.2">
      <c r="B119" s="232" t="s">
        <v>0</v>
      </c>
      <c r="C119" s="1018" t="s">
        <v>0</v>
      </c>
      <c r="D119" s="1019" t="s">
        <v>0</v>
      </c>
      <c r="E119" s="1020"/>
      <c r="F119" s="1021"/>
      <c r="G119" s="1021"/>
      <c r="H119" s="728"/>
      <c r="I119" s="729"/>
      <c r="J119" s="730"/>
      <c r="K119" s="568"/>
      <c r="L119" s="731">
        <f t="shared" si="12"/>
        <v>0</v>
      </c>
      <c r="M119" s="732"/>
      <c r="N119" s="731">
        <f t="shared" si="13"/>
        <v>0</v>
      </c>
      <c r="O119" s="731">
        <f t="shared" si="14"/>
        <v>0</v>
      </c>
      <c r="P119" s="732"/>
      <c r="Q119" s="731">
        <f t="shared" si="15"/>
        <v>0</v>
      </c>
      <c r="R119" s="731">
        <f t="shared" si="16"/>
        <v>0</v>
      </c>
      <c r="S119" s="511">
        <f t="shared" si="17"/>
        <v>0</v>
      </c>
    </row>
    <row r="120" spans="2:19" ht="15" customHeight="1" x14ac:dyDescent="0.2">
      <c r="B120" s="232" t="s">
        <v>0</v>
      </c>
      <c r="C120" s="1018" t="s">
        <v>0</v>
      </c>
      <c r="D120" s="1019" t="s">
        <v>0</v>
      </c>
      <c r="E120" s="1020"/>
      <c r="F120" s="1021"/>
      <c r="G120" s="1021"/>
      <c r="H120" s="728"/>
      <c r="I120" s="729"/>
      <c r="J120" s="730"/>
      <c r="K120" s="568"/>
      <c r="L120" s="731">
        <f t="shared" si="12"/>
        <v>0</v>
      </c>
      <c r="M120" s="732"/>
      <c r="N120" s="731">
        <f t="shared" si="13"/>
        <v>0</v>
      </c>
      <c r="O120" s="731">
        <f t="shared" si="14"/>
        <v>0</v>
      </c>
      <c r="P120" s="732"/>
      <c r="Q120" s="731">
        <f t="shared" si="15"/>
        <v>0</v>
      </c>
      <c r="R120" s="731">
        <f t="shared" si="16"/>
        <v>0</v>
      </c>
      <c r="S120" s="511">
        <f t="shared" si="17"/>
        <v>0</v>
      </c>
    </row>
    <row r="121" spans="2:19" ht="15" customHeight="1" x14ac:dyDescent="0.2">
      <c r="B121" s="232" t="s">
        <v>0</v>
      </c>
      <c r="C121" s="1018" t="s">
        <v>0</v>
      </c>
      <c r="D121" s="1019" t="s">
        <v>0</v>
      </c>
      <c r="E121" s="1020"/>
      <c r="F121" s="1021"/>
      <c r="G121" s="1021"/>
      <c r="H121" s="728"/>
      <c r="I121" s="729"/>
      <c r="J121" s="730"/>
      <c r="K121" s="568"/>
      <c r="L121" s="731">
        <f t="shared" si="12"/>
        <v>0</v>
      </c>
      <c r="M121" s="732"/>
      <c r="N121" s="731">
        <f t="shared" si="13"/>
        <v>0</v>
      </c>
      <c r="O121" s="731">
        <f t="shared" si="14"/>
        <v>0</v>
      </c>
      <c r="P121" s="732"/>
      <c r="Q121" s="731">
        <f t="shared" si="15"/>
        <v>0</v>
      </c>
      <c r="R121" s="731">
        <f t="shared" si="16"/>
        <v>0</v>
      </c>
      <c r="S121" s="511">
        <f t="shared" si="17"/>
        <v>0</v>
      </c>
    </row>
    <row r="122" spans="2:19" ht="15" customHeight="1" x14ac:dyDescent="0.2">
      <c r="B122" s="232" t="s">
        <v>0</v>
      </c>
      <c r="C122" s="1018" t="s">
        <v>0</v>
      </c>
      <c r="D122" s="1019" t="s">
        <v>0</v>
      </c>
      <c r="E122" s="1020"/>
      <c r="F122" s="1021"/>
      <c r="G122" s="1021"/>
      <c r="H122" s="728"/>
      <c r="I122" s="729"/>
      <c r="J122" s="730"/>
      <c r="K122" s="568"/>
      <c r="L122" s="731">
        <f t="shared" si="12"/>
        <v>0</v>
      </c>
      <c r="M122" s="732"/>
      <c r="N122" s="731">
        <f t="shared" si="13"/>
        <v>0</v>
      </c>
      <c r="O122" s="731">
        <f t="shared" si="14"/>
        <v>0</v>
      </c>
      <c r="P122" s="732"/>
      <c r="Q122" s="731">
        <f t="shared" si="15"/>
        <v>0</v>
      </c>
      <c r="R122" s="731">
        <f t="shared" si="16"/>
        <v>0</v>
      </c>
      <c r="S122" s="511">
        <f t="shared" si="17"/>
        <v>0</v>
      </c>
    </row>
    <row r="123" spans="2:19" ht="15" customHeight="1" x14ac:dyDescent="0.2">
      <c r="B123" s="232" t="s">
        <v>0</v>
      </c>
      <c r="C123" s="1018" t="s">
        <v>0</v>
      </c>
      <c r="D123" s="1019" t="s">
        <v>0</v>
      </c>
      <c r="E123" s="1020"/>
      <c r="F123" s="1021"/>
      <c r="G123" s="1021"/>
      <c r="H123" s="728"/>
      <c r="I123" s="729"/>
      <c r="J123" s="730"/>
      <c r="K123" s="568"/>
      <c r="L123" s="731">
        <f t="shared" si="12"/>
        <v>0</v>
      </c>
      <c r="M123" s="732"/>
      <c r="N123" s="731">
        <f t="shared" si="13"/>
        <v>0</v>
      </c>
      <c r="O123" s="731">
        <f t="shared" si="14"/>
        <v>0</v>
      </c>
      <c r="P123" s="732"/>
      <c r="Q123" s="731">
        <f t="shared" si="15"/>
        <v>0</v>
      </c>
      <c r="R123" s="731">
        <f t="shared" si="16"/>
        <v>0</v>
      </c>
      <c r="S123" s="511">
        <f t="shared" si="17"/>
        <v>0</v>
      </c>
    </row>
    <row r="124" spans="2:19" ht="15" customHeight="1" x14ac:dyDescent="0.2">
      <c r="B124" s="232" t="s">
        <v>0</v>
      </c>
      <c r="C124" s="1018" t="s">
        <v>0</v>
      </c>
      <c r="D124" s="1019" t="s">
        <v>0</v>
      </c>
      <c r="E124" s="1020"/>
      <c r="F124" s="1021"/>
      <c r="G124" s="1021"/>
      <c r="H124" s="728"/>
      <c r="I124" s="729"/>
      <c r="J124" s="730"/>
      <c r="K124" s="568"/>
      <c r="L124" s="731">
        <f t="shared" si="12"/>
        <v>0</v>
      </c>
      <c r="M124" s="732"/>
      <c r="N124" s="731">
        <f t="shared" si="13"/>
        <v>0</v>
      </c>
      <c r="O124" s="731">
        <f t="shared" si="14"/>
        <v>0</v>
      </c>
      <c r="P124" s="732"/>
      <c r="Q124" s="731">
        <f t="shared" si="15"/>
        <v>0</v>
      </c>
      <c r="R124" s="731">
        <f t="shared" si="16"/>
        <v>0</v>
      </c>
      <c r="S124" s="511">
        <f t="shared" si="17"/>
        <v>0</v>
      </c>
    </row>
    <row r="125" spans="2:19" ht="15" customHeight="1" x14ac:dyDescent="0.2">
      <c r="B125" s="232" t="s">
        <v>0</v>
      </c>
      <c r="C125" s="1018" t="s">
        <v>0</v>
      </c>
      <c r="D125" s="1019" t="s">
        <v>0</v>
      </c>
      <c r="E125" s="1020"/>
      <c r="F125" s="1021"/>
      <c r="G125" s="1021"/>
      <c r="H125" s="728"/>
      <c r="I125" s="729"/>
      <c r="J125" s="730"/>
      <c r="K125" s="568"/>
      <c r="L125" s="731">
        <f t="shared" si="12"/>
        <v>0</v>
      </c>
      <c r="M125" s="732"/>
      <c r="N125" s="731">
        <f t="shared" si="13"/>
        <v>0</v>
      </c>
      <c r="O125" s="731">
        <f t="shared" si="14"/>
        <v>0</v>
      </c>
      <c r="P125" s="732"/>
      <c r="Q125" s="731">
        <f t="shared" si="15"/>
        <v>0</v>
      </c>
      <c r="R125" s="731">
        <f t="shared" si="16"/>
        <v>0</v>
      </c>
      <c r="S125" s="511">
        <f t="shared" si="17"/>
        <v>0</v>
      </c>
    </row>
    <row r="126" spans="2:19" ht="15" customHeight="1" x14ac:dyDescent="0.2">
      <c r="B126" s="232" t="s">
        <v>0</v>
      </c>
      <c r="C126" s="1018" t="s">
        <v>0</v>
      </c>
      <c r="D126" s="1019" t="s">
        <v>0</v>
      </c>
      <c r="E126" s="1020"/>
      <c r="F126" s="1021"/>
      <c r="G126" s="1021"/>
      <c r="H126" s="728"/>
      <c r="I126" s="729"/>
      <c r="J126" s="730"/>
      <c r="K126" s="568"/>
      <c r="L126" s="731">
        <f t="shared" si="12"/>
        <v>0</v>
      </c>
      <c r="M126" s="732"/>
      <c r="N126" s="731">
        <f t="shared" si="13"/>
        <v>0</v>
      </c>
      <c r="O126" s="731">
        <f t="shared" si="14"/>
        <v>0</v>
      </c>
      <c r="P126" s="732"/>
      <c r="Q126" s="731">
        <f t="shared" si="15"/>
        <v>0</v>
      </c>
      <c r="R126" s="731">
        <f t="shared" si="16"/>
        <v>0</v>
      </c>
      <c r="S126" s="511">
        <f t="shared" si="17"/>
        <v>0</v>
      </c>
    </row>
    <row r="127" spans="2:19" ht="15" customHeight="1" x14ac:dyDescent="0.2">
      <c r="B127" s="232" t="s">
        <v>0</v>
      </c>
      <c r="C127" s="1018" t="s">
        <v>0</v>
      </c>
      <c r="D127" s="1019" t="s">
        <v>0</v>
      </c>
      <c r="E127" s="1020"/>
      <c r="F127" s="1021"/>
      <c r="G127" s="1021"/>
      <c r="H127" s="728"/>
      <c r="I127" s="729"/>
      <c r="J127" s="730"/>
      <c r="K127" s="568"/>
      <c r="L127" s="731">
        <f t="shared" si="12"/>
        <v>0</v>
      </c>
      <c r="M127" s="732"/>
      <c r="N127" s="731">
        <f t="shared" si="13"/>
        <v>0</v>
      </c>
      <c r="O127" s="731">
        <f t="shared" si="14"/>
        <v>0</v>
      </c>
      <c r="P127" s="732"/>
      <c r="Q127" s="731">
        <f t="shared" si="15"/>
        <v>0</v>
      </c>
      <c r="R127" s="731">
        <f t="shared" si="16"/>
        <v>0</v>
      </c>
      <c r="S127" s="511">
        <f t="shared" si="17"/>
        <v>0</v>
      </c>
    </row>
    <row r="128" spans="2:19" ht="15" customHeight="1" x14ac:dyDescent="0.2">
      <c r="B128" s="232" t="s">
        <v>0</v>
      </c>
      <c r="C128" s="1018" t="s">
        <v>0</v>
      </c>
      <c r="D128" s="1019" t="s">
        <v>0</v>
      </c>
      <c r="E128" s="1020"/>
      <c r="F128" s="1021"/>
      <c r="G128" s="1021"/>
      <c r="H128" s="728"/>
      <c r="I128" s="729"/>
      <c r="J128" s="730"/>
      <c r="K128" s="568"/>
      <c r="L128" s="731">
        <f t="shared" si="12"/>
        <v>0</v>
      </c>
      <c r="M128" s="732"/>
      <c r="N128" s="731">
        <f t="shared" si="13"/>
        <v>0</v>
      </c>
      <c r="O128" s="731">
        <f t="shared" si="14"/>
        <v>0</v>
      </c>
      <c r="P128" s="732"/>
      <c r="Q128" s="731">
        <f t="shared" si="15"/>
        <v>0</v>
      </c>
      <c r="R128" s="731">
        <f t="shared" si="16"/>
        <v>0</v>
      </c>
      <c r="S128" s="511">
        <f t="shared" si="17"/>
        <v>0</v>
      </c>
    </row>
    <row r="129" spans="2:19" ht="15" customHeight="1" x14ac:dyDescent="0.2">
      <c r="B129" s="232" t="s">
        <v>0</v>
      </c>
      <c r="C129" s="1018" t="s">
        <v>0</v>
      </c>
      <c r="D129" s="1019" t="s">
        <v>0</v>
      </c>
      <c r="E129" s="1020"/>
      <c r="F129" s="1021"/>
      <c r="G129" s="1021"/>
      <c r="H129" s="728"/>
      <c r="I129" s="729"/>
      <c r="J129" s="730"/>
      <c r="K129" s="568"/>
      <c r="L129" s="731">
        <f t="shared" si="12"/>
        <v>0</v>
      </c>
      <c r="M129" s="732"/>
      <c r="N129" s="731">
        <f t="shared" si="13"/>
        <v>0</v>
      </c>
      <c r="O129" s="731">
        <f t="shared" si="14"/>
        <v>0</v>
      </c>
      <c r="P129" s="732"/>
      <c r="Q129" s="731">
        <f t="shared" si="15"/>
        <v>0</v>
      </c>
      <c r="R129" s="731">
        <f t="shared" si="16"/>
        <v>0</v>
      </c>
      <c r="S129" s="511">
        <f t="shared" si="17"/>
        <v>0</v>
      </c>
    </row>
    <row r="130" spans="2:19" ht="15" customHeight="1" x14ac:dyDescent="0.2">
      <c r="B130" s="232" t="s">
        <v>0</v>
      </c>
      <c r="C130" s="1018" t="s">
        <v>0</v>
      </c>
      <c r="D130" s="1019" t="s">
        <v>0</v>
      </c>
      <c r="E130" s="1020"/>
      <c r="F130" s="1021"/>
      <c r="G130" s="1021"/>
      <c r="H130" s="728"/>
      <c r="I130" s="729"/>
      <c r="J130" s="730"/>
      <c r="K130" s="568"/>
      <c r="L130" s="731">
        <f t="shared" si="12"/>
        <v>0</v>
      </c>
      <c r="M130" s="732"/>
      <c r="N130" s="731">
        <f t="shared" si="13"/>
        <v>0</v>
      </c>
      <c r="O130" s="731">
        <f t="shared" si="14"/>
        <v>0</v>
      </c>
      <c r="P130" s="732"/>
      <c r="Q130" s="731">
        <f t="shared" si="15"/>
        <v>0</v>
      </c>
      <c r="R130" s="731">
        <f t="shared" si="16"/>
        <v>0</v>
      </c>
      <c r="S130" s="511">
        <f t="shared" si="17"/>
        <v>0</v>
      </c>
    </row>
    <row r="131" spans="2:19" ht="15" customHeight="1" x14ac:dyDescent="0.2">
      <c r="B131" s="232" t="s">
        <v>0</v>
      </c>
      <c r="C131" s="1018" t="s">
        <v>0</v>
      </c>
      <c r="D131" s="1019" t="s">
        <v>0</v>
      </c>
      <c r="E131" s="1020"/>
      <c r="F131" s="1021"/>
      <c r="G131" s="1021"/>
      <c r="H131" s="728"/>
      <c r="I131" s="729"/>
      <c r="J131" s="730"/>
      <c r="K131" s="568"/>
      <c r="L131" s="731">
        <f t="shared" si="12"/>
        <v>0</v>
      </c>
      <c r="M131" s="732"/>
      <c r="N131" s="731">
        <f t="shared" si="13"/>
        <v>0</v>
      </c>
      <c r="O131" s="731">
        <f t="shared" si="14"/>
        <v>0</v>
      </c>
      <c r="P131" s="732"/>
      <c r="Q131" s="731">
        <f t="shared" si="15"/>
        <v>0</v>
      </c>
      <c r="R131" s="731">
        <f t="shared" si="16"/>
        <v>0</v>
      </c>
      <c r="S131" s="511">
        <f t="shared" si="17"/>
        <v>0</v>
      </c>
    </row>
    <row r="132" spans="2:19" ht="15" customHeight="1" x14ac:dyDescent="0.2">
      <c r="B132" s="232" t="s">
        <v>0</v>
      </c>
      <c r="C132" s="1018" t="s">
        <v>0</v>
      </c>
      <c r="D132" s="1019" t="s">
        <v>0</v>
      </c>
      <c r="E132" s="1020"/>
      <c r="F132" s="1021"/>
      <c r="G132" s="1021"/>
      <c r="H132" s="728"/>
      <c r="I132" s="729"/>
      <c r="J132" s="730"/>
      <c r="K132" s="568"/>
      <c r="L132" s="731">
        <f t="shared" si="12"/>
        <v>0</v>
      </c>
      <c r="M132" s="732"/>
      <c r="N132" s="731">
        <f t="shared" si="13"/>
        <v>0</v>
      </c>
      <c r="O132" s="731">
        <f t="shared" si="14"/>
        <v>0</v>
      </c>
      <c r="P132" s="732"/>
      <c r="Q132" s="731">
        <f t="shared" si="15"/>
        <v>0</v>
      </c>
      <c r="R132" s="731">
        <f t="shared" si="16"/>
        <v>0</v>
      </c>
      <c r="S132" s="511">
        <f t="shared" si="17"/>
        <v>0</v>
      </c>
    </row>
    <row r="133" spans="2:19" ht="15" customHeight="1" x14ac:dyDescent="0.2">
      <c r="B133" s="232" t="s">
        <v>0</v>
      </c>
      <c r="C133" s="1018" t="s">
        <v>0</v>
      </c>
      <c r="D133" s="1019" t="s">
        <v>0</v>
      </c>
      <c r="E133" s="1020"/>
      <c r="F133" s="1021"/>
      <c r="G133" s="1021"/>
      <c r="H133" s="728"/>
      <c r="I133" s="729"/>
      <c r="J133" s="730"/>
      <c r="K133" s="568"/>
      <c r="L133" s="731">
        <f t="shared" ref="L133:L168" si="18">$F133*$H133</f>
        <v>0</v>
      </c>
      <c r="M133" s="732"/>
      <c r="N133" s="731">
        <f t="shared" ref="N133:N168" si="19">L133*M133</f>
        <v>0</v>
      </c>
      <c r="O133" s="731">
        <f t="shared" ref="O133:O168" si="20">$G133*$I133/100</f>
        <v>0</v>
      </c>
      <c r="P133" s="732"/>
      <c r="Q133" s="731">
        <f t="shared" ref="Q133:Q168" si="21">O133*P133</f>
        <v>0</v>
      </c>
      <c r="R133" s="731">
        <f t="shared" ref="R133:R168" si="22">L133+O133</f>
        <v>0</v>
      </c>
      <c r="S133" s="511">
        <f t="shared" ref="S133:S168" si="23">N133+Q133</f>
        <v>0</v>
      </c>
    </row>
    <row r="134" spans="2:19" ht="15" customHeight="1" x14ac:dyDescent="0.2">
      <c r="B134" s="232" t="s">
        <v>0</v>
      </c>
      <c r="C134" s="1018" t="s">
        <v>0</v>
      </c>
      <c r="D134" s="1019" t="s">
        <v>0</v>
      </c>
      <c r="E134" s="1020"/>
      <c r="F134" s="1021"/>
      <c r="G134" s="1021"/>
      <c r="H134" s="728"/>
      <c r="I134" s="729"/>
      <c r="J134" s="730"/>
      <c r="K134" s="568"/>
      <c r="L134" s="731">
        <f t="shared" si="18"/>
        <v>0</v>
      </c>
      <c r="M134" s="732"/>
      <c r="N134" s="731">
        <f t="shared" si="19"/>
        <v>0</v>
      </c>
      <c r="O134" s="731">
        <f t="shared" si="20"/>
        <v>0</v>
      </c>
      <c r="P134" s="732"/>
      <c r="Q134" s="731">
        <f t="shared" si="21"/>
        <v>0</v>
      </c>
      <c r="R134" s="731">
        <f t="shared" si="22"/>
        <v>0</v>
      </c>
      <c r="S134" s="511">
        <f t="shared" si="23"/>
        <v>0</v>
      </c>
    </row>
    <row r="135" spans="2:19" ht="15" customHeight="1" x14ac:dyDescent="0.2">
      <c r="B135" s="232" t="s">
        <v>0</v>
      </c>
      <c r="C135" s="1018" t="s">
        <v>0</v>
      </c>
      <c r="D135" s="1019" t="s">
        <v>0</v>
      </c>
      <c r="E135" s="1020"/>
      <c r="F135" s="1021"/>
      <c r="G135" s="1021"/>
      <c r="H135" s="728"/>
      <c r="I135" s="729"/>
      <c r="J135" s="730"/>
      <c r="K135" s="568"/>
      <c r="L135" s="731">
        <f t="shared" si="18"/>
        <v>0</v>
      </c>
      <c r="M135" s="732"/>
      <c r="N135" s="731">
        <f t="shared" si="19"/>
        <v>0</v>
      </c>
      <c r="O135" s="731">
        <f t="shared" si="20"/>
        <v>0</v>
      </c>
      <c r="P135" s="732"/>
      <c r="Q135" s="731">
        <f t="shared" si="21"/>
        <v>0</v>
      </c>
      <c r="R135" s="731">
        <f t="shared" si="22"/>
        <v>0</v>
      </c>
      <c r="S135" s="511">
        <f t="shared" si="23"/>
        <v>0</v>
      </c>
    </row>
    <row r="136" spans="2:19" ht="15" customHeight="1" x14ac:dyDescent="0.2">
      <c r="B136" s="232" t="s">
        <v>0</v>
      </c>
      <c r="C136" s="1018" t="s">
        <v>0</v>
      </c>
      <c r="D136" s="1019" t="s">
        <v>0</v>
      </c>
      <c r="E136" s="1020"/>
      <c r="F136" s="1021"/>
      <c r="G136" s="1021"/>
      <c r="H136" s="728"/>
      <c r="I136" s="729"/>
      <c r="J136" s="730"/>
      <c r="K136" s="568"/>
      <c r="L136" s="731">
        <f t="shared" si="18"/>
        <v>0</v>
      </c>
      <c r="M136" s="732"/>
      <c r="N136" s="731">
        <f t="shared" si="19"/>
        <v>0</v>
      </c>
      <c r="O136" s="731">
        <f t="shared" si="20"/>
        <v>0</v>
      </c>
      <c r="P136" s="732"/>
      <c r="Q136" s="731">
        <f t="shared" si="21"/>
        <v>0</v>
      </c>
      <c r="R136" s="731">
        <f t="shared" si="22"/>
        <v>0</v>
      </c>
      <c r="S136" s="511">
        <f t="shared" si="23"/>
        <v>0</v>
      </c>
    </row>
    <row r="137" spans="2:19" ht="15" customHeight="1" x14ac:dyDescent="0.2">
      <c r="B137" s="232" t="s">
        <v>0</v>
      </c>
      <c r="C137" s="1018" t="s">
        <v>0</v>
      </c>
      <c r="D137" s="1019" t="s">
        <v>0</v>
      </c>
      <c r="E137" s="1020"/>
      <c r="F137" s="1021"/>
      <c r="G137" s="1021"/>
      <c r="H137" s="728"/>
      <c r="I137" s="729"/>
      <c r="J137" s="730"/>
      <c r="K137" s="568"/>
      <c r="L137" s="731">
        <f t="shared" si="18"/>
        <v>0</v>
      </c>
      <c r="M137" s="732"/>
      <c r="N137" s="731">
        <f t="shared" si="19"/>
        <v>0</v>
      </c>
      <c r="O137" s="731">
        <f t="shared" si="20"/>
        <v>0</v>
      </c>
      <c r="P137" s="732"/>
      <c r="Q137" s="731">
        <f t="shared" si="21"/>
        <v>0</v>
      </c>
      <c r="R137" s="731">
        <f t="shared" si="22"/>
        <v>0</v>
      </c>
      <c r="S137" s="511">
        <f t="shared" si="23"/>
        <v>0</v>
      </c>
    </row>
    <row r="138" spans="2:19" ht="15" customHeight="1" x14ac:dyDescent="0.2">
      <c r="B138" s="232" t="s">
        <v>0</v>
      </c>
      <c r="C138" s="1018" t="s">
        <v>0</v>
      </c>
      <c r="D138" s="1019" t="s">
        <v>0</v>
      </c>
      <c r="E138" s="1020"/>
      <c r="F138" s="1021"/>
      <c r="G138" s="1021"/>
      <c r="H138" s="728"/>
      <c r="I138" s="729"/>
      <c r="J138" s="730"/>
      <c r="K138" s="568"/>
      <c r="L138" s="731">
        <f t="shared" si="18"/>
        <v>0</v>
      </c>
      <c r="M138" s="732"/>
      <c r="N138" s="731">
        <f t="shared" si="19"/>
        <v>0</v>
      </c>
      <c r="O138" s="731">
        <f t="shared" si="20"/>
        <v>0</v>
      </c>
      <c r="P138" s="732"/>
      <c r="Q138" s="731">
        <f t="shared" si="21"/>
        <v>0</v>
      </c>
      <c r="R138" s="731">
        <f t="shared" si="22"/>
        <v>0</v>
      </c>
      <c r="S138" s="511">
        <f t="shared" si="23"/>
        <v>0</v>
      </c>
    </row>
    <row r="139" spans="2:19" ht="15" customHeight="1" x14ac:dyDescent="0.2">
      <c r="B139" s="232" t="s">
        <v>0</v>
      </c>
      <c r="C139" s="1018" t="s">
        <v>0</v>
      </c>
      <c r="D139" s="1019" t="s">
        <v>0</v>
      </c>
      <c r="E139" s="1020"/>
      <c r="F139" s="1021"/>
      <c r="G139" s="1021"/>
      <c r="H139" s="728"/>
      <c r="I139" s="729"/>
      <c r="J139" s="730"/>
      <c r="K139" s="568"/>
      <c r="L139" s="731">
        <f t="shared" si="18"/>
        <v>0</v>
      </c>
      <c r="M139" s="732"/>
      <c r="N139" s="731">
        <f t="shared" si="19"/>
        <v>0</v>
      </c>
      <c r="O139" s="731">
        <f t="shared" si="20"/>
        <v>0</v>
      </c>
      <c r="P139" s="732"/>
      <c r="Q139" s="731">
        <f t="shared" si="21"/>
        <v>0</v>
      </c>
      <c r="R139" s="731">
        <f t="shared" si="22"/>
        <v>0</v>
      </c>
      <c r="S139" s="511">
        <f t="shared" si="23"/>
        <v>0</v>
      </c>
    </row>
    <row r="140" spans="2:19" ht="15" customHeight="1" x14ac:dyDescent="0.2">
      <c r="B140" s="232" t="s">
        <v>0</v>
      </c>
      <c r="C140" s="1018" t="s">
        <v>0</v>
      </c>
      <c r="D140" s="1019" t="s">
        <v>0</v>
      </c>
      <c r="E140" s="1020"/>
      <c r="F140" s="1021"/>
      <c r="G140" s="1021"/>
      <c r="H140" s="728"/>
      <c r="I140" s="729"/>
      <c r="J140" s="730"/>
      <c r="K140" s="568"/>
      <c r="L140" s="731">
        <f t="shared" si="18"/>
        <v>0</v>
      </c>
      <c r="M140" s="732"/>
      <c r="N140" s="731">
        <f t="shared" si="19"/>
        <v>0</v>
      </c>
      <c r="O140" s="731">
        <f t="shared" si="20"/>
        <v>0</v>
      </c>
      <c r="P140" s="732"/>
      <c r="Q140" s="731">
        <f t="shared" si="21"/>
        <v>0</v>
      </c>
      <c r="R140" s="731">
        <f t="shared" si="22"/>
        <v>0</v>
      </c>
      <c r="S140" s="511">
        <f t="shared" si="23"/>
        <v>0</v>
      </c>
    </row>
    <row r="141" spans="2:19" ht="15" customHeight="1" x14ac:dyDescent="0.2">
      <c r="B141" s="232" t="s">
        <v>0</v>
      </c>
      <c r="C141" s="1018" t="s">
        <v>0</v>
      </c>
      <c r="D141" s="1019" t="s">
        <v>0</v>
      </c>
      <c r="E141" s="1020"/>
      <c r="F141" s="1021"/>
      <c r="G141" s="1021"/>
      <c r="H141" s="728"/>
      <c r="I141" s="729"/>
      <c r="J141" s="730"/>
      <c r="K141" s="568"/>
      <c r="L141" s="731">
        <f t="shared" si="18"/>
        <v>0</v>
      </c>
      <c r="M141" s="732"/>
      <c r="N141" s="731">
        <f t="shared" si="19"/>
        <v>0</v>
      </c>
      <c r="O141" s="731">
        <f t="shared" si="20"/>
        <v>0</v>
      </c>
      <c r="P141" s="732"/>
      <c r="Q141" s="731">
        <f t="shared" si="21"/>
        <v>0</v>
      </c>
      <c r="R141" s="731">
        <f t="shared" si="22"/>
        <v>0</v>
      </c>
      <c r="S141" s="511">
        <f t="shared" si="23"/>
        <v>0</v>
      </c>
    </row>
    <row r="142" spans="2:19" ht="15" customHeight="1" x14ac:dyDescent="0.2">
      <c r="B142" s="232" t="s">
        <v>0</v>
      </c>
      <c r="C142" s="1018" t="s">
        <v>0</v>
      </c>
      <c r="D142" s="1019" t="s">
        <v>0</v>
      </c>
      <c r="E142" s="1020"/>
      <c r="F142" s="1021"/>
      <c r="G142" s="1021"/>
      <c r="H142" s="728"/>
      <c r="I142" s="729"/>
      <c r="J142" s="730"/>
      <c r="K142" s="568"/>
      <c r="L142" s="731">
        <f t="shared" si="18"/>
        <v>0</v>
      </c>
      <c r="M142" s="732"/>
      <c r="N142" s="731">
        <f t="shared" si="19"/>
        <v>0</v>
      </c>
      <c r="O142" s="731">
        <f t="shared" si="20"/>
        <v>0</v>
      </c>
      <c r="P142" s="732"/>
      <c r="Q142" s="731">
        <f t="shared" si="21"/>
        <v>0</v>
      </c>
      <c r="R142" s="731">
        <f t="shared" si="22"/>
        <v>0</v>
      </c>
      <c r="S142" s="511">
        <f t="shared" si="23"/>
        <v>0</v>
      </c>
    </row>
    <row r="143" spans="2:19" ht="15" customHeight="1" x14ac:dyDescent="0.2">
      <c r="B143" s="232" t="s">
        <v>0</v>
      </c>
      <c r="C143" s="1018" t="s">
        <v>0</v>
      </c>
      <c r="D143" s="1019" t="s">
        <v>0</v>
      </c>
      <c r="E143" s="1020"/>
      <c r="F143" s="1021"/>
      <c r="G143" s="1021"/>
      <c r="H143" s="728"/>
      <c r="I143" s="729"/>
      <c r="J143" s="730"/>
      <c r="K143" s="568"/>
      <c r="L143" s="731">
        <f t="shared" si="18"/>
        <v>0</v>
      </c>
      <c r="M143" s="732"/>
      <c r="N143" s="731">
        <f t="shared" si="19"/>
        <v>0</v>
      </c>
      <c r="O143" s="731">
        <f t="shared" si="20"/>
        <v>0</v>
      </c>
      <c r="P143" s="732"/>
      <c r="Q143" s="731">
        <f t="shared" si="21"/>
        <v>0</v>
      </c>
      <c r="R143" s="731">
        <f t="shared" si="22"/>
        <v>0</v>
      </c>
      <c r="S143" s="511">
        <f t="shared" si="23"/>
        <v>0</v>
      </c>
    </row>
    <row r="144" spans="2:19" ht="15" customHeight="1" x14ac:dyDescent="0.2">
      <c r="B144" s="232" t="s">
        <v>0</v>
      </c>
      <c r="C144" s="1018" t="s">
        <v>0</v>
      </c>
      <c r="D144" s="1019" t="s">
        <v>0</v>
      </c>
      <c r="E144" s="1020"/>
      <c r="F144" s="1021"/>
      <c r="G144" s="1021"/>
      <c r="H144" s="728"/>
      <c r="I144" s="729"/>
      <c r="J144" s="730"/>
      <c r="K144" s="568"/>
      <c r="L144" s="731">
        <f t="shared" si="18"/>
        <v>0</v>
      </c>
      <c r="M144" s="732"/>
      <c r="N144" s="731">
        <f t="shared" si="19"/>
        <v>0</v>
      </c>
      <c r="O144" s="731">
        <f t="shared" si="20"/>
        <v>0</v>
      </c>
      <c r="P144" s="732"/>
      <c r="Q144" s="731">
        <f t="shared" si="21"/>
        <v>0</v>
      </c>
      <c r="R144" s="731">
        <f t="shared" si="22"/>
        <v>0</v>
      </c>
      <c r="S144" s="511">
        <f t="shared" si="23"/>
        <v>0</v>
      </c>
    </row>
    <row r="145" spans="2:19" ht="15" customHeight="1" x14ac:dyDescent="0.2">
      <c r="B145" s="232" t="s">
        <v>0</v>
      </c>
      <c r="C145" s="1018" t="s">
        <v>0</v>
      </c>
      <c r="D145" s="1019" t="s">
        <v>0</v>
      </c>
      <c r="E145" s="1020"/>
      <c r="F145" s="1021"/>
      <c r="G145" s="1021"/>
      <c r="H145" s="728"/>
      <c r="I145" s="729"/>
      <c r="J145" s="730"/>
      <c r="K145" s="568"/>
      <c r="L145" s="731">
        <f t="shared" si="18"/>
        <v>0</v>
      </c>
      <c r="M145" s="732"/>
      <c r="N145" s="731">
        <f t="shared" si="19"/>
        <v>0</v>
      </c>
      <c r="O145" s="731">
        <f t="shared" si="20"/>
        <v>0</v>
      </c>
      <c r="P145" s="732"/>
      <c r="Q145" s="731">
        <f t="shared" si="21"/>
        <v>0</v>
      </c>
      <c r="R145" s="731">
        <f t="shared" si="22"/>
        <v>0</v>
      </c>
      <c r="S145" s="511">
        <f t="shared" si="23"/>
        <v>0</v>
      </c>
    </row>
    <row r="146" spans="2:19" ht="15" customHeight="1" x14ac:dyDescent="0.2">
      <c r="B146" s="232" t="s">
        <v>0</v>
      </c>
      <c r="C146" s="1018" t="s">
        <v>0</v>
      </c>
      <c r="D146" s="1019" t="s">
        <v>0</v>
      </c>
      <c r="E146" s="1020"/>
      <c r="F146" s="1021"/>
      <c r="G146" s="1021"/>
      <c r="H146" s="728"/>
      <c r="I146" s="729"/>
      <c r="J146" s="730"/>
      <c r="K146" s="568"/>
      <c r="L146" s="731">
        <f t="shared" si="18"/>
        <v>0</v>
      </c>
      <c r="M146" s="732"/>
      <c r="N146" s="731">
        <f t="shared" si="19"/>
        <v>0</v>
      </c>
      <c r="O146" s="731">
        <f t="shared" si="20"/>
        <v>0</v>
      </c>
      <c r="P146" s="732"/>
      <c r="Q146" s="731">
        <f t="shared" si="21"/>
        <v>0</v>
      </c>
      <c r="R146" s="731">
        <f t="shared" si="22"/>
        <v>0</v>
      </c>
      <c r="S146" s="511">
        <f t="shared" si="23"/>
        <v>0</v>
      </c>
    </row>
    <row r="147" spans="2:19" ht="15" customHeight="1" x14ac:dyDescent="0.2">
      <c r="B147" s="232" t="s">
        <v>0</v>
      </c>
      <c r="C147" s="1018" t="s">
        <v>0</v>
      </c>
      <c r="D147" s="1019" t="s">
        <v>0</v>
      </c>
      <c r="E147" s="1020"/>
      <c r="F147" s="1021"/>
      <c r="G147" s="1021"/>
      <c r="H147" s="728"/>
      <c r="I147" s="729"/>
      <c r="J147" s="730"/>
      <c r="K147" s="568"/>
      <c r="L147" s="731">
        <f t="shared" si="18"/>
        <v>0</v>
      </c>
      <c r="M147" s="732"/>
      <c r="N147" s="731">
        <f t="shared" si="19"/>
        <v>0</v>
      </c>
      <c r="O147" s="731">
        <f t="shared" si="20"/>
        <v>0</v>
      </c>
      <c r="P147" s="732"/>
      <c r="Q147" s="731">
        <f t="shared" si="21"/>
        <v>0</v>
      </c>
      <c r="R147" s="731">
        <f t="shared" si="22"/>
        <v>0</v>
      </c>
      <c r="S147" s="511">
        <f t="shared" si="23"/>
        <v>0</v>
      </c>
    </row>
    <row r="148" spans="2:19" ht="15" customHeight="1" x14ac:dyDescent="0.2">
      <c r="B148" s="232" t="s">
        <v>0</v>
      </c>
      <c r="C148" s="1018" t="s">
        <v>0</v>
      </c>
      <c r="D148" s="1019" t="s">
        <v>0</v>
      </c>
      <c r="E148" s="1020"/>
      <c r="F148" s="1021"/>
      <c r="G148" s="1021"/>
      <c r="H148" s="728"/>
      <c r="I148" s="729"/>
      <c r="J148" s="730"/>
      <c r="K148" s="568"/>
      <c r="L148" s="731">
        <f t="shared" si="18"/>
        <v>0</v>
      </c>
      <c r="M148" s="732"/>
      <c r="N148" s="731">
        <f t="shared" si="19"/>
        <v>0</v>
      </c>
      <c r="O148" s="731">
        <f t="shared" si="20"/>
        <v>0</v>
      </c>
      <c r="P148" s="732"/>
      <c r="Q148" s="731">
        <f t="shared" si="21"/>
        <v>0</v>
      </c>
      <c r="R148" s="731">
        <f t="shared" si="22"/>
        <v>0</v>
      </c>
      <c r="S148" s="511">
        <f t="shared" si="23"/>
        <v>0</v>
      </c>
    </row>
    <row r="149" spans="2:19" ht="15" customHeight="1" x14ac:dyDescent="0.2">
      <c r="B149" s="232" t="s">
        <v>0</v>
      </c>
      <c r="C149" s="1018" t="s">
        <v>0</v>
      </c>
      <c r="D149" s="1019" t="s">
        <v>0</v>
      </c>
      <c r="E149" s="1020"/>
      <c r="F149" s="1021"/>
      <c r="G149" s="1021"/>
      <c r="H149" s="728"/>
      <c r="I149" s="729"/>
      <c r="J149" s="730"/>
      <c r="K149" s="568"/>
      <c r="L149" s="731">
        <f t="shared" si="18"/>
        <v>0</v>
      </c>
      <c r="M149" s="732"/>
      <c r="N149" s="731">
        <f t="shared" si="19"/>
        <v>0</v>
      </c>
      <c r="O149" s="731">
        <f t="shared" si="20"/>
        <v>0</v>
      </c>
      <c r="P149" s="732"/>
      <c r="Q149" s="731">
        <f t="shared" si="21"/>
        <v>0</v>
      </c>
      <c r="R149" s="731">
        <f t="shared" si="22"/>
        <v>0</v>
      </c>
      <c r="S149" s="511">
        <f t="shared" si="23"/>
        <v>0</v>
      </c>
    </row>
    <row r="150" spans="2:19" ht="15" customHeight="1" x14ac:dyDescent="0.2">
      <c r="B150" s="232" t="s">
        <v>0</v>
      </c>
      <c r="C150" s="1018" t="s">
        <v>0</v>
      </c>
      <c r="D150" s="1019" t="s">
        <v>0</v>
      </c>
      <c r="E150" s="1020"/>
      <c r="F150" s="1021"/>
      <c r="G150" s="1021"/>
      <c r="H150" s="728"/>
      <c r="I150" s="729"/>
      <c r="J150" s="730"/>
      <c r="K150" s="568"/>
      <c r="L150" s="731">
        <f t="shared" si="18"/>
        <v>0</v>
      </c>
      <c r="M150" s="732"/>
      <c r="N150" s="731">
        <f t="shared" si="19"/>
        <v>0</v>
      </c>
      <c r="O150" s="731">
        <f t="shared" si="20"/>
        <v>0</v>
      </c>
      <c r="P150" s="732"/>
      <c r="Q150" s="731">
        <f t="shared" si="21"/>
        <v>0</v>
      </c>
      <c r="R150" s="731">
        <f t="shared" si="22"/>
        <v>0</v>
      </c>
      <c r="S150" s="511">
        <f t="shared" si="23"/>
        <v>0</v>
      </c>
    </row>
    <row r="151" spans="2:19" ht="15" customHeight="1" x14ac:dyDescent="0.2">
      <c r="B151" s="232" t="s">
        <v>0</v>
      </c>
      <c r="C151" s="1018" t="s">
        <v>0</v>
      </c>
      <c r="D151" s="1019" t="s">
        <v>0</v>
      </c>
      <c r="E151" s="1020"/>
      <c r="F151" s="1021"/>
      <c r="G151" s="1021"/>
      <c r="H151" s="728"/>
      <c r="I151" s="729"/>
      <c r="J151" s="730"/>
      <c r="K151" s="568"/>
      <c r="L151" s="731">
        <f t="shared" si="18"/>
        <v>0</v>
      </c>
      <c r="M151" s="732"/>
      <c r="N151" s="731">
        <f t="shared" si="19"/>
        <v>0</v>
      </c>
      <c r="O151" s="731">
        <f t="shared" si="20"/>
        <v>0</v>
      </c>
      <c r="P151" s="732"/>
      <c r="Q151" s="731">
        <f t="shared" si="21"/>
        <v>0</v>
      </c>
      <c r="R151" s="731">
        <f t="shared" si="22"/>
        <v>0</v>
      </c>
      <c r="S151" s="511">
        <f t="shared" si="23"/>
        <v>0</v>
      </c>
    </row>
    <row r="152" spans="2:19" ht="15" customHeight="1" x14ac:dyDescent="0.2">
      <c r="B152" s="232" t="s">
        <v>0</v>
      </c>
      <c r="C152" s="1018" t="s">
        <v>0</v>
      </c>
      <c r="D152" s="1019" t="s">
        <v>0</v>
      </c>
      <c r="E152" s="1020"/>
      <c r="F152" s="1021"/>
      <c r="G152" s="1021"/>
      <c r="H152" s="728"/>
      <c r="I152" s="729"/>
      <c r="J152" s="730"/>
      <c r="K152" s="568"/>
      <c r="L152" s="731">
        <f t="shared" si="18"/>
        <v>0</v>
      </c>
      <c r="M152" s="732"/>
      <c r="N152" s="731">
        <f t="shared" si="19"/>
        <v>0</v>
      </c>
      <c r="O152" s="731">
        <f t="shared" si="20"/>
        <v>0</v>
      </c>
      <c r="P152" s="732"/>
      <c r="Q152" s="731">
        <f t="shared" si="21"/>
        <v>0</v>
      </c>
      <c r="R152" s="731">
        <f t="shared" si="22"/>
        <v>0</v>
      </c>
      <c r="S152" s="511">
        <f t="shared" si="23"/>
        <v>0</v>
      </c>
    </row>
    <row r="153" spans="2:19" ht="15" customHeight="1" x14ac:dyDescent="0.2">
      <c r="B153" s="232" t="s">
        <v>0</v>
      </c>
      <c r="C153" s="1018" t="s">
        <v>0</v>
      </c>
      <c r="D153" s="1019" t="s">
        <v>0</v>
      </c>
      <c r="E153" s="1020"/>
      <c r="F153" s="1021"/>
      <c r="G153" s="1021"/>
      <c r="H153" s="728"/>
      <c r="I153" s="729"/>
      <c r="J153" s="730"/>
      <c r="K153" s="568"/>
      <c r="L153" s="731">
        <f t="shared" si="18"/>
        <v>0</v>
      </c>
      <c r="M153" s="732"/>
      <c r="N153" s="731">
        <f t="shared" si="19"/>
        <v>0</v>
      </c>
      <c r="O153" s="731">
        <f t="shared" si="20"/>
        <v>0</v>
      </c>
      <c r="P153" s="732"/>
      <c r="Q153" s="731">
        <f t="shared" si="21"/>
        <v>0</v>
      </c>
      <c r="R153" s="731">
        <f t="shared" si="22"/>
        <v>0</v>
      </c>
      <c r="S153" s="511">
        <f t="shared" si="23"/>
        <v>0</v>
      </c>
    </row>
    <row r="154" spans="2:19" ht="15" customHeight="1" x14ac:dyDescent="0.2">
      <c r="B154" s="232" t="s">
        <v>0</v>
      </c>
      <c r="C154" s="1018" t="s">
        <v>0</v>
      </c>
      <c r="D154" s="1019" t="s">
        <v>0</v>
      </c>
      <c r="E154" s="1020"/>
      <c r="F154" s="1021"/>
      <c r="G154" s="1021"/>
      <c r="H154" s="728"/>
      <c r="I154" s="729"/>
      <c r="J154" s="730"/>
      <c r="K154" s="568"/>
      <c r="L154" s="731">
        <f t="shared" si="18"/>
        <v>0</v>
      </c>
      <c r="M154" s="732"/>
      <c r="N154" s="731">
        <f t="shared" si="19"/>
        <v>0</v>
      </c>
      <c r="O154" s="731">
        <f t="shared" si="20"/>
        <v>0</v>
      </c>
      <c r="P154" s="732"/>
      <c r="Q154" s="731">
        <f t="shared" si="21"/>
        <v>0</v>
      </c>
      <c r="R154" s="731">
        <f t="shared" si="22"/>
        <v>0</v>
      </c>
      <c r="S154" s="511">
        <f t="shared" si="23"/>
        <v>0</v>
      </c>
    </row>
    <row r="155" spans="2:19" ht="15" customHeight="1" x14ac:dyDescent="0.2">
      <c r="B155" s="232" t="s">
        <v>0</v>
      </c>
      <c r="C155" s="1018" t="s">
        <v>0</v>
      </c>
      <c r="D155" s="1019" t="s">
        <v>0</v>
      </c>
      <c r="E155" s="1020"/>
      <c r="F155" s="1021"/>
      <c r="G155" s="1021"/>
      <c r="H155" s="728"/>
      <c r="I155" s="729"/>
      <c r="J155" s="730"/>
      <c r="K155" s="568"/>
      <c r="L155" s="731">
        <f t="shared" si="18"/>
        <v>0</v>
      </c>
      <c r="M155" s="732"/>
      <c r="N155" s="731">
        <f t="shared" si="19"/>
        <v>0</v>
      </c>
      <c r="O155" s="731">
        <f t="shared" si="20"/>
        <v>0</v>
      </c>
      <c r="P155" s="732"/>
      <c r="Q155" s="731">
        <f t="shared" si="21"/>
        <v>0</v>
      </c>
      <c r="R155" s="731">
        <f t="shared" si="22"/>
        <v>0</v>
      </c>
      <c r="S155" s="511">
        <f t="shared" si="23"/>
        <v>0</v>
      </c>
    </row>
    <row r="156" spans="2:19" ht="15" customHeight="1" x14ac:dyDescent="0.2">
      <c r="B156" s="232" t="s">
        <v>0</v>
      </c>
      <c r="C156" s="1018" t="s">
        <v>0</v>
      </c>
      <c r="D156" s="1019" t="s">
        <v>0</v>
      </c>
      <c r="E156" s="1020"/>
      <c r="F156" s="1021"/>
      <c r="G156" s="1021"/>
      <c r="H156" s="728"/>
      <c r="I156" s="729"/>
      <c r="J156" s="730"/>
      <c r="K156" s="568"/>
      <c r="L156" s="731">
        <f t="shared" si="18"/>
        <v>0</v>
      </c>
      <c r="M156" s="732"/>
      <c r="N156" s="731">
        <f t="shared" si="19"/>
        <v>0</v>
      </c>
      <c r="O156" s="731">
        <f t="shared" si="20"/>
        <v>0</v>
      </c>
      <c r="P156" s="732"/>
      <c r="Q156" s="731">
        <f t="shared" si="21"/>
        <v>0</v>
      </c>
      <c r="R156" s="731">
        <f t="shared" si="22"/>
        <v>0</v>
      </c>
      <c r="S156" s="511">
        <f t="shared" si="23"/>
        <v>0</v>
      </c>
    </row>
    <row r="157" spans="2:19" ht="15" customHeight="1" x14ac:dyDescent="0.2">
      <c r="B157" s="232" t="s">
        <v>0</v>
      </c>
      <c r="C157" s="1018" t="s">
        <v>0</v>
      </c>
      <c r="D157" s="1019" t="s">
        <v>0</v>
      </c>
      <c r="E157" s="1020"/>
      <c r="F157" s="1021"/>
      <c r="G157" s="1021"/>
      <c r="H157" s="728"/>
      <c r="I157" s="729"/>
      <c r="J157" s="730"/>
      <c r="K157" s="568"/>
      <c r="L157" s="731">
        <f t="shared" si="18"/>
        <v>0</v>
      </c>
      <c r="M157" s="732"/>
      <c r="N157" s="731">
        <f t="shared" si="19"/>
        <v>0</v>
      </c>
      <c r="O157" s="731">
        <f t="shared" si="20"/>
        <v>0</v>
      </c>
      <c r="P157" s="732"/>
      <c r="Q157" s="731">
        <f t="shared" si="21"/>
        <v>0</v>
      </c>
      <c r="R157" s="731">
        <f t="shared" si="22"/>
        <v>0</v>
      </c>
      <c r="S157" s="511">
        <f t="shared" si="23"/>
        <v>0</v>
      </c>
    </row>
    <row r="158" spans="2:19" ht="15" customHeight="1" x14ac:dyDescent="0.2">
      <c r="B158" s="232" t="s">
        <v>0</v>
      </c>
      <c r="C158" s="1018" t="s">
        <v>0</v>
      </c>
      <c r="D158" s="1019" t="s">
        <v>0</v>
      </c>
      <c r="E158" s="1020"/>
      <c r="F158" s="1021"/>
      <c r="G158" s="1021"/>
      <c r="H158" s="728"/>
      <c r="I158" s="729"/>
      <c r="J158" s="730"/>
      <c r="K158" s="568"/>
      <c r="L158" s="731">
        <f t="shared" si="18"/>
        <v>0</v>
      </c>
      <c r="M158" s="732"/>
      <c r="N158" s="731">
        <f t="shared" si="19"/>
        <v>0</v>
      </c>
      <c r="O158" s="731">
        <f t="shared" si="20"/>
        <v>0</v>
      </c>
      <c r="P158" s="732"/>
      <c r="Q158" s="731">
        <f t="shared" si="21"/>
        <v>0</v>
      </c>
      <c r="R158" s="731">
        <f t="shared" si="22"/>
        <v>0</v>
      </c>
      <c r="S158" s="511">
        <f t="shared" si="23"/>
        <v>0</v>
      </c>
    </row>
    <row r="159" spans="2:19" ht="15" customHeight="1" x14ac:dyDescent="0.2">
      <c r="B159" s="232" t="s">
        <v>0</v>
      </c>
      <c r="C159" s="1018" t="s">
        <v>0</v>
      </c>
      <c r="D159" s="1019" t="s">
        <v>0</v>
      </c>
      <c r="E159" s="1020"/>
      <c r="F159" s="1021"/>
      <c r="G159" s="1021"/>
      <c r="H159" s="728"/>
      <c r="I159" s="729"/>
      <c r="J159" s="730"/>
      <c r="K159" s="568"/>
      <c r="L159" s="731">
        <f t="shared" si="18"/>
        <v>0</v>
      </c>
      <c r="M159" s="732"/>
      <c r="N159" s="731">
        <f t="shared" si="19"/>
        <v>0</v>
      </c>
      <c r="O159" s="731">
        <f t="shared" si="20"/>
        <v>0</v>
      </c>
      <c r="P159" s="732"/>
      <c r="Q159" s="731">
        <f t="shared" si="21"/>
        <v>0</v>
      </c>
      <c r="R159" s="731">
        <f t="shared" si="22"/>
        <v>0</v>
      </c>
      <c r="S159" s="511">
        <f t="shared" si="23"/>
        <v>0</v>
      </c>
    </row>
    <row r="160" spans="2:19" ht="15" customHeight="1" x14ac:dyDescent="0.2">
      <c r="B160" s="232" t="s">
        <v>0</v>
      </c>
      <c r="C160" s="1018" t="s">
        <v>0</v>
      </c>
      <c r="D160" s="1019" t="s">
        <v>0</v>
      </c>
      <c r="E160" s="1020"/>
      <c r="F160" s="1021"/>
      <c r="G160" s="1021"/>
      <c r="H160" s="728"/>
      <c r="I160" s="729"/>
      <c r="J160" s="730"/>
      <c r="K160" s="568"/>
      <c r="L160" s="731">
        <f t="shared" si="18"/>
        <v>0</v>
      </c>
      <c r="M160" s="732"/>
      <c r="N160" s="731">
        <f t="shared" si="19"/>
        <v>0</v>
      </c>
      <c r="O160" s="731">
        <f t="shared" si="20"/>
        <v>0</v>
      </c>
      <c r="P160" s="732"/>
      <c r="Q160" s="731">
        <f t="shared" si="21"/>
        <v>0</v>
      </c>
      <c r="R160" s="731">
        <f t="shared" si="22"/>
        <v>0</v>
      </c>
      <c r="S160" s="511">
        <f t="shared" si="23"/>
        <v>0</v>
      </c>
    </row>
    <row r="161" spans="2:19" ht="15" customHeight="1" x14ac:dyDescent="0.2">
      <c r="B161" s="232" t="s">
        <v>0</v>
      </c>
      <c r="C161" s="1018" t="s">
        <v>0</v>
      </c>
      <c r="D161" s="1019" t="s">
        <v>0</v>
      </c>
      <c r="E161" s="1020"/>
      <c r="F161" s="1021"/>
      <c r="G161" s="1021"/>
      <c r="H161" s="728"/>
      <c r="I161" s="729"/>
      <c r="J161" s="730"/>
      <c r="K161" s="568"/>
      <c r="L161" s="731">
        <f t="shared" si="18"/>
        <v>0</v>
      </c>
      <c r="M161" s="732"/>
      <c r="N161" s="731">
        <f t="shared" si="19"/>
        <v>0</v>
      </c>
      <c r="O161" s="731">
        <f t="shared" si="20"/>
        <v>0</v>
      </c>
      <c r="P161" s="732"/>
      <c r="Q161" s="731">
        <f t="shared" si="21"/>
        <v>0</v>
      </c>
      <c r="R161" s="731">
        <f t="shared" si="22"/>
        <v>0</v>
      </c>
      <c r="S161" s="511">
        <f t="shared" si="23"/>
        <v>0</v>
      </c>
    </row>
    <row r="162" spans="2:19" ht="15" customHeight="1" x14ac:dyDescent="0.2">
      <c r="B162" s="232" t="s">
        <v>0</v>
      </c>
      <c r="C162" s="1018" t="s">
        <v>0</v>
      </c>
      <c r="D162" s="1019" t="s">
        <v>0</v>
      </c>
      <c r="E162" s="1020"/>
      <c r="F162" s="1021"/>
      <c r="G162" s="1021"/>
      <c r="H162" s="728"/>
      <c r="I162" s="729"/>
      <c r="J162" s="730"/>
      <c r="K162" s="568"/>
      <c r="L162" s="731">
        <f t="shared" si="18"/>
        <v>0</v>
      </c>
      <c r="M162" s="732"/>
      <c r="N162" s="731">
        <f t="shared" si="19"/>
        <v>0</v>
      </c>
      <c r="O162" s="731">
        <f t="shared" si="20"/>
        <v>0</v>
      </c>
      <c r="P162" s="732"/>
      <c r="Q162" s="731">
        <f t="shared" si="21"/>
        <v>0</v>
      </c>
      <c r="R162" s="731">
        <f t="shared" si="22"/>
        <v>0</v>
      </c>
      <c r="S162" s="511">
        <f t="shared" si="23"/>
        <v>0</v>
      </c>
    </row>
    <row r="163" spans="2:19" ht="15" customHeight="1" x14ac:dyDescent="0.2">
      <c r="B163" s="232" t="s">
        <v>0</v>
      </c>
      <c r="C163" s="1018" t="s">
        <v>0</v>
      </c>
      <c r="D163" s="1019" t="s">
        <v>0</v>
      </c>
      <c r="E163" s="1020"/>
      <c r="F163" s="1021"/>
      <c r="G163" s="1021"/>
      <c r="H163" s="728"/>
      <c r="I163" s="729"/>
      <c r="J163" s="730"/>
      <c r="K163" s="568"/>
      <c r="L163" s="731">
        <f t="shared" si="18"/>
        <v>0</v>
      </c>
      <c r="M163" s="732"/>
      <c r="N163" s="731">
        <f t="shared" si="19"/>
        <v>0</v>
      </c>
      <c r="O163" s="731">
        <f t="shared" si="20"/>
        <v>0</v>
      </c>
      <c r="P163" s="732"/>
      <c r="Q163" s="731">
        <f t="shared" si="21"/>
        <v>0</v>
      </c>
      <c r="R163" s="731">
        <f t="shared" si="22"/>
        <v>0</v>
      </c>
      <c r="S163" s="511">
        <f t="shared" si="23"/>
        <v>0</v>
      </c>
    </row>
    <row r="164" spans="2:19" ht="15" customHeight="1" x14ac:dyDescent="0.2">
      <c r="B164" s="232" t="s">
        <v>0</v>
      </c>
      <c r="C164" s="1018" t="s">
        <v>0</v>
      </c>
      <c r="D164" s="1019" t="s">
        <v>0</v>
      </c>
      <c r="E164" s="1020"/>
      <c r="F164" s="1021"/>
      <c r="G164" s="1021"/>
      <c r="H164" s="728"/>
      <c r="I164" s="729"/>
      <c r="J164" s="730"/>
      <c r="K164" s="568"/>
      <c r="L164" s="731">
        <f t="shared" si="18"/>
        <v>0</v>
      </c>
      <c r="M164" s="732"/>
      <c r="N164" s="731">
        <f t="shared" si="19"/>
        <v>0</v>
      </c>
      <c r="O164" s="731">
        <f t="shared" si="20"/>
        <v>0</v>
      </c>
      <c r="P164" s="732"/>
      <c r="Q164" s="731">
        <f t="shared" si="21"/>
        <v>0</v>
      </c>
      <c r="R164" s="731">
        <f t="shared" si="22"/>
        <v>0</v>
      </c>
      <c r="S164" s="511">
        <f t="shared" si="23"/>
        <v>0</v>
      </c>
    </row>
    <row r="165" spans="2:19" ht="15" customHeight="1" x14ac:dyDescent="0.2">
      <c r="B165" s="232" t="s">
        <v>0</v>
      </c>
      <c r="C165" s="1018" t="s">
        <v>0</v>
      </c>
      <c r="D165" s="1019" t="s">
        <v>0</v>
      </c>
      <c r="E165" s="1020"/>
      <c r="F165" s="1021"/>
      <c r="G165" s="1021"/>
      <c r="H165" s="728"/>
      <c r="I165" s="729"/>
      <c r="J165" s="730"/>
      <c r="K165" s="568"/>
      <c r="L165" s="731">
        <f t="shared" si="18"/>
        <v>0</v>
      </c>
      <c r="M165" s="732"/>
      <c r="N165" s="731">
        <f t="shared" si="19"/>
        <v>0</v>
      </c>
      <c r="O165" s="731">
        <f t="shared" si="20"/>
        <v>0</v>
      </c>
      <c r="P165" s="732"/>
      <c r="Q165" s="731">
        <f t="shared" si="21"/>
        <v>0</v>
      </c>
      <c r="R165" s="731">
        <f t="shared" si="22"/>
        <v>0</v>
      </c>
      <c r="S165" s="511">
        <f t="shared" si="23"/>
        <v>0</v>
      </c>
    </row>
    <row r="166" spans="2:19" ht="12" customHeight="1" x14ac:dyDescent="0.2">
      <c r="B166" s="232" t="s">
        <v>0</v>
      </c>
      <c r="C166" s="1018" t="s">
        <v>0</v>
      </c>
      <c r="D166" s="1019" t="s">
        <v>0</v>
      </c>
      <c r="E166" s="1020"/>
      <c r="F166" s="1021"/>
      <c r="G166" s="1021"/>
      <c r="H166" s="728"/>
      <c r="I166" s="729"/>
      <c r="J166" s="730"/>
      <c r="K166" s="568"/>
      <c r="L166" s="731">
        <f t="shared" si="18"/>
        <v>0</v>
      </c>
      <c r="M166" s="732"/>
      <c r="N166" s="731">
        <f t="shared" si="19"/>
        <v>0</v>
      </c>
      <c r="O166" s="731">
        <f t="shared" si="20"/>
        <v>0</v>
      </c>
      <c r="P166" s="732"/>
      <c r="Q166" s="731">
        <f t="shared" si="21"/>
        <v>0</v>
      </c>
      <c r="R166" s="731">
        <f t="shared" si="22"/>
        <v>0</v>
      </c>
      <c r="S166" s="511">
        <f t="shared" si="23"/>
        <v>0</v>
      </c>
    </row>
    <row r="167" spans="2:19" ht="14.25" customHeight="1" x14ac:dyDescent="0.2">
      <c r="B167" s="232" t="s">
        <v>0</v>
      </c>
      <c r="C167" s="1018" t="s">
        <v>0</v>
      </c>
      <c r="D167" s="1019" t="s">
        <v>0</v>
      </c>
      <c r="E167" s="1020"/>
      <c r="F167" s="1021"/>
      <c r="G167" s="1021"/>
      <c r="H167" s="728"/>
      <c r="I167" s="729"/>
      <c r="J167" s="730"/>
      <c r="K167" s="568"/>
      <c r="L167" s="731">
        <f t="shared" si="18"/>
        <v>0</v>
      </c>
      <c r="M167" s="732"/>
      <c r="N167" s="731">
        <f t="shared" si="19"/>
        <v>0</v>
      </c>
      <c r="O167" s="731">
        <f t="shared" si="20"/>
        <v>0</v>
      </c>
      <c r="P167" s="732"/>
      <c r="Q167" s="731">
        <f t="shared" si="21"/>
        <v>0</v>
      </c>
      <c r="R167" s="731">
        <f t="shared" si="22"/>
        <v>0</v>
      </c>
      <c r="S167" s="511">
        <f t="shared" si="23"/>
        <v>0</v>
      </c>
    </row>
    <row r="168" spans="2:19" ht="15" thickBot="1" x14ac:dyDescent="0.25">
      <c r="B168" s="517" t="s">
        <v>0</v>
      </c>
      <c r="C168" s="386" t="s">
        <v>0</v>
      </c>
      <c r="D168" s="579" t="s">
        <v>0</v>
      </c>
      <c r="E168" s="580"/>
      <c r="F168" s="233"/>
      <c r="G168" s="233"/>
      <c r="H168" s="540"/>
      <c r="I168" s="512"/>
      <c r="J168" s="513"/>
      <c r="K168" s="567"/>
      <c r="L168" s="359">
        <f t="shared" si="18"/>
        <v>0</v>
      </c>
      <c r="M168" s="539"/>
      <c r="N168" s="359">
        <f t="shared" si="19"/>
        <v>0</v>
      </c>
      <c r="O168" s="359">
        <f t="shared" si="20"/>
        <v>0</v>
      </c>
      <c r="P168" s="539"/>
      <c r="Q168" s="359">
        <f t="shared" si="21"/>
        <v>0</v>
      </c>
      <c r="R168" s="359">
        <f t="shared" si="22"/>
        <v>0</v>
      </c>
      <c r="S168" s="360">
        <f t="shared" si="23"/>
        <v>0</v>
      </c>
    </row>
    <row r="170" spans="2:19" x14ac:dyDescent="0.2">
      <c r="B170" s="708"/>
      <c r="C170" s="296"/>
      <c r="D170" s="969"/>
      <c r="E170" s="42"/>
      <c r="F170" s="42"/>
      <c r="G170" s="42"/>
      <c r="H170" s="42"/>
      <c r="I170" s="42"/>
      <c r="J170" s="42"/>
      <c r="K170" s="42"/>
    </row>
  </sheetData>
  <autoFilter ref="B68:S68"/>
  <conditionalFormatting sqref="H69:S69">
    <cfRule type="expression" dxfId="43" priority="41">
      <formula>AND(OR($B69="Wind",$B69="Solar"),$D69="Rückspeisung")</formula>
    </cfRule>
  </conditionalFormatting>
  <conditionalFormatting sqref="I69:R69">
    <cfRule type="expression" dxfId="42" priority="44">
      <formula>AND(OR($B69="Wind",$B69="Solar"),$D69="Rückspeisung")</formula>
    </cfRule>
  </conditionalFormatting>
  <conditionalFormatting sqref="H70:S70">
    <cfRule type="expression" dxfId="41" priority="37">
      <formula>AND(OR($B70="Wind",$B70="Solar"),$D70="Rückspeisung")</formula>
    </cfRule>
  </conditionalFormatting>
  <conditionalFormatting sqref="I70:R70">
    <cfRule type="expression" dxfId="40" priority="40">
      <formula>AND(OR($B70="Wind",$B70="Solar"),$D70="Rückspeisung")</formula>
    </cfRule>
  </conditionalFormatting>
  <conditionalFormatting sqref="H71:S71">
    <cfRule type="expression" dxfId="39" priority="33">
      <formula>AND(OR($B71="Wind",$B71="Solar"),$D71="Rückspeisung")</formula>
    </cfRule>
  </conditionalFormatting>
  <conditionalFormatting sqref="I71:R71">
    <cfRule type="expression" dxfId="38" priority="36">
      <formula>AND(OR($B71="Wind",$B71="Solar"),$D71="Rückspeisung")</formula>
    </cfRule>
  </conditionalFormatting>
  <conditionalFormatting sqref="H72:S72">
    <cfRule type="expression" dxfId="37" priority="29">
      <formula>AND(OR($B72="Wind",$B72="Solar"),$D72="Rückspeisung")</formula>
    </cfRule>
  </conditionalFormatting>
  <conditionalFormatting sqref="I72:R72">
    <cfRule type="expression" dxfId="36" priority="32">
      <formula>AND(OR($B72="Wind",$B72="Solar"),$D72="Rückspeisung")</formula>
    </cfRule>
  </conditionalFormatting>
  <conditionalFormatting sqref="H73:S73">
    <cfRule type="expression" dxfId="35" priority="25">
      <formula>AND(OR($B73="Wind",$B73="Solar"),$D73="Rückspeisung")</formula>
    </cfRule>
  </conditionalFormatting>
  <conditionalFormatting sqref="I73:R73">
    <cfRule type="expression" dxfId="34" priority="28">
      <formula>AND(OR($B73="Wind",$B73="Solar"),$D73="Rückspeisung")</formula>
    </cfRule>
  </conditionalFormatting>
  <conditionalFormatting sqref="H74:S74">
    <cfRule type="expression" dxfId="33" priority="21">
      <formula>AND(OR($B74="Wind",$B74="Solar"),$D74="Rückspeisung")</formula>
    </cfRule>
  </conditionalFormatting>
  <conditionalFormatting sqref="I74:R74">
    <cfRule type="expression" dxfId="32" priority="24">
      <formula>AND(OR($B74="Wind",$B74="Solar"),$D74="Rückspeisung")</formula>
    </cfRule>
  </conditionalFormatting>
  <conditionalFormatting sqref="H75:S75">
    <cfRule type="expression" dxfId="31" priority="17">
      <formula>AND(OR($B75="Wind",$B75="Solar"),$D75="Rückspeisung")</formula>
    </cfRule>
  </conditionalFormatting>
  <conditionalFormatting sqref="I75:R75">
    <cfRule type="expression" dxfId="30" priority="20">
      <formula>AND(OR($B75="Wind",$B75="Solar"),$D75="Rückspeisung")</formula>
    </cfRule>
  </conditionalFormatting>
  <conditionalFormatting sqref="H76:S76">
    <cfRule type="expression" dxfId="29" priority="13">
      <formula>AND(OR($B76="Wind",$B76="Solar"),$D76="Rückspeisung")</formula>
    </cfRule>
  </conditionalFormatting>
  <conditionalFormatting sqref="I76:R76">
    <cfRule type="expression" dxfId="28" priority="16">
      <formula>AND(OR($B76="Wind",$B76="Solar"),$D76="Rückspeisung")</formula>
    </cfRule>
  </conditionalFormatting>
  <conditionalFormatting sqref="H77:S109">
    <cfRule type="expression" dxfId="27" priority="9">
      <formula>AND(OR($B77="Wind",$B77="Solar"),$D77="Rückspeisung")</formula>
    </cfRule>
  </conditionalFormatting>
  <conditionalFormatting sqref="I77:R109">
    <cfRule type="expression" dxfId="26" priority="12">
      <formula>AND(OR($B77="Wind",$B77="Solar"),$D77="Rückspeisung")</formula>
    </cfRule>
  </conditionalFormatting>
  <conditionalFormatting sqref="H110:S148">
    <cfRule type="expression" dxfId="25" priority="5">
      <formula>AND(OR($B110="Wind",$B110="Solar"),$D110="Rückspeisung")</formula>
    </cfRule>
  </conditionalFormatting>
  <conditionalFormatting sqref="I110:R148">
    <cfRule type="expression" dxfId="24" priority="8">
      <formula>AND(OR($B110="Wind",$B110="Solar"),$D110="Rückspeisung")</formula>
    </cfRule>
  </conditionalFormatting>
  <conditionalFormatting sqref="H149:S168">
    <cfRule type="expression" dxfId="23" priority="1">
      <formula>AND(OR($B149="Wind",$B149="Solar"),$D149="Rückspeisung")</formula>
    </cfRule>
  </conditionalFormatting>
  <conditionalFormatting sqref="I149:R168">
    <cfRule type="expression" dxfId="22" priority="4">
      <formula>AND(OR($B149="Wind",$B149="Solar"),$D149="Rückspeisung")</formula>
    </cfRule>
  </conditionalFormatting>
  <dataValidations count="2">
    <dataValidation type="decimal" operator="greaterThanOrEqual" allowBlank="1" showInputMessage="1" showErrorMessage="1" error="Bitte eine Dezimalzahl größer oder gleich Null eintragen!" sqref="E10:E63 F10:I62">
      <formula1>0</formula1>
    </dataValidation>
    <dataValidation allowBlank="1" showInputMessage="1" showErrorMessage="1" error="Der Faktor muss zwischen 0 und 1 liegen" sqref="M69:M168 P69:P168"/>
  </dataValidations>
  <pageMargins left="0.78740157499999996" right="0.78740157499999996" top="0.984251969" bottom="0.984251969" header="0.4921259845" footer="0.4921259845"/>
  <pageSetup paperSize="9" scale="16" orientation="landscape" r:id="rId1"/>
  <headerFooter alignWithMargins="0">
    <oddHeader>&amp;L &amp;A, Seite &amp;P von &amp;N&amp;R&amp;D</oddHeader>
  </headerFooter>
  <extLst>
    <ext xmlns:x14="http://schemas.microsoft.com/office/spreadsheetml/2009/9/main" uri="{78C0D931-6437-407d-A8EE-F0AAD7539E65}">
      <x14:conditionalFormattings>
        <x14:conditionalFormatting xmlns:xm="http://schemas.microsoft.com/office/excel/2006/main">
          <x14:cfRule type="expression" priority="43" id="{D075E088-F0DB-4512-9390-5ECB7489CC60}">
            <xm:f>OR($D69='\RKTH\01_Verfahren\03_Rkto\Rkto_2024\01_Rkto_2024_S\00_Rkto_2024_S_BNetzA\[01_250715_BNetzA_S_EHB_Rkto24.xlsx]Listen'!#REF!,$D69='\RKTH\01_Verfahren\03_Rkto\Rkto_2024\01_Rkto_2024_S\00_Rkto_2024_S_BNetzA\[01_250715_BNetzA_S_EHB_Rkto24.xlsx]Listen'!#REF!,$D69='\RKTH\01_Verfahren\03_Rkto\Rkto_2024\01_Rkto_2024_S\00_Rkto_2024_S_BNetzA\[01_250715_BNetzA_S_EHB_Rkto24.xlsx]Listen'!#REF!,$D69='\RKTH\01_Verfahren\03_Rkto\Rkto_2024\01_Rkto_2024_S\00_Rkto_2024_S_BNetzA\[01_250715_BNetzA_S_EHB_Rkto24.xlsx]Listen'!#REF!)</xm:f>
            <x14:dxf>
              <fill>
                <patternFill patternType="solid">
                  <bgColor theme="0" tint="-0.14996795556505021"/>
                </patternFill>
              </fill>
            </x14:dxf>
          </x14:cfRule>
          <xm:sqref>H69:S69</xm:sqref>
        </x14:conditionalFormatting>
        <x14:conditionalFormatting xmlns:xm="http://schemas.microsoft.com/office/excel/2006/main">
          <x14:cfRule type="expression" priority="42" id="{C16C7F35-485D-4CE8-85FE-7B20EE9A776C}">
            <xm:f>OR($D69='\RKTH\01_Verfahren\03_Rkto\Rkto_2024\01_Rkto_2024_S\00_Rkto_2024_S_BNetzA\[01_250715_BNetzA_S_EHB_Rkto24.xlsx]Listen'!#REF!,$D69='\RKTH\01_Verfahren\03_Rkto\Rkto_2024\01_Rkto_2024_S\00_Rkto_2024_S_BNetzA\[01_250715_BNetzA_S_EHB_Rkto24.xlsx]Listen'!#REF!,$D69='\RKTH\01_Verfahren\03_Rkto\Rkto_2024\01_Rkto_2024_S\00_Rkto_2024_S_BNetzA\[01_250715_BNetzA_S_EHB_Rkto24.xlsx]Listen'!#REF!,$D69='\RKTH\01_Verfahren\03_Rkto\Rkto_2024\01_Rkto_2024_S\00_Rkto_2024_S_BNetzA\[01_250715_BNetzA_S_EHB_Rkto24.xlsx]Listen'!#REF!)</xm:f>
            <x14:dxf>
              <border>
                <left/>
                <right/>
                <vertical/>
                <horizontal/>
              </border>
            </x14:dxf>
          </x14:cfRule>
          <xm:sqref>I69:R69</xm:sqref>
        </x14:conditionalFormatting>
        <x14:conditionalFormatting xmlns:xm="http://schemas.microsoft.com/office/excel/2006/main">
          <x14:cfRule type="expression" priority="39" id="{2F154BF5-3857-4557-A89A-90BCD3479BB5}">
            <xm:f>OR($D70='\RKTH\01_Verfahren\03_Rkto\Rkto_2024\01_Rkto_2024_S\00_Rkto_2024_S_BNetzA\[01_250715_BNetzA_S_EHB_Rkto24.xlsx]Listen'!#REF!,$D70='\RKTH\01_Verfahren\03_Rkto\Rkto_2024\01_Rkto_2024_S\00_Rkto_2024_S_BNetzA\[01_250715_BNetzA_S_EHB_Rkto24.xlsx]Listen'!#REF!,$D70='\RKTH\01_Verfahren\03_Rkto\Rkto_2024\01_Rkto_2024_S\00_Rkto_2024_S_BNetzA\[01_250715_BNetzA_S_EHB_Rkto24.xlsx]Listen'!#REF!,$D70='\RKTH\01_Verfahren\03_Rkto\Rkto_2024\01_Rkto_2024_S\00_Rkto_2024_S_BNetzA\[01_250715_BNetzA_S_EHB_Rkto24.xlsx]Listen'!#REF!)</xm:f>
            <x14:dxf>
              <fill>
                <patternFill patternType="solid">
                  <bgColor theme="0" tint="-0.14996795556505021"/>
                </patternFill>
              </fill>
            </x14:dxf>
          </x14:cfRule>
          <xm:sqref>H70:S70</xm:sqref>
        </x14:conditionalFormatting>
        <x14:conditionalFormatting xmlns:xm="http://schemas.microsoft.com/office/excel/2006/main">
          <x14:cfRule type="expression" priority="38" id="{22FEA981-029A-4D24-ABF2-6608D3564075}">
            <xm:f>OR($D70='\RKTH\01_Verfahren\03_Rkto\Rkto_2024\01_Rkto_2024_S\00_Rkto_2024_S_BNetzA\[01_250715_BNetzA_S_EHB_Rkto24.xlsx]Listen'!#REF!,$D70='\RKTH\01_Verfahren\03_Rkto\Rkto_2024\01_Rkto_2024_S\00_Rkto_2024_S_BNetzA\[01_250715_BNetzA_S_EHB_Rkto24.xlsx]Listen'!#REF!,$D70='\RKTH\01_Verfahren\03_Rkto\Rkto_2024\01_Rkto_2024_S\00_Rkto_2024_S_BNetzA\[01_250715_BNetzA_S_EHB_Rkto24.xlsx]Listen'!#REF!,$D70='\RKTH\01_Verfahren\03_Rkto\Rkto_2024\01_Rkto_2024_S\00_Rkto_2024_S_BNetzA\[01_250715_BNetzA_S_EHB_Rkto24.xlsx]Listen'!#REF!)</xm:f>
            <x14:dxf>
              <border>
                <left/>
                <right/>
                <vertical/>
                <horizontal/>
              </border>
            </x14:dxf>
          </x14:cfRule>
          <xm:sqref>I70:R70</xm:sqref>
        </x14:conditionalFormatting>
        <x14:conditionalFormatting xmlns:xm="http://schemas.microsoft.com/office/excel/2006/main">
          <x14:cfRule type="expression" priority="35" id="{CD64E72A-A510-491B-B81E-34903C873D50}">
            <xm:f>OR($D71='\RKTH\01_Verfahren\03_Rkto\Rkto_2024\01_Rkto_2024_S\00_Rkto_2024_S_BNetzA\[01_250715_BNetzA_S_EHB_Rkto24.xlsx]Listen'!#REF!,$D71='\RKTH\01_Verfahren\03_Rkto\Rkto_2024\01_Rkto_2024_S\00_Rkto_2024_S_BNetzA\[01_250715_BNetzA_S_EHB_Rkto24.xlsx]Listen'!#REF!,$D71='\RKTH\01_Verfahren\03_Rkto\Rkto_2024\01_Rkto_2024_S\00_Rkto_2024_S_BNetzA\[01_250715_BNetzA_S_EHB_Rkto24.xlsx]Listen'!#REF!,$D71='\RKTH\01_Verfahren\03_Rkto\Rkto_2024\01_Rkto_2024_S\00_Rkto_2024_S_BNetzA\[01_250715_BNetzA_S_EHB_Rkto24.xlsx]Listen'!#REF!)</xm:f>
            <x14:dxf>
              <fill>
                <patternFill patternType="solid">
                  <bgColor theme="0" tint="-0.14996795556505021"/>
                </patternFill>
              </fill>
            </x14:dxf>
          </x14:cfRule>
          <xm:sqref>H71:S71</xm:sqref>
        </x14:conditionalFormatting>
        <x14:conditionalFormatting xmlns:xm="http://schemas.microsoft.com/office/excel/2006/main">
          <x14:cfRule type="expression" priority="34" id="{C995016D-B5C7-4C45-A874-6527AFF3E43A}">
            <xm:f>OR($D71='\RKTH\01_Verfahren\03_Rkto\Rkto_2024\01_Rkto_2024_S\00_Rkto_2024_S_BNetzA\[01_250715_BNetzA_S_EHB_Rkto24.xlsx]Listen'!#REF!,$D71='\RKTH\01_Verfahren\03_Rkto\Rkto_2024\01_Rkto_2024_S\00_Rkto_2024_S_BNetzA\[01_250715_BNetzA_S_EHB_Rkto24.xlsx]Listen'!#REF!,$D71='\RKTH\01_Verfahren\03_Rkto\Rkto_2024\01_Rkto_2024_S\00_Rkto_2024_S_BNetzA\[01_250715_BNetzA_S_EHB_Rkto24.xlsx]Listen'!#REF!,$D71='\RKTH\01_Verfahren\03_Rkto\Rkto_2024\01_Rkto_2024_S\00_Rkto_2024_S_BNetzA\[01_250715_BNetzA_S_EHB_Rkto24.xlsx]Listen'!#REF!)</xm:f>
            <x14:dxf>
              <border>
                <left/>
                <right/>
                <vertical/>
                <horizontal/>
              </border>
            </x14:dxf>
          </x14:cfRule>
          <xm:sqref>I71:R71</xm:sqref>
        </x14:conditionalFormatting>
        <x14:conditionalFormatting xmlns:xm="http://schemas.microsoft.com/office/excel/2006/main">
          <x14:cfRule type="expression" priority="31" id="{3B63FFB4-8164-4B2D-A16E-6194FCF2B131}">
            <xm:f>OR($D72='\RKTH\01_Verfahren\03_Rkto\Rkto_2024\01_Rkto_2024_S\00_Rkto_2024_S_BNetzA\[01_250715_BNetzA_S_EHB_Rkto24.xlsx]Listen'!#REF!,$D72='\RKTH\01_Verfahren\03_Rkto\Rkto_2024\01_Rkto_2024_S\00_Rkto_2024_S_BNetzA\[01_250715_BNetzA_S_EHB_Rkto24.xlsx]Listen'!#REF!,$D72='\RKTH\01_Verfahren\03_Rkto\Rkto_2024\01_Rkto_2024_S\00_Rkto_2024_S_BNetzA\[01_250715_BNetzA_S_EHB_Rkto24.xlsx]Listen'!#REF!,$D72='\RKTH\01_Verfahren\03_Rkto\Rkto_2024\01_Rkto_2024_S\00_Rkto_2024_S_BNetzA\[01_250715_BNetzA_S_EHB_Rkto24.xlsx]Listen'!#REF!)</xm:f>
            <x14:dxf>
              <fill>
                <patternFill patternType="solid">
                  <bgColor theme="0" tint="-0.14996795556505021"/>
                </patternFill>
              </fill>
            </x14:dxf>
          </x14:cfRule>
          <xm:sqref>H72:S72</xm:sqref>
        </x14:conditionalFormatting>
        <x14:conditionalFormatting xmlns:xm="http://schemas.microsoft.com/office/excel/2006/main">
          <x14:cfRule type="expression" priority="30" id="{9D51CE81-FB33-4FC2-8823-68B598CD4680}">
            <xm:f>OR($D72='\RKTH\01_Verfahren\03_Rkto\Rkto_2024\01_Rkto_2024_S\00_Rkto_2024_S_BNetzA\[01_250715_BNetzA_S_EHB_Rkto24.xlsx]Listen'!#REF!,$D72='\RKTH\01_Verfahren\03_Rkto\Rkto_2024\01_Rkto_2024_S\00_Rkto_2024_S_BNetzA\[01_250715_BNetzA_S_EHB_Rkto24.xlsx]Listen'!#REF!,$D72='\RKTH\01_Verfahren\03_Rkto\Rkto_2024\01_Rkto_2024_S\00_Rkto_2024_S_BNetzA\[01_250715_BNetzA_S_EHB_Rkto24.xlsx]Listen'!#REF!,$D72='\RKTH\01_Verfahren\03_Rkto\Rkto_2024\01_Rkto_2024_S\00_Rkto_2024_S_BNetzA\[01_250715_BNetzA_S_EHB_Rkto24.xlsx]Listen'!#REF!)</xm:f>
            <x14:dxf>
              <border>
                <left/>
                <right/>
                <vertical/>
                <horizontal/>
              </border>
            </x14:dxf>
          </x14:cfRule>
          <xm:sqref>I72:R72</xm:sqref>
        </x14:conditionalFormatting>
        <x14:conditionalFormatting xmlns:xm="http://schemas.microsoft.com/office/excel/2006/main">
          <x14:cfRule type="expression" priority="27" id="{FACD9FB7-87CD-4351-AF31-371FB7698461}">
            <xm:f>OR($D73='\RKTH\01_Verfahren\03_Rkto\Rkto_2024\01_Rkto_2024_S\00_Rkto_2024_S_BNetzA\[01_250715_BNetzA_S_EHB_Rkto24.xlsx]Listen'!#REF!,$D73='\RKTH\01_Verfahren\03_Rkto\Rkto_2024\01_Rkto_2024_S\00_Rkto_2024_S_BNetzA\[01_250715_BNetzA_S_EHB_Rkto24.xlsx]Listen'!#REF!,$D73='\RKTH\01_Verfahren\03_Rkto\Rkto_2024\01_Rkto_2024_S\00_Rkto_2024_S_BNetzA\[01_250715_BNetzA_S_EHB_Rkto24.xlsx]Listen'!#REF!,$D73='\RKTH\01_Verfahren\03_Rkto\Rkto_2024\01_Rkto_2024_S\00_Rkto_2024_S_BNetzA\[01_250715_BNetzA_S_EHB_Rkto24.xlsx]Listen'!#REF!)</xm:f>
            <x14:dxf>
              <fill>
                <patternFill patternType="solid">
                  <bgColor theme="0" tint="-0.14996795556505021"/>
                </patternFill>
              </fill>
            </x14:dxf>
          </x14:cfRule>
          <xm:sqref>H73:S73</xm:sqref>
        </x14:conditionalFormatting>
        <x14:conditionalFormatting xmlns:xm="http://schemas.microsoft.com/office/excel/2006/main">
          <x14:cfRule type="expression" priority="26" id="{04D448CF-79BF-422B-AAC9-EDAC3C320959}">
            <xm:f>OR($D73='\RKTH\01_Verfahren\03_Rkto\Rkto_2024\01_Rkto_2024_S\00_Rkto_2024_S_BNetzA\[01_250715_BNetzA_S_EHB_Rkto24.xlsx]Listen'!#REF!,$D73='\RKTH\01_Verfahren\03_Rkto\Rkto_2024\01_Rkto_2024_S\00_Rkto_2024_S_BNetzA\[01_250715_BNetzA_S_EHB_Rkto24.xlsx]Listen'!#REF!,$D73='\RKTH\01_Verfahren\03_Rkto\Rkto_2024\01_Rkto_2024_S\00_Rkto_2024_S_BNetzA\[01_250715_BNetzA_S_EHB_Rkto24.xlsx]Listen'!#REF!,$D73='\RKTH\01_Verfahren\03_Rkto\Rkto_2024\01_Rkto_2024_S\00_Rkto_2024_S_BNetzA\[01_250715_BNetzA_S_EHB_Rkto24.xlsx]Listen'!#REF!)</xm:f>
            <x14:dxf>
              <border>
                <left/>
                <right/>
                <vertical/>
                <horizontal/>
              </border>
            </x14:dxf>
          </x14:cfRule>
          <xm:sqref>I73:R73</xm:sqref>
        </x14:conditionalFormatting>
        <x14:conditionalFormatting xmlns:xm="http://schemas.microsoft.com/office/excel/2006/main">
          <x14:cfRule type="expression" priority="23" id="{F73157D0-B5A7-40D4-98B4-64C68B42A474}">
            <xm:f>OR($D74='\RKTH\01_Verfahren\03_Rkto\Rkto_2024\01_Rkto_2024_S\00_Rkto_2024_S_BNetzA\[01_250715_BNetzA_S_EHB_Rkto24.xlsx]Listen'!#REF!,$D74='\RKTH\01_Verfahren\03_Rkto\Rkto_2024\01_Rkto_2024_S\00_Rkto_2024_S_BNetzA\[01_250715_BNetzA_S_EHB_Rkto24.xlsx]Listen'!#REF!,$D74='\RKTH\01_Verfahren\03_Rkto\Rkto_2024\01_Rkto_2024_S\00_Rkto_2024_S_BNetzA\[01_250715_BNetzA_S_EHB_Rkto24.xlsx]Listen'!#REF!,$D74='\RKTH\01_Verfahren\03_Rkto\Rkto_2024\01_Rkto_2024_S\00_Rkto_2024_S_BNetzA\[01_250715_BNetzA_S_EHB_Rkto24.xlsx]Listen'!#REF!)</xm:f>
            <x14:dxf>
              <fill>
                <patternFill patternType="solid">
                  <bgColor theme="0" tint="-0.14996795556505021"/>
                </patternFill>
              </fill>
            </x14:dxf>
          </x14:cfRule>
          <xm:sqref>H74:S74</xm:sqref>
        </x14:conditionalFormatting>
        <x14:conditionalFormatting xmlns:xm="http://schemas.microsoft.com/office/excel/2006/main">
          <x14:cfRule type="expression" priority="22" id="{B43CB2BA-08BD-4E1C-A45C-07D29AD8E2C8}">
            <xm:f>OR($D74='\RKTH\01_Verfahren\03_Rkto\Rkto_2024\01_Rkto_2024_S\00_Rkto_2024_S_BNetzA\[01_250715_BNetzA_S_EHB_Rkto24.xlsx]Listen'!#REF!,$D74='\RKTH\01_Verfahren\03_Rkto\Rkto_2024\01_Rkto_2024_S\00_Rkto_2024_S_BNetzA\[01_250715_BNetzA_S_EHB_Rkto24.xlsx]Listen'!#REF!,$D74='\RKTH\01_Verfahren\03_Rkto\Rkto_2024\01_Rkto_2024_S\00_Rkto_2024_S_BNetzA\[01_250715_BNetzA_S_EHB_Rkto24.xlsx]Listen'!#REF!,$D74='\RKTH\01_Verfahren\03_Rkto\Rkto_2024\01_Rkto_2024_S\00_Rkto_2024_S_BNetzA\[01_250715_BNetzA_S_EHB_Rkto24.xlsx]Listen'!#REF!)</xm:f>
            <x14:dxf>
              <border>
                <left/>
                <right/>
                <vertical/>
                <horizontal/>
              </border>
            </x14:dxf>
          </x14:cfRule>
          <xm:sqref>I74:R74</xm:sqref>
        </x14:conditionalFormatting>
        <x14:conditionalFormatting xmlns:xm="http://schemas.microsoft.com/office/excel/2006/main">
          <x14:cfRule type="expression" priority="19" id="{14751E38-E8ED-49E2-89E4-98E7C1A0C337}">
            <xm:f>OR($D75='\RKTH\01_Verfahren\03_Rkto\Rkto_2024\01_Rkto_2024_S\00_Rkto_2024_S_BNetzA\[01_250715_BNetzA_S_EHB_Rkto24.xlsx]Listen'!#REF!,$D75='\RKTH\01_Verfahren\03_Rkto\Rkto_2024\01_Rkto_2024_S\00_Rkto_2024_S_BNetzA\[01_250715_BNetzA_S_EHB_Rkto24.xlsx]Listen'!#REF!,$D75='\RKTH\01_Verfahren\03_Rkto\Rkto_2024\01_Rkto_2024_S\00_Rkto_2024_S_BNetzA\[01_250715_BNetzA_S_EHB_Rkto24.xlsx]Listen'!#REF!,$D75='\RKTH\01_Verfahren\03_Rkto\Rkto_2024\01_Rkto_2024_S\00_Rkto_2024_S_BNetzA\[01_250715_BNetzA_S_EHB_Rkto24.xlsx]Listen'!#REF!)</xm:f>
            <x14:dxf>
              <fill>
                <patternFill patternType="solid">
                  <bgColor theme="0" tint="-0.14996795556505021"/>
                </patternFill>
              </fill>
            </x14:dxf>
          </x14:cfRule>
          <xm:sqref>H75:S75</xm:sqref>
        </x14:conditionalFormatting>
        <x14:conditionalFormatting xmlns:xm="http://schemas.microsoft.com/office/excel/2006/main">
          <x14:cfRule type="expression" priority="18" id="{6847D44A-D82B-49FD-B73B-375449388E68}">
            <xm:f>OR($D75='\RKTH\01_Verfahren\03_Rkto\Rkto_2024\01_Rkto_2024_S\00_Rkto_2024_S_BNetzA\[01_250715_BNetzA_S_EHB_Rkto24.xlsx]Listen'!#REF!,$D75='\RKTH\01_Verfahren\03_Rkto\Rkto_2024\01_Rkto_2024_S\00_Rkto_2024_S_BNetzA\[01_250715_BNetzA_S_EHB_Rkto24.xlsx]Listen'!#REF!,$D75='\RKTH\01_Verfahren\03_Rkto\Rkto_2024\01_Rkto_2024_S\00_Rkto_2024_S_BNetzA\[01_250715_BNetzA_S_EHB_Rkto24.xlsx]Listen'!#REF!,$D75='\RKTH\01_Verfahren\03_Rkto\Rkto_2024\01_Rkto_2024_S\00_Rkto_2024_S_BNetzA\[01_250715_BNetzA_S_EHB_Rkto24.xlsx]Listen'!#REF!)</xm:f>
            <x14:dxf>
              <border>
                <left/>
                <right/>
                <vertical/>
                <horizontal/>
              </border>
            </x14:dxf>
          </x14:cfRule>
          <xm:sqref>I75:R75</xm:sqref>
        </x14:conditionalFormatting>
        <x14:conditionalFormatting xmlns:xm="http://schemas.microsoft.com/office/excel/2006/main">
          <x14:cfRule type="expression" priority="15" id="{694BA174-3ADB-4F8C-A15A-927AB09519EA}">
            <xm:f>OR($D76='\RKTH\01_Verfahren\03_Rkto\Rkto_2024\01_Rkto_2024_S\00_Rkto_2024_S_BNetzA\[01_250715_BNetzA_S_EHB_Rkto24.xlsx]Listen'!#REF!,$D76='\RKTH\01_Verfahren\03_Rkto\Rkto_2024\01_Rkto_2024_S\00_Rkto_2024_S_BNetzA\[01_250715_BNetzA_S_EHB_Rkto24.xlsx]Listen'!#REF!,$D76='\RKTH\01_Verfahren\03_Rkto\Rkto_2024\01_Rkto_2024_S\00_Rkto_2024_S_BNetzA\[01_250715_BNetzA_S_EHB_Rkto24.xlsx]Listen'!#REF!,$D76='\RKTH\01_Verfahren\03_Rkto\Rkto_2024\01_Rkto_2024_S\00_Rkto_2024_S_BNetzA\[01_250715_BNetzA_S_EHB_Rkto24.xlsx]Listen'!#REF!)</xm:f>
            <x14:dxf>
              <fill>
                <patternFill patternType="solid">
                  <bgColor theme="0" tint="-0.14996795556505021"/>
                </patternFill>
              </fill>
            </x14:dxf>
          </x14:cfRule>
          <xm:sqref>H76:S76</xm:sqref>
        </x14:conditionalFormatting>
        <x14:conditionalFormatting xmlns:xm="http://schemas.microsoft.com/office/excel/2006/main">
          <x14:cfRule type="expression" priority="14" id="{9E26BFE6-A641-4E2D-B14D-8815182036B0}">
            <xm:f>OR($D76='\RKTH\01_Verfahren\03_Rkto\Rkto_2024\01_Rkto_2024_S\00_Rkto_2024_S_BNetzA\[01_250715_BNetzA_S_EHB_Rkto24.xlsx]Listen'!#REF!,$D76='\RKTH\01_Verfahren\03_Rkto\Rkto_2024\01_Rkto_2024_S\00_Rkto_2024_S_BNetzA\[01_250715_BNetzA_S_EHB_Rkto24.xlsx]Listen'!#REF!,$D76='\RKTH\01_Verfahren\03_Rkto\Rkto_2024\01_Rkto_2024_S\00_Rkto_2024_S_BNetzA\[01_250715_BNetzA_S_EHB_Rkto24.xlsx]Listen'!#REF!,$D76='\RKTH\01_Verfahren\03_Rkto\Rkto_2024\01_Rkto_2024_S\00_Rkto_2024_S_BNetzA\[01_250715_BNetzA_S_EHB_Rkto24.xlsx]Listen'!#REF!)</xm:f>
            <x14:dxf>
              <border>
                <left/>
                <right/>
                <vertical/>
                <horizontal/>
              </border>
            </x14:dxf>
          </x14:cfRule>
          <xm:sqref>I76:R76</xm:sqref>
        </x14:conditionalFormatting>
        <x14:conditionalFormatting xmlns:xm="http://schemas.microsoft.com/office/excel/2006/main">
          <x14:cfRule type="expression" priority="11" id="{E504BE55-898A-4F48-8A5B-D5DB9D4AC424}">
            <xm:f>OR($D77='\RKTH\01_Verfahren\03_Rkto\Rkto_2024\01_Rkto_2024_S\00_Rkto_2024_S_BNetzA\[01_250715_BNetzA_S_EHB_Rkto24.xlsx]Listen'!#REF!,$D77='\RKTH\01_Verfahren\03_Rkto\Rkto_2024\01_Rkto_2024_S\00_Rkto_2024_S_BNetzA\[01_250715_BNetzA_S_EHB_Rkto24.xlsx]Listen'!#REF!,$D77='\RKTH\01_Verfahren\03_Rkto\Rkto_2024\01_Rkto_2024_S\00_Rkto_2024_S_BNetzA\[01_250715_BNetzA_S_EHB_Rkto24.xlsx]Listen'!#REF!,$D77='\RKTH\01_Verfahren\03_Rkto\Rkto_2024\01_Rkto_2024_S\00_Rkto_2024_S_BNetzA\[01_250715_BNetzA_S_EHB_Rkto24.xlsx]Listen'!#REF!)</xm:f>
            <x14:dxf>
              <fill>
                <patternFill patternType="solid">
                  <bgColor theme="0" tint="-0.14996795556505021"/>
                </patternFill>
              </fill>
            </x14:dxf>
          </x14:cfRule>
          <xm:sqref>H77:S109</xm:sqref>
        </x14:conditionalFormatting>
        <x14:conditionalFormatting xmlns:xm="http://schemas.microsoft.com/office/excel/2006/main">
          <x14:cfRule type="expression" priority="10" id="{EA5E0EEF-810C-4701-95D9-C1707F5D2A2C}">
            <xm:f>OR($D77='\RKTH\01_Verfahren\03_Rkto\Rkto_2024\01_Rkto_2024_S\00_Rkto_2024_S_BNetzA\[01_250715_BNetzA_S_EHB_Rkto24.xlsx]Listen'!#REF!,$D77='\RKTH\01_Verfahren\03_Rkto\Rkto_2024\01_Rkto_2024_S\00_Rkto_2024_S_BNetzA\[01_250715_BNetzA_S_EHB_Rkto24.xlsx]Listen'!#REF!,$D77='\RKTH\01_Verfahren\03_Rkto\Rkto_2024\01_Rkto_2024_S\00_Rkto_2024_S_BNetzA\[01_250715_BNetzA_S_EHB_Rkto24.xlsx]Listen'!#REF!,$D77='\RKTH\01_Verfahren\03_Rkto\Rkto_2024\01_Rkto_2024_S\00_Rkto_2024_S_BNetzA\[01_250715_BNetzA_S_EHB_Rkto24.xlsx]Listen'!#REF!)</xm:f>
            <x14:dxf>
              <border>
                <left/>
                <right/>
                <vertical/>
                <horizontal/>
              </border>
            </x14:dxf>
          </x14:cfRule>
          <xm:sqref>I77:R109</xm:sqref>
        </x14:conditionalFormatting>
        <x14:conditionalFormatting xmlns:xm="http://schemas.microsoft.com/office/excel/2006/main">
          <x14:cfRule type="expression" priority="7" id="{C977BC1F-18D1-45D0-BD59-1F9053653EAE}">
            <xm:f>OR($D110='\RKTH\01_Verfahren\03_Rkto\Rkto_2024\01_Rkto_2024_S\00_Rkto_2024_S_BNetzA\[01_250715_BNetzA_S_EHB_Rkto24.xlsx]Listen'!#REF!,$D110='\RKTH\01_Verfahren\03_Rkto\Rkto_2024\01_Rkto_2024_S\00_Rkto_2024_S_BNetzA\[01_250715_BNetzA_S_EHB_Rkto24.xlsx]Listen'!#REF!,$D110='\RKTH\01_Verfahren\03_Rkto\Rkto_2024\01_Rkto_2024_S\00_Rkto_2024_S_BNetzA\[01_250715_BNetzA_S_EHB_Rkto24.xlsx]Listen'!#REF!,$D110='\RKTH\01_Verfahren\03_Rkto\Rkto_2024\01_Rkto_2024_S\00_Rkto_2024_S_BNetzA\[01_250715_BNetzA_S_EHB_Rkto24.xlsx]Listen'!#REF!)</xm:f>
            <x14:dxf>
              <fill>
                <patternFill patternType="solid">
                  <bgColor theme="0" tint="-0.14996795556505021"/>
                </patternFill>
              </fill>
            </x14:dxf>
          </x14:cfRule>
          <xm:sqref>H110:S148</xm:sqref>
        </x14:conditionalFormatting>
        <x14:conditionalFormatting xmlns:xm="http://schemas.microsoft.com/office/excel/2006/main">
          <x14:cfRule type="expression" priority="6" id="{96B67B40-9C34-4FCB-BCEA-BA834F3808A9}">
            <xm:f>OR($D110='\RKTH\01_Verfahren\03_Rkto\Rkto_2024\01_Rkto_2024_S\00_Rkto_2024_S_BNetzA\[01_250715_BNetzA_S_EHB_Rkto24.xlsx]Listen'!#REF!,$D110='\RKTH\01_Verfahren\03_Rkto\Rkto_2024\01_Rkto_2024_S\00_Rkto_2024_S_BNetzA\[01_250715_BNetzA_S_EHB_Rkto24.xlsx]Listen'!#REF!,$D110='\RKTH\01_Verfahren\03_Rkto\Rkto_2024\01_Rkto_2024_S\00_Rkto_2024_S_BNetzA\[01_250715_BNetzA_S_EHB_Rkto24.xlsx]Listen'!#REF!,$D110='\RKTH\01_Verfahren\03_Rkto\Rkto_2024\01_Rkto_2024_S\00_Rkto_2024_S_BNetzA\[01_250715_BNetzA_S_EHB_Rkto24.xlsx]Listen'!#REF!)</xm:f>
            <x14:dxf>
              <border>
                <left/>
                <right/>
                <vertical/>
                <horizontal/>
              </border>
            </x14:dxf>
          </x14:cfRule>
          <xm:sqref>I110:R148</xm:sqref>
        </x14:conditionalFormatting>
        <x14:conditionalFormatting xmlns:xm="http://schemas.microsoft.com/office/excel/2006/main">
          <x14:cfRule type="expression" priority="3" id="{AF7F67B9-42BF-41D2-83DF-AE563B5408C1}">
            <xm:f>OR($D149='\RKTH\01_Verfahren\03_Rkto\Rkto_2024\01_Rkto_2024_S\00_Rkto_2024_S_BNetzA\[01_250715_BNetzA_S_EHB_Rkto24.xlsx]Listen'!#REF!,$D149='\RKTH\01_Verfahren\03_Rkto\Rkto_2024\01_Rkto_2024_S\00_Rkto_2024_S_BNetzA\[01_250715_BNetzA_S_EHB_Rkto24.xlsx]Listen'!#REF!,$D149='\RKTH\01_Verfahren\03_Rkto\Rkto_2024\01_Rkto_2024_S\00_Rkto_2024_S_BNetzA\[01_250715_BNetzA_S_EHB_Rkto24.xlsx]Listen'!#REF!,$D149='\RKTH\01_Verfahren\03_Rkto\Rkto_2024\01_Rkto_2024_S\00_Rkto_2024_S_BNetzA\[01_250715_BNetzA_S_EHB_Rkto24.xlsx]Listen'!#REF!)</xm:f>
            <x14:dxf>
              <fill>
                <patternFill patternType="solid">
                  <bgColor theme="0" tint="-0.14996795556505021"/>
                </patternFill>
              </fill>
            </x14:dxf>
          </x14:cfRule>
          <xm:sqref>H149:S168</xm:sqref>
        </x14:conditionalFormatting>
        <x14:conditionalFormatting xmlns:xm="http://schemas.microsoft.com/office/excel/2006/main">
          <x14:cfRule type="expression" priority="2" id="{F3C334F4-CAE2-4423-8FEA-088E95547198}">
            <xm:f>OR($D149='\RKTH\01_Verfahren\03_Rkto\Rkto_2024\01_Rkto_2024_S\00_Rkto_2024_S_BNetzA\[01_250715_BNetzA_S_EHB_Rkto24.xlsx]Listen'!#REF!,$D149='\RKTH\01_Verfahren\03_Rkto\Rkto_2024\01_Rkto_2024_S\00_Rkto_2024_S_BNetzA\[01_250715_BNetzA_S_EHB_Rkto24.xlsx]Listen'!#REF!,$D149='\RKTH\01_Verfahren\03_Rkto\Rkto_2024\01_Rkto_2024_S\00_Rkto_2024_S_BNetzA\[01_250715_BNetzA_S_EHB_Rkto24.xlsx]Listen'!#REF!,$D149='\RKTH\01_Verfahren\03_Rkto\Rkto_2024\01_Rkto_2024_S\00_Rkto_2024_S_BNetzA\[01_250715_BNetzA_S_EHB_Rkto24.xlsx]Listen'!#REF!)</xm:f>
            <x14:dxf>
              <border>
                <left/>
                <right/>
                <vertical/>
                <horizontal/>
              </border>
            </x14:dxf>
          </x14:cfRule>
          <xm:sqref>I149:R168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Listen!$T$2:$T$16</xm:f>
          </x14:formula1>
          <xm:sqref>B69:B168</xm:sqref>
        </x14:dataValidation>
        <x14:dataValidation type="list" allowBlank="1" showInputMessage="1" showErrorMessage="1">
          <x14:formula1>
            <xm:f>Listen!$D$2:$D$10</xm:f>
          </x14:formula1>
          <xm:sqref>D69:D168</xm:sqref>
        </x14:dataValidation>
        <x14:dataValidation type="list" allowBlank="1" showInputMessage="1" showErrorMessage="1">
          <x14:formula1>
            <xm:f>Listen!$B$2:$B$8</xm:f>
          </x14:formula1>
          <xm:sqref>C69:C168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F17"/>
  <sheetViews>
    <sheetView showGridLines="0" zoomScaleNormal="100" workbookViewId="0">
      <selection activeCell="C12" sqref="C12"/>
    </sheetView>
  </sheetViews>
  <sheetFormatPr baseColWidth="10" defaultRowHeight="12.75" x14ac:dyDescent="0.2"/>
  <cols>
    <col min="1" max="1" width="2.7109375" style="836" customWidth="1"/>
    <col min="2" max="2" width="97.28515625" style="836" customWidth="1"/>
    <col min="3" max="5" width="17.7109375" style="836" customWidth="1"/>
    <col min="6" max="6" width="19.7109375" style="836" customWidth="1"/>
    <col min="7" max="16384" width="11.42578125" style="836"/>
  </cols>
  <sheetData>
    <row r="1" spans="1:6" s="835" customFormat="1" ht="30" customHeight="1" x14ac:dyDescent="0.2">
      <c r="B1" s="795" t="str">
        <f>"E4. Kostenveränderung im Bereich Messstellenbetrieb (inkl. Messung) des Jahres " &amp; 'A. Allgemeine Informationen'!C15</f>
        <v>E4. Kostenveränderung im Bereich Messstellenbetrieb (inkl. Messung) des Jahres 2024</v>
      </c>
    </row>
    <row r="2" spans="1:6" s="835" customFormat="1" ht="12" customHeight="1" thickBot="1" x14ac:dyDescent="0.25">
      <c r="A2" s="836"/>
      <c r="B2" s="837"/>
      <c r="C2" s="836"/>
      <c r="D2" s="836"/>
      <c r="E2" s="836"/>
    </row>
    <row r="3" spans="1:6" ht="57" x14ac:dyDescent="0.2">
      <c r="B3" s="838" t="s">
        <v>637</v>
      </c>
      <c r="C3" s="839" t="s">
        <v>214</v>
      </c>
      <c r="D3" s="750" t="s">
        <v>1115</v>
      </c>
      <c r="E3" s="839" t="str">
        <f>"Anzahl der Mess-"&amp;CHAR(10)&amp;"einrichtungen zum 01.01."&amp;'A. Allgemeine Informationen'!C15&amp;CHAR(10)&amp;"[Stück]"</f>
        <v>Anzahl der Mess-
einrichtungen zum 01.01.2024
[Stück]</v>
      </c>
      <c r="F3" s="840" t="str">
        <f>"Anzahl der Mess-"&amp;CHAR(10)&amp;"einrichtungen zum 31.12."&amp;'A. Allgemeine Informationen'!C15&amp;CHAR(10)&amp;"[Stück]"</f>
        <v>Anzahl der Mess-
einrichtungen zum 31.12.2024
[Stück]</v>
      </c>
    </row>
    <row r="4" spans="1:6" x14ac:dyDescent="0.2">
      <c r="B4" s="841" t="s">
        <v>897</v>
      </c>
      <c r="C4" s="842"/>
      <c r="D4" s="843"/>
      <c r="E4" s="843"/>
      <c r="F4" s="844"/>
    </row>
    <row r="5" spans="1:6" ht="25.5" x14ac:dyDescent="0.2">
      <c r="B5" s="845" t="s">
        <v>676</v>
      </c>
      <c r="C5" s="846"/>
      <c r="D5" s="846"/>
      <c r="E5" s="846"/>
      <c r="F5" s="847"/>
    </row>
    <row r="6" spans="1:6" ht="51.75" thickBot="1" x14ac:dyDescent="0.25">
      <c r="B6" s="848" t="s">
        <v>677</v>
      </c>
      <c r="C6" s="849"/>
      <c r="D6" s="849">
        <v>50</v>
      </c>
      <c r="E6" s="849"/>
      <c r="F6" s="850">
        <v>100</v>
      </c>
    </row>
    <row r="7" spans="1:6" ht="13.5" thickBot="1" x14ac:dyDescent="0.25"/>
    <row r="8" spans="1:6" ht="28.5" x14ac:dyDescent="0.2">
      <c r="B8" s="838" t="s">
        <v>898</v>
      </c>
      <c r="C8" s="851" t="s">
        <v>214</v>
      </c>
    </row>
    <row r="9" spans="1:6" x14ac:dyDescent="0.2">
      <c r="B9" s="852" t="s">
        <v>899</v>
      </c>
      <c r="C9" s="853">
        <v>10</v>
      </c>
    </row>
    <row r="10" spans="1:6" x14ac:dyDescent="0.2">
      <c r="B10" s="852" t="s">
        <v>900</v>
      </c>
      <c r="C10" s="854">
        <v>0.6</v>
      </c>
    </row>
    <row r="11" spans="1:6" x14ac:dyDescent="0.2">
      <c r="B11" s="852" t="s">
        <v>901</v>
      </c>
      <c r="C11" s="854">
        <f>100%-C10</f>
        <v>0.4</v>
      </c>
    </row>
    <row r="12" spans="1:6" ht="38.25" x14ac:dyDescent="0.2">
      <c r="B12" s="855" t="s">
        <v>902</v>
      </c>
      <c r="C12" s="856">
        <f>+F6-D6</f>
        <v>50</v>
      </c>
    </row>
    <row r="13" spans="1:6" ht="13.5" thickBot="1" x14ac:dyDescent="0.25">
      <c r="B13" s="857" t="s">
        <v>897</v>
      </c>
      <c r="C13" s="858">
        <f>-C9*C10*C12</f>
        <v>-300</v>
      </c>
    </row>
    <row r="14" spans="1:6" ht="13.5" thickBot="1" x14ac:dyDescent="0.25"/>
    <row r="15" spans="1:6" ht="27" customHeight="1" thickBot="1" x14ac:dyDescent="0.25">
      <c r="B15" s="1419" t="s">
        <v>636</v>
      </c>
      <c r="C15" s="1420"/>
      <c r="D15" s="1421"/>
      <c r="E15" s="387" t="s">
        <v>0</v>
      </c>
    </row>
    <row r="16" spans="1:6" ht="13.5" thickBot="1" x14ac:dyDescent="0.25"/>
    <row r="17" spans="2:5" ht="13.5" thickBot="1" x14ac:dyDescent="0.25">
      <c r="B17" s="1224" t="s">
        <v>1076</v>
      </c>
      <c r="C17" s="1225"/>
      <c r="D17" s="1225"/>
      <c r="E17" s="1226"/>
    </row>
  </sheetData>
  <mergeCells count="1">
    <mergeCell ref="B15:D15"/>
  </mergeCells>
  <dataValidations count="2">
    <dataValidation type="list" allowBlank="1" showInputMessage="1" showErrorMessage="1" sqref="E15">
      <formula1>"Bitte wählen, Ja, Nein"</formula1>
    </dataValidation>
    <dataValidation type="decimal" allowBlank="1" showInputMessage="1" showErrorMessage="1" sqref="C10">
      <formula1>0</formula1>
      <formula2>100</formula2>
    </dataValidation>
  </dataValidations>
  <pageMargins left="0.78740157480314965" right="0.78740157480314965" top="0.98425196850393704" bottom="0.98425196850393704" header="0.51181102362204722" footer="0.51181102362204722"/>
  <pageSetup paperSize="9" scale="55" fitToHeight="50" orientation="portrait" r:id="rId1"/>
  <headerFooter alignWithMargins="0">
    <oddHeader>&amp;L &amp;A, Seite &amp;P von &amp;N&amp;R&amp;D</oddHead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B1:F22"/>
  <sheetViews>
    <sheetView showGridLines="0" zoomScaleNormal="100" workbookViewId="0">
      <selection activeCell="E9" sqref="E9"/>
    </sheetView>
  </sheetViews>
  <sheetFormatPr baseColWidth="10" defaultRowHeight="12.75" x14ac:dyDescent="0.2"/>
  <cols>
    <col min="1" max="1" width="2.140625" customWidth="1"/>
    <col min="2" max="2" width="97.7109375" customWidth="1"/>
    <col min="3" max="4" width="16.7109375" customWidth="1"/>
    <col min="5" max="5" width="19" customWidth="1"/>
    <col min="6" max="6" width="5.85546875" customWidth="1"/>
  </cols>
  <sheetData>
    <row r="1" spans="2:6" ht="18" x14ac:dyDescent="0.25">
      <c r="B1" s="911" t="s">
        <v>950</v>
      </c>
      <c r="C1" s="912"/>
    </row>
    <row r="2" spans="2:6" ht="8.25" customHeight="1" x14ac:dyDescent="0.2"/>
    <row r="3" spans="2:6" s="913" customFormat="1" ht="25.5" x14ac:dyDescent="0.25">
      <c r="B3" s="1241" t="s">
        <v>951</v>
      </c>
      <c r="C3" s="1242" t="s">
        <v>110</v>
      </c>
      <c r="D3"/>
      <c r="F3"/>
    </row>
    <row r="4" spans="2:6" s="913" customFormat="1" ht="25.5" x14ac:dyDescent="0.25">
      <c r="B4" s="914" t="s">
        <v>952</v>
      </c>
      <c r="C4" s="915">
        <f>E19</f>
        <v>0</v>
      </c>
      <c r="F4"/>
    </row>
    <row r="5" spans="2:6" s="913" customFormat="1" ht="25.5" x14ac:dyDescent="0.25">
      <c r="B5" s="914" t="s">
        <v>953</v>
      </c>
      <c r="C5" s="1245">
        <v>0</v>
      </c>
      <c r="F5"/>
    </row>
    <row r="6" spans="2:6" s="913" customFormat="1" ht="15" x14ac:dyDescent="0.25">
      <c r="B6" s="917" t="s">
        <v>99</v>
      </c>
      <c r="C6" s="915">
        <f>C4-C5</f>
        <v>0</v>
      </c>
      <c r="E6" s="918"/>
      <c r="F6"/>
    </row>
    <row r="7" spans="2:6" s="913" customFormat="1" ht="12" customHeight="1" x14ac:dyDescent="0.25"/>
    <row r="8" spans="2:6" s="913" customFormat="1" ht="105" customHeight="1" x14ac:dyDescent="0.25">
      <c r="B8" s="919" t="s">
        <v>954</v>
      </c>
      <c r="C8" s="1243" t="s">
        <v>955</v>
      </c>
      <c r="D8" s="1244" t="s">
        <v>956</v>
      </c>
      <c r="E8" s="1244" t="s">
        <v>1129</v>
      </c>
    </row>
    <row r="9" spans="2:6" s="913" customFormat="1" ht="15" customHeight="1" x14ac:dyDescent="0.25">
      <c r="B9" s="920" t="s">
        <v>957</v>
      </c>
      <c r="C9" s="916"/>
      <c r="D9" s="916"/>
      <c r="E9" s="916"/>
    </row>
    <row r="10" spans="2:6" s="913" customFormat="1" ht="29.25" customHeight="1" x14ac:dyDescent="0.25">
      <c r="B10" s="920" t="s">
        <v>958</v>
      </c>
      <c r="C10" s="916"/>
      <c r="D10" s="916"/>
      <c r="E10" s="916"/>
    </row>
    <row r="11" spans="2:6" s="913" customFormat="1" ht="15" customHeight="1" x14ac:dyDescent="0.25">
      <c r="B11" s="920" t="s">
        <v>959</v>
      </c>
      <c r="C11" s="916"/>
      <c r="D11" s="916"/>
      <c r="E11" s="916"/>
    </row>
    <row r="12" spans="2:6" s="913" customFormat="1" ht="30.75" customHeight="1" x14ac:dyDescent="0.25">
      <c r="B12" s="920" t="s">
        <v>960</v>
      </c>
      <c r="C12" s="916"/>
      <c r="D12" s="916"/>
      <c r="E12" s="916"/>
    </row>
    <row r="13" spans="2:6" s="913" customFormat="1" ht="10.5" customHeight="1" x14ac:dyDescent="0.25"/>
    <row r="14" spans="2:6" s="913" customFormat="1" ht="30" customHeight="1" x14ac:dyDescent="0.25">
      <c r="B14" s="921" t="s">
        <v>961</v>
      </c>
      <c r="C14" s="922"/>
      <c r="D14" s="922"/>
      <c r="E14" s="922"/>
    </row>
    <row r="15" spans="2:6" s="913" customFormat="1" ht="25.5" customHeight="1" x14ac:dyDescent="0.25">
      <c r="B15" s="920" t="s">
        <v>962</v>
      </c>
      <c r="C15" s="916"/>
      <c r="D15" s="916"/>
      <c r="E15" s="916"/>
    </row>
    <row r="16" spans="2:6" s="913" customFormat="1" ht="15" customHeight="1" x14ac:dyDescent="0.25">
      <c r="B16" s="923" t="s">
        <v>963</v>
      </c>
      <c r="C16" s="916"/>
      <c r="D16" s="916"/>
      <c r="E16" s="916"/>
    </row>
    <row r="17" spans="2:5" s="913" customFormat="1" ht="29.25" customHeight="1" x14ac:dyDescent="0.25">
      <c r="B17" s="920" t="s">
        <v>964</v>
      </c>
      <c r="C17" s="916"/>
      <c r="D17" s="916"/>
      <c r="E17" s="916"/>
    </row>
    <row r="18" spans="2:5" s="913" customFormat="1" ht="7.5" customHeight="1" x14ac:dyDescent="0.25">
      <c r="B18" s="924"/>
      <c r="C18" s="922"/>
    </row>
    <row r="19" spans="2:5" s="913" customFormat="1" ht="15" x14ac:dyDescent="0.25">
      <c r="D19" s="925" t="s">
        <v>7</v>
      </c>
      <c r="E19" s="915">
        <f>SUM(E9:E12)+SUM(E15:E17)</f>
        <v>0</v>
      </c>
    </row>
    <row r="20" spans="2:5" s="913" customFormat="1" ht="15" x14ac:dyDescent="0.25">
      <c r="B20" s="926" t="s">
        <v>965</v>
      </c>
    </row>
    <row r="21" spans="2:5" s="913" customFormat="1" ht="25.5" x14ac:dyDescent="0.25">
      <c r="B21" s="920" t="s">
        <v>966</v>
      </c>
      <c r="C21" s="916"/>
      <c r="D21" s="916"/>
    </row>
    <row r="22" spans="2:5" s="913" customFormat="1" ht="15" x14ac:dyDescent="0.25"/>
  </sheetData>
  <pageMargins left="0.7" right="0.7" top="0.78740157499999996" bottom="0.78740157499999996" header="0.3" footer="0.3"/>
  <pageSetup paperSize="9" orientation="portrait"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tabColor rgb="FFFFFF99"/>
  </sheetPr>
  <dimension ref="A1:E260"/>
  <sheetViews>
    <sheetView showGridLines="0" zoomScaleNormal="100" workbookViewId="0">
      <pane xSplit="1" ySplit="9" topLeftCell="B10" activePane="bottomRight" state="frozen"/>
      <selection pane="topRight" activeCell="B1" sqref="B1"/>
      <selection pane="bottomLeft" activeCell="A9" sqref="A9"/>
      <selection pane="bottomRight" activeCell="D5" sqref="D5"/>
    </sheetView>
  </sheetViews>
  <sheetFormatPr baseColWidth="10" defaultRowHeight="14.25" x14ac:dyDescent="0.2"/>
  <cols>
    <col min="1" max="1" width="2.7109375" style="12" customWidth="1"/>
    <col min="2" max="2" width="35.28515625" style="12" customWidth="1"/>
    <col min="3" max="3" width="55.28515625" style="12" customWidth="1"/>
    <col min="4" max="4" width="17.7109375" style="12" customWidth="1"/>
    <col min="5" max="5" width="2.7109375" style="12" customWidth="1"/>
    <col min="6" max="16384" width="11.42578125" style="12"/>
  </cols>
  <sheetData>
    <row r="1" spans="1:5" ht="30" customHeight="1" x14ac:dyDescent="0.2">
      <c r="B1" s="40" t="str">
        <f>"E5. Kapitalkosten aus genehmigten Investitionsmaßnahmen nach § 23 ARegV des Jahres " &amp; 'A. Allgemeine Informationen'!C15</f>
        <v>E5. Kapitalkosten aus genehmigten Investitionsmaßnahmen nach § 23 ARegV des Jahres 2024</v>
      </c>
    </row>
    <row r="2" spans="1:5" ht="12" customHeight="1" thickBot="1" x14ac:dyDescent="0.25"/>
    <row r="3" spans="1:5" ht="18" customHeight="1" x14ac:dyDescent="0.2">
      <c r="B3" s="610" t="s">
        <v>117</v>
      </c>
      <c r="C3" s="599"/>
      <c r="D3" s="102" t="s">
        <v>110</v>
      </c>
    </row>
    <row r="4" spans="1:5" ht="15" customHeight="1" x14ac:dyDescent="0.2">
      <c r="B4" s="152" t="s">
        <v>89</v>
      </c>
      <c r="C4" s="597"/>
      <c r="D4" s="61">
        <f>SUM(D10:D259)</f>
        <v>0</v>
      </c>
    </row>
    <row r="5" spans="1:5" ht="15" customHeight="1" x14ac:dyDescent="0.2">
      <c r="B5" s="152" t="s">
        <v>119</v>
      </c>
      <c r="C5" s="597"/>
      <c r="D5" s="62"/>
    </row>
    <row r="6" spans="1:5" s="106" customFormat="1" ht="15" customHeight="1" thickBot="1" x14ac:dyDescent="0.25">
      <c r="B6" s="151" t="s">
        <v>99</v>
      </c>
      <c r="C6" s="598"/>
      <c r="D6" s="63">
        <f>D4-D5</f>
        <v>0</v>
      </c>
      <c r="E6" s="279"/>
    </row>
    <row r="7" spans="1:5" s="106" customFormat="1" ht="15" customHeight="1" thickBot="1" x14ac:dyDescent="0.25">
      <c r="B7" s="44"/>
      <c r="C7" s="52"/>
      <c r="D7" s="66"/>
      <c r="E7" s="279"/>
    </row>
    <row r="8" spans="1:5" s="106" customFormat="1" ht="12" customHeight="1" thickBot="1" x14ac:dyDescent="0.25">
      <c r="A8" s="32"/>
      <c r="B8" s="69"/>
      <c r="C8" s="69"/>
      <c r="D8" s="69"/>
      <c r="E8" s="8"/>
    </row>
    <row r="9" spans="1:5" ht="72" customHeight="1" x14ac:dyDescent="0.2">
      <c r="B9" s="298" t="s">
        <v>97</v>
      </c>
      <c r="C9" s="647" t="s">
        <v>98</v>
      </c>
      <c r="D9" s="101" t="s">
        <v>486</v>
      </c>
    </row>
    <row r="10" spans="1:5" ht="15" customHeight="1" x14ac:dyDescent="0.2">
      <c r="B10" s="71"/>
      <c r="C10" s="72"/>
      <c r="D10" s="150"/>
    </row>
    <row r="11" spans="1:5" ht="15" customHeight="1" x14ac:dyDescent="0.2">
      <c r="B11" s="71"/>
      <c r="C11" s="72"/>
      <c r="D11" s="150"/>
    </row>
    <row r="12" spans="1:5" ht="15" customHeight="1" x14ac:dyDescent="0.2">
      <c r="B12" s="71"/>
      <c r="C12" s="72"/>
      <c r="D12" s="150"/>
    </row>
    <row r="13" spans="1:5" ht="15" customHeight="1" x14ac:dyDescent="0.2">
      <c r="B13" s="71"/>
      <c r="C13" s="72"/>
      <c r="D13" s="150"/>
    </row>
    <row r="14" spans="1:5" ht="15" customHeight="1" x14ac:dyDescent="0.2">
      <c r="B14" s="71"/>
      <c r="C14" s="72"/>
      <c r="D14" s="150"/>
    </row>
    <row r="15" spans="1:5" ht="15" customHeight="1" x14ac:dyDescent="0.2">
      <c r="B15" s="71"/>
      <c r="C15" s="72"/>
      <c r="D15" s="150"/>
    </row>
    <row r="16" spans="1:5" ht="15" customHeight="1" x14ac:dyDescent="0.2">
      <c r="B16" s="71"/>
      <c r="C16" s="72"/>
      <c r="D16" s="150"/>
    </row>
    <row r="17" spans="2:4" ht="15" customHeight="1" x14ac:dyDescent="0.2">
      <c r="B17" s="71"/>
      <c r="C17" s="72"/>
      <c r="D17" s="150"/>
    </row>
    <row r="18" spans="2:4" ht="15" customHeight="1" x14ac:dyDescent="0.2">
      <c r="B18" s="71"/>
      <c r="C18" s="72"/>
      <c r="D18" s="150"/>
    </row>
    <row r="19" spans="2:4" ht="15" customHeight="1" x14ac:dyDescent="0.2">
      <c r="B19" s="71"/>
      <c r="C19" s="72"/>
      <c r="D19" s="150"/>
    </row>
    <row r="20" spans="2:4" ht="15" customHeight="1" x14ac:dyDescent="0.2">
      <c r="B20" s="71"/>
      <c r="C20" s="72"/>
      <c r="D20" s="150"/>
    </row>
    <row r="21" spans="2:4" ht="15" customHeight="1" x14ac:dyDescent="0.2">
      <c r="B21" s="71"/>
      <c r="C21" s="72"/>
      <c r="D21" s="150"/>
    </row>
    <row r="22" spans="2:4" ht="15" customHeight="1" x14ac:dyDescent="0.2">
      <c r="B22" s="71"/>
      <c r="C22" s="72"/>
      <c r="D22" s="150"/>
    </row>
    <row r="23" spans="2:4" ht="15" customHeight="1" x14ac:dyDescent="0.2">
      <c r="B23" s="71"/>
      <c r="C23" s="72"/>
      <c r="D23" s="150"/>
    </row>
    <row r="24" spans="2:4" ht="15" customHeight="1" x14ac:dyDescent="0.2">
      <c r="B24" s="71"/>
      <c r="C24" s="72"/>
      <c r="D24" s="150"/>
    </row>
    <row r="25" spans="2:4" ht="15" customHeight="1" x14ac:dyDescent="0.2">
      <c r="B25" s="71"/>
      <c r="C25" s="72"/>
      <c r="D25" s="150"/>
    </row>
    <row r="26" spans="2:4" ht="15" customHeight="1" x14ac:dyDescent="0.2">
      <c r="B26" s="71"/>
      <c r="C26" s="72"/>
      <c r="D26" s="150"/>
    </row>
    <row r="27" spans="2:4" ht="15" customHeight="1" x14ac:dyDescent="0.2">
      <c r="B27" s="71"/>
      <c r="C27" s="72"/>
      <c r="D27" s="150"/>
    </row>
    <row r="28" spans="2:4" ht="15" customHeight="1" x14ac:dyDescent="0.2">
      <c r="B28" s="71"/>
      <c r="C28" s="72"/>
      <c r="D28" s="150"/>
    </row>
    <row r="29" spans="2:4" ht="15" customHeight="1" x14ac:dyDescent="0.2">
      <c r="B29" s="71"/>
      <c r="C29" s="72"/>
      <c r="D29" s="150"/>
    </row>
    <row r="30" spans="2:4" ht="15" customHeight="1" x14ac:dyDescent="0.2">
      <c r="B30" s="71"/>
      <c r="C30" s="72"/>
      <c r="D30" s="150"/>
    </row>
    <row r="31" spans="2:4" ht="15" customHeight="1" x14ac:dyDescent="0.2">
      <c r="B31" s="71"/>
      <c r="C31" s="72"/>
      <c r="D31" s="150"/>
    </row>
    <row r="32" spans="2:4" ht="15" customHeight="1" x14ac:dyDescent="0.2">
      <c r="B32" s="71"/>
      <c r="C32" s="72"/>
      <c r="D32" s="150"/>
    </row>
    <row r="33" spans="2:4" ht="15" customHeight="1" x14ac:dyDescent="0.2">
      <c r="B33" s="71"/>
      <c r="C33" s="72"/>
      <c r="D33" s="150"/>
    </row>
    <row r="34" spans="2:4" ht="15" customHeight="1" x14ac:dyDescent="0.2">
      <c r="B34" s="71"/>
      <c r="C34" s="72"/>
      <c r="D34" s="150"/>
    </row>
    <row r="35" spans="2:4" ht="15" customHeight="1" x14ac:dyDescent="0.2">
      <c r="B35" s="71"/>
      <c r="C35" s="72"/>
      <c r="D35" s="150"/>
    </row>
    <row r="36" spans="2:4" ht="15" customHeight="1" x14ac:dyDescent="0.2">
      <c r="B36" s="71"/>
      <c r="C36" s="72"/>
      <c r="D36" s="150"/>
    </row>
    <row r="37" spans="2:4" ht="15" customHeight="1" x14ac:dyDescent="0.2">
      <c r="B37" s="71"/>
      <c r="C37" s="72"/>
      <c r="D37" s="150"/>
    </row>
    <row r="38" spans="2:4" ht="15" customHeight="1" x14ac:dyDescent="0.2">
      <c r="B38" s="71"/>
      <c r="C38" s="72"/>
      <c r="D38" s="150"/>
    </row>
    <row r="39" spans="2:4" ht="15" customHeight="1" x14ac:dyDescent="0.2">
      <c r="B39" s="71"/>
      <c r="C39" s="72"/>
      <c r="D39" s="150"/>
    </row>
    <row r="40" spans="2:4" ht="15" customHeight="1" x14ac:dyDescent="0.2">
      <c r="B40" s="71"/>
      <c r="C40" s="72"/>
      <c r="D40" s="150"/>
    </row>
    <row r="41" spans="2:4" ht="15" customHeight="1" x14ac:dyDescent="0.2">
      <c r="B41" s="71"/>
      <c r="C41" s="72"/>
      <c r="D41" s="150"/>
    </row>
    <row r="42" spans="2:4" ht="15" customHeight="1" x14ac:dyDescent="0.2">
      <c r="B42" s="71"/>
      <c r="C42" s="72"/>
      <c r="D42" s="150"/>
    </row>
    <row r="43" spans="2:4" ht="15" customHeight="1" x14ac:dyDescent="0.2">
      <c r="B43" s="71"/>
      <c r="C43" s="72"/>
      <c r="D43" s="150"/>
    </row>
    <row r="44" spans="2:4" ht="15" customHeight="1" x14ac:dyDescent="0.2">
      <c r="B44" s="71"/>
      <c r="C44" s="72"/>
      <c r="D44" s="150"/>
    </row>
    <row r="45" spans="2:4" ht="15" customHeight="1" x14ac:dyDescent="0.2">
      <c r="B45" s="71"/>
      <c r="C45" s="72"/>
      <c r="D45" s="150"/>
    </row>
    <row r="46" spans="2:4" ht="15" customHeight="1" x14ac:dyDescent="0.2">
      <c r="B46" s="71"/>
      <c r="C46" s="72"/>
      <c r="D46" s="150"/>
    </row>
    <row r="47" spans="2:4" ht="15" customHeight="1" x14ac:dyDescent="0.2">
      <c r="B47" s="71"/>
      <c r="C47" s="72"/>
      <c r="D47" s="150"/>
    </row>
    <row r="48" spans="2:4" ht="15" customHeight="1" x14ac:dyDescent="0.2">
      <c r="B48" s="71"/>
      <c r="C48" s="72"/>
      <c r="D48" s="150"/>
    </row>
    <row r="49" spans="2:4" ht="15" customHeight="1" x14ac:dyDescent="0.2">
      <c r="B49" s="71"/>
      <c r="C49" s="72"/>
      <c r="D49" s="150"/>
    </row>
    <row r="50" spans="2:4" ht="15" customHeight="1" x14ac:dyDescent="0.2">
      <c r="B50" s="71"/>
      <c r="C50" s="72"/>
      <c r="D50" s="150"/>
    </row>
    <row r="51" spans="2:4" ht="15" customHeight="1" x14ac:dyDescent="0.2">
      <c r="B51" s="71"/>
      <c r="C51" s="72"/>
      <c r="D51" s="150"/>
    </row>
    <row r="52" spans="2:4" ht="15" customHeight="1" x14ac:dyDescent="0.2">
      <c r="B52" s="71"/>
      <c r="C52" s="72"/>
      <c r="D52" s="150"/>
    </row>
    <row r="53" spans="2:4" ht="15" customHeight="1" x14ac:dyDescent="0.2">
      <c r="B53" s="71"/>
      <c r="C53" s="72"/>
      <c r="D53" s="150"/>
    </row>
    <row r="54" spans="2:4" ht="15" customHeight="1" x14ac:dyDescent="0.2">
      <c r="B54" s="71"/>
      <c r="C54" s="72"/>
      <c r="D54" s="150"/>
    </row>
    <row r="55" spans="2:4" ht="15" customHeight="1" x14ac:dyDescent="0.2">
      <c r="B55" s="71"/>
      <c r="C55" s="72"/>
      <c r="D55" s="150"/>
    </row>
    <row r="56" spans="2:4" ht="15" customHeight="1" x14ac:dyDescent="0.2">
      <c r="B56" s="71"/>
      <c r="C56" s="72"/>
      <c r="D56" s="150"/>
    </row>
    <row r="57" spans="2:4" ht="15" customHeight="1" x14ac:dyDescent="0.2">
      <c r="B57" s="71"/>
      <c r="C57" s="72"/>
      <c r="D57" s="150"/>
    </row>
    <row r="58" spans="2:4" ht="15" customHeight="1" x14ac:dyDescent="0.2">
      <c r="B58" s="71"/>
      <c r="C58" s="72"/>
      <c r="D58" s="150"/>
    </row>
    <row r="59" spans="2:4" ht="15" customHeight="1" x14ac:dyDescent="0.2">
      <c r="B59" s="71"/>
      <c r="C59" s="72"/>
      <c r="D59" s="150"/>
    </row>
    <row r="60" spans="2:4" ht="15" customHeight="1" x14ac:dyDescent="0.2">
      <c r="B60" s="71"/>
      <c r="C60" s="72"/>
      <c r="D60" s="150"/>
    </row>
    <row r="61" spans="2:4" ht="15" customHeight="1" x14ac:dyDescent="0.2">
      <c r="B61" s="71"/>
      <c r="C61" s="72"/>
      <c r="D61" s="150"/>
    </row>
    <row r="62" spans="2:4" ht="15" customHeight="1" x14ac:dyDescent="0.2">
      <c r="B62" s="71"/>
      <c r="C62" s="72"/>
      <c r="D62" s="150"/>
    </row>
    <row r="63" spans="2:4" ht="15" customHeight="1" x14ac:dyDescent="0.2">
      <c r="B63" s="71"/>
      <c r="C63" s="72"/>
      <c r="D63" s="150"/>
    </row>
    <row r="64" spans="2:4" ht="15" customHeight="1" x14ac:dyDescent="0.2">
      <c r="B64" s="71"/>
      <c r="C64" s="72"/>
      <c r="D64" s="150"/>
    </row>
    <row r="65" spans="2:4" ht="15" customHeight="1" x14ac:dyDescent="0.2">
      <c r="B65" s="71"/>
      <c r="C65" s="72"/>
      <c r="D65" s="150"/>
    </row>
    <row r="66" spans="2:4" ht="15" customHeight="1" x14ac:dyDescent="0.2">
      <c r="B66" s="71"/>
      <c r="C66" s="72"/>
      <c r="D66" s="150"/>
    </row>
    <row r="67" spans="2:4" ht="15" customHeight="1" x14ac:dyDescent="0.2">
      <c r="B67" s="71"/>
      <c r="C67" s="72"/>
      <c r="D67" s="150"/>
    </row>
    <row r="68" spans="2:4" ht="15" customHeight="1" x14ac:dyDescent="0.2">
      <c r="B68" s="71"/>
      <c r="C68" s="72"/>
      <c r="D68" s="150"/>
    </row>
    <row r="69" spans="2:4" ht="15" customHeight="1" x14ac:dyDescent="0.2">
      <c r="B69" s="71"/>
      <c r="C69" s="72"/>
      <c r="D69" s="150"/>
    </row>
    <row r="70" spans="2:4" ht="15" customHeight="1" x14ac:dyDescent="0.2">
      <c r="B70" s="71"/>
      <c r="C70" s="72"/>
      <c r="D70" s="150"/>
    </row>
    <row r="71" spans="2:4" ht="15" customHeight="1" x14ac:dyDescent="0.2">
      <c r="B71" s="71"/>
      <c r="C71" s="72"/>
      <c r="D71" s="150"/>
    </row>
    <row r="72" spans="2:4" ht="15" customHeight="1" x14ac:dyDescent="0.2">
      <c r="B72" s="71"/>
      <c r="C72" s="72"/>
      <c r="D72" s="150"/>
    </row>
    <row r="73" spans="2:4" ht="15" customHeight="1" x14ac:dyDescent="0.2">
      <c r="B73" s="71"/>
      <c r="C73" s="72"/>
      <c r="D73" s="150"/>
    </row>
    <row r="74" spans="2:4" ht="15" customHeight="1" x14ac:dyDescent="0.2">
      <c r="B74" s="71"/>
      <c r="C74" s="72"/>
      <c r="D74" s="150"/>
    </row>
    <row r="75" spans="2:4" ht="15" customHeight="1" x14ac:dyDescent="0.2">
      <c r="B75" s="71"/>
      <c r="C75" s="72"/>
      <c r="D75" s="150"/>
    </row>
    <row r="76" spans="2:4" ht="15" customHeight="1" x14ac:dyDescent="0.2">
      <c r="B76" s="71"/>
      <c r="C76" s="72"/>
      <c r="D76" s="150"/>
    </row>
    <row r="77" spans="2:4" ht="15" customHeight="1" x14ac:dyDescent="0.2">
      <c r="B77" s="71"/>
      <c r="C77" s="72"/>
      <c r="D77" s="150"/>
    </row>
    <row r="78" spans="2:4" ht="15" customHeight="1" x14ac:dyDescent="0.2">
      <c r="B78" s="71"/>
      <c r="C78" s="72"/>
      <c r="D78" s="150"/>
    </row>
    <row r="79" spans="2:4" ht="15" customHeight="1" x14ac:dyDescent="0.2">
      <c r="B79" s="71"/>
      <c r="C79" s="72"/>
      <c r="D79" s="150"/>
    </row>
    <row r="80" spans="2:4" ht="15" customHeight="1" x14ac:dyDescent="0.2">
      <c r="B80" s="71"/>
      <c r="C80" s="72"/>
      <c r="D80" s="150"/>
    </row>
    <row r="81" spans="2:4" ht="15" customHeight="1" x14ac:dyDescent="0.2">
      <c r="B81" s="71"/>
      <c r="C81" s="72"/>
      <c r="D81" s="150"/>
    </row>
    <row r="82" spans="2:4" ht="15" customHeight="1" x14ac:dyDescent="0.2">
      <c r="B82" s="71"/>
      <c r="C82" s="72"/>
      <c r="D82" s="150"/>
    </row>
    <row r="83" spans="2:4" ht="15" customHeight="1" x14ac:dyDescent="0.2">
      <c r="B83" s="71"/>
      <c r="C83" s="72"/>
      <c r="D83" s="150"/>
    </row>
    <row r="84" spans="2:4" ht="15" customHeight="1" x14ac:dyDescent="0.2">
      <c r="B84" s="71"/>
      <c r="C84" s="72"/>
      <c r="D84" s="150"/>
    </row>
    <row r="85" spans="2:4" ht="15" customHeight="1" x14ac:dyDescent="0.2">
      <c r="B85" s="71"/>
      <c r="C85" s="72"/>
      <c r="D85" s="150"/>
    </row>
    <row r="86" spans="2:4" ht="15" customHeight="1" x14ac:dyDescent="0.2">
      <c r="B86" s="71"/>
      <c r="C86" s="72"/>
      <c r="D86" s="150"/>
    </row>
    <row r="87" spans="2:4" ht="15" customHeight="1" x14ac:dyDescent="0.2">
      <c r="B87" s="71"/>
      <c r="C87" s="72"/>
      <c r="D87" s="150"/>
    </row>
    <row r="88" spans="2:4" ht="15" customHeight="1" x14ac:dyDescent="0.2">
      <c r="B88" s="71"/>
      <c r="C88" s="72"/>
      <c r="D88" s="150"/>
    </row>
    <row r="89" spans="2:4" ht="15" customHeight="1" x14ac:dyDescent="0.2">
      <c r="B89" s="71"/>
      <c r="C89" s="72"/>
      <c r="D89" s="150"/>
    </row>
    <row r="90" spans="2:4" ht="15" customHeight="1" x14ac:dyDescent="0.2">
      <c r="B90" s="71"/>
      <c r="C90" s="72"/>
      <c r="D90" s="150"/>
    </row>
    <row r="91" spans="2:4" ht="15" customHeight="1" x14ac:dyDescent="0.2">
      <c r="B91" s="71"/>
      <c r="C91" s="72"/>
      <c r="D91" s="150"/>
    </row>
    <row r="92" spans="2:4" ht="15" customHeight="1" x14ac:dyDescent="0.2">
      <c r="B92" s="71"/>
      <c r="C92" s="72"/>
      <c r="D92" s="150"/>
    </row>
    <row r="93" spans="2:4" ht="15" customHeight="1" x14ac:dyDescent="0.2">
      <c r="B93" s="71"/>
      <c r="C93" s="72"/>
      <c r="D93" s="150"/>
    </row>
    <row r="94" spans="2:4" ht="15" customHeight="1" x14ac:dyDescent="0.2">
      <c r="B94" s="71"/>
      <c r="C94" s="72"/>
      <c r="D94" s="150"/>
    </row>
    <row r="95" spans="2:4" ht="15" customHeight="1" x14ac:dyDescent="0.2">
      <c r="B95" s="71"/>
      <c r="C95" s="72"/>
      <c r="D95" s="150"/>
    </row>
    <row r="96" spans="2:4" ht="15" customHeight="1" x14ac:dyDescent="0.2">
      <c r="B96" s="71"/>
      <c r="C96" s="72"/>
      <c r="D96" s="150"/>
    </row>
    <row r="97" spans="2:4" ht="15" customHeight="1" x14ac:dyDescent="0.2">
      <c r="B97" s="71"/>
      <c r="C97" s="72"/>
      <c r="D97" s="150"/>
    </row>
    <row r="98" spans="2:4" ht="15" customHeight="1" x14ac:dyDescent="0.2">
      <c r="B98" s="71"/>
      <c r="C98" s="72"/>
      <c r="D98" s="150"/>
    </row>
    <row r="99" spans="2:4" ht="15" customHeight="1" x14ac:dyDescent="0.2">
      <c r="B99" s="71"/>
      <c r="C99" s="72"/>
      <c r="D99" s="150"/>
    </row>
    <row r="100" spans="2:4" ht="15" customHeight="1" x14ac:dyDescent="0.2">
      <c r="B100" s="71"/>
      <c r="C100" s="72"/>
      <c r="D100" s="150"/>
    </row>
    <row r="101" spans="2:4" ht="15" customHeight="1" x14ac:dyDescent="0.2">
      <c r="B101" s="71"/>
      <c r="C101" s="72"/>
      <c r="D101" s="150"/>
    </row>
    <row r="102" spans="2:4" ht="15" customHeight="1" x14ac:dyDescent="0.2">
      <c r="B102" s="71"/>
      <c r="C102" s="72"/>
      <c r="D102" s="150"/>
    </row>
    <row r="103" spans="2:4" ht="15" customHeight="1" x14ac:dyDescent="0.2">
      <c r="B103" s="71"/>
      <c r="C103" s="72"/>
      <c r="D103" s="150"/>
    </row>
    <row r="104" spans="2:4" ht="15" customHeight="1" x14ac:dyDescent="0.2">
      <c r="B104" s="71"/>
      <c r="C104" s="72"/>
      <c r="D104" s="150"/>
    </row>
    <row r="105" spans="2:4" ht="15" customHeight="1" x14ac:dyDescent="0.2">
      <c r="B105" s="71"/>
      <c r="C105" s="72"/>
      <c r="D105" s="150"/>
    </row>
    <row r="106" spans="2:4" ht="15" customHeight="1" x14ac:dyDescent="0.2">
      <c r="B106" s="71"/>
      <c r="C106" s="72"/>
      <c r="D106" s="150"/>
    </row>
    <row r="107" spans="2:4" ht="15" customHeight="1" x14ac:dyDescent="0.2">
      <c r="B107" s="71"/>
      <c r="C107" s="72"/>
      <c r="D107" s="150"/>
    </row>
    <row r="108" spans="2:4" ht="15" customHeight="1" x14ac:dyDescent="0.2">
      <c r="B108" s="71"/>
      <c r="C108" s="72"/>
      <c r="D108" s="150"/>
    </row>
    <row r="109" spans="2:4" ht="15" customHeight="1" x14ac:dyDescent="0.2">
      <c r="B109" s="71"/>
      <c r="C109" s="72"/>
      <c r="D109" s="150"/>
    </row>
    <row r="110" spans="2:4" ht="15" customHeight="1" x14ac:dyDescent="0.2">
      <c r="B110" s="71"/>
      <c r="C110" s="72"/>
      <c r="D110" s="150"/>
    </row>
    <row r="111" spans="2:4" ht="15" customHeight="1" x14ac:dyDescent="0.2">
      <c r="B111" s="71"/>
      <c r="C111" s="72"/>
      <c r="D111" s="150"/>
    </row>
    <row r="112" spans="2:4" ht="15" customHeight="1" x14ac:dyDescent="0.2">
      <c r="B112" s="71"/>
      <c r="C112" s="72"/>
      <c r="D112" s="150"/>
    </row>
    <row r="113" spans="2:4" ht="15" customHeight="1" x14ac:dyDescent="0.2">
      <c r="B113" s="71"/>
      <c r="C113" s="72"/>
      <c r="D113" s="150"/>
    </row>
    <row r="114" spans="2:4" ht="15" customHeight="1" x14ac:dyDescent="0.2">
      <c r="B114" s="71"/>
      <c r="C114" s="72"/>
      <c r="D114" s="150"/>
    </row>
    <row r="115" spans="2:4" ht="15" customHeight="1" x14ac:dyDescent="0.2">
      <c r="B115" s="71"/>
      <c r="C115" s="72"/>
      <c r="D115" s="150"/>
    </row>
    <row r="116" spans="2:4" ht="15" customHeight="1" x14ac:dyDescent="0.2">
      <c r="B116" s="71"/>
      <c r="C116" s="72"/>
      <c r="D116" s="150"/>
    </row>
    <row r="117" spans="2:4" ht="15" customHeight="1" x14ac:dyDescent="0.2">
      <c r="B117" s="71"/>
      <c r="C117" s="72"/>
      <c r="D117" s="150"/>
    </row>
    <row r="118" spans="2:4" ht="15" customHeight="1" x14ac:dyDescent="0.2">
      <c r="B118" s="71"/>
      <c r="C118" s="72"/>
      <c r="D118" s="150"/>
    </row>
    <row r="119" spans="2:4" ht="15" customHeight="1" x14ac:dyDescent="0.2">
      <c r="B119" s="71"/>
      <c r="C119" s="72"/>
      <c r="D119" s="150"/>
    </row>
    <row r="120" spans="2:4" ht="15" customHeight="1" x14ac:dyDescent="0.2">
      <c r="B120" s="71"/>
      <c r="C120" s="72"/>
      <c r="D120" s="150"/>
    </row>
    <row r="121" spans="2:4" ht="15" customHeight="1" x14ac:dyDescent="0.2">
      <c r="B121" s="71"/>
      <c r="C121" s="72"/>
      <c r="D121" s="150"/>
    </row>
    <row r="122" spans="2:4" ht="15" customHeight="1" x14ac:dyDescent="0.2">
      <c r="B122" s="71"/>
      <c r="C122" s="72"/>
      <c r="D122" s="150"/>
    </row>
    <row r="123" spans="2:4" ht="15" customHeight="1" x14ac:dyDescent="0.2">
      <c r="B123" s="71"/>
      <c r="C123" s="72"/>
      <c r="D123" s="150"/>
    </row>
    <row r="124" spans="2:4" ht="15" customHeight="1" x14ac:dyDescent="0.2">
      <c r="B124" s="71"/>
      <c r="C124" s="72"/>
      <c r="D124" s="150"/>
    </row>
    <row r="125" spans="2:4" ht="15" customHeight="1" x14ac:dyDescent="0.2">
      <c r="B125" s="71"/>
      <c r="C125" s="72"/>
      <c r="D125" s="150"/>
    </row>
    <row r="126" spans="2:4" ht="15" customHeight="1" x14ac:dyDescent="0.2">
      <c r="B126" s="71"/>
      <c r="C126" s="72"/>
      <c r="D126" s="150"/>
    </row>
    <row r="127" spans="2:4" ht="15" customHeight="1" x14ac:dyDescent="0.2">
      <c r="B127" s="71"/>
      <c r="C127" s="72"/>
      <c r="D127" s="150"/>
    </row>
    <row r="128" spans="2:4" ht="15" customHeight="1" x14ac:dyDescent="0.2">
      <c r="B128" s="71"/>
      <c r="C128" s="72"/>
      <c r="D128" s="150"/>
    </row>
    <row r="129" spans="2:4" ht="15" customHeight="1" x14ac:dyDescent="0.2">
      <c r="B129" s="71"/>
      <c r="C129" s="72"/>
      <c r="D129" s="150"/>
    </row>
    <row r="130" spans="2:4" ht="15" customHeight="1" x14ac:dyDescent="0.2">
      <c r="B130" s="71"/>
      <c r="C130" s="72"/>
      <c r="D130" s="150"/>
    </row>
    <row r="131" spans="2:4" ht="15" customHeight="1" x14ac:dyDescent="0.2">
      <c r="B131" s="71"/>
      <c r="C131" s="72"/>
      <c r="D131" s="150"/>
    </row>
    <row r="132" spans="2:4" ht="15" customHeight="1" x14ac:dyDescent="0.2">
      <c r="B132" s="71"/>
      <c r="C132" s="72"/>
      <c r="D132" s="150"/>
    </row>
    <row r="133" spans="2:4" ht="15" customHeight="1" x14ac:dyDescent="0.2">
      <c r="B133" s="71"/>
      <c r="C133" s="72"/>
      <c r="D133" s="150"/>
    </row>
    <row r="134" spans="2:4" ht="15" customHeight="1" x14ac:dyDescent="0.2">
      <c r="B134" s="71"/>
      <c r="C134" s="72"/>
      <c r="D134" s="150"/>
    </row>
    <row r="135" spans="2:4" ht="15" customHeight="1" x14ac:dyDescent="0.2">
      <c r="B135" s="71"/>
      <c r="C135" s="72"/>
      <c r="D135" s="150"/>
    </row>
    <row r="136" spans="2:4" ht="15" customHeight="1" x14ac:dyDescent="0.2">
      <c r="B136" s="71"/>
      <c r="C136" s="72"/>
      <c r="D136" s="150"/>
    </row>
    <row r="137" spans="2:4" ht="15" customHeight="1" x14ac:dyDescent="0.2">
      <c r="B137" s="71"/>
      <c r="C137" s="72"/>
      <c r="D137" s="150"/>
    </row>
    <row r="138" spans="2:4" ht="15" customHeight="1" x14ac:dyDescent="0.2">
      <c r="B138" s="71"/>
      <c r="C138" s="72"/>
      <c r="D138" s="150"/>
    </row>
    <row r="139" spans="2:4" ht="15" customHeight="1" x14ac:dyDescent="0.2">
      <c r="B139" s="71"/>
      <c r="C139" s="72"/>
      <c r="D139" s="150"/>
    </row>
    <row r="140" spans="2:4" ht="15" customHeight="1" x14ac:dyDescent="0.2">
      <c r="B140" s="71"/>
      <c r="C140" s="72"/>
      <c r="D140" s="150"/>
    </row>
    <row r="141" spans="2:4" ht="15" customHeight="1" x14ac:dyDescent="0.2">
      <c r="B141" s="71"/>
      <c r="C141" s="72"/>
      <c r="D141" s="150"/>
    </row>
    <row r="142" spans="2:4" ht="15" customHeight="1" x14ac:dyDescent="0.2">
      <c r="B142" s="71"/>
      <c r="C142" s="72"/>
      <c r="D142" s="150"/>
    </row>
    <row r="143" spans="2:4" ht="15" customHeight="1" x14ac:dyDescent="0.2">
      <c r="B143" s="71"/>
      <c r="C143" s="72"/>
      <c r="D143" s="150"/>
    </row>
    <row r="144" spans="2:4" ht="15" customHeight="1" x14ac:dyDescent="0.2">
      <c r="B144" s="71"/>
      <c r="C144" s="72"/>
      <c r="D144" s="150"/>
    </row>
    <row r="145" spans="2:4" ht="15" customHeight="1" x14ac:dyDescent="0.2">
      <c r="B145" s="71"/>
      <c r="C145" s="72"/>
      <c r="D145" s="150"/>
    </row>
    <row r="146" spans="2:4" ht="15" customHeight="1" x14ac:dyDescent="0.2">
      <c r="B146" s="71"/>
      <c r="C146" s="72"/>
      <c r="D146" s="150"/>
    </row>
    <row r="147" spans="2:4" ht="15" customHeight="1" x14ac:dyDescent="0.2">
      <c r="B147" s="71"/>
      <c r="C147" s="72"/>
      <c r="D147" s="150"/>
    </row>
    <row r="148" spans="2:4" ht="15" customHeight="1" x14ac:dyDescent="0.2">
      <c r="B148" s="71"/>
      <c r="C148" s="72"/>
      <c r="D148" s="150"/>
    </row>
    <row r="149" spans="2:4" ht="15" customHeight="1" x14ac:dyDescent="0.2">
      <c r="B149" s="71"/>
      <c r="C149" s="72"/>
      <c r="D149" s="150"/>
    </row>
    <row r="150" spans="2:4" ht="15" customHeight="1" x14ac:dyDescent="0.2">
      <c r="B150" s="71"/>
      <c r="C150" s="72"/>
      <c r="D150" s="150"/>
    </row>
    <row r="151" spans="2:4" ht="15" customHeight="1" x14ac:dyDescent="0.2">
      <c r="B151" s="71"/>
      <c r="C151" s="72"/>
      <c r="D151" s="150"/>
    </row>
    <row r="152" spans="2:4" ht="15" customHeight="1" x14ac:dyDescent="0.2">
      <c r="B152" s="71"/>
      <c r="C152" s="72"/>
      <c r="D152" s="150"/>
    </row>
    <row r="153" spans="2:4" ht="15" customHeight="1" x14ac:dyDescent="0.2">
      <c r="B153" s="71"/>
      <c r="C153" s="72"/>
      <c r="D153" s="150"/>
    </row>
    <row r="154" spans="2:4" ht="15" customHeight="1" x14ac:dyDescent="0.2">
      <c r="B154" s="71"/>
      <c r="C154" s="72"/>
      <c r="D154" s="150"/>
    </row>
    <row r="155" spans="2:4" ht="15" customHeight="1" x14ac:dyDescent="0.2">
      <c r="B155" s="71"/>
      <c r="C155" s="72"/>
      <c r="D155" s="150"/>
    </row>
    <row r="156" spans="2:4" ht="15" customHeight="1" x14ac:dyDescent="0.2">
      <c r="B156" s="71"/>
      <c r="C156" s="72"/>
      <c r="D156" s="150"/>
    </row>
    <row r="157" spans="2:4" ht="15" customHeight="1" x14ac:dyDescent="0.2">
      <c r="B157" s="71"/>
      <c r="C157" s="72"/>
      <c r="D157" s="150"/>
    </row>
    <row r="158" spans="2:4" ht="15" customHeight="1" x14ac:dyDescent="0.2">
      <c r="B158" s="71"/>
      <c r="C158" s="72"/>
      <c r="D158" s="150"/>
    </row>
    <row r="159" spans="2:4" ht="15" customHeight="1" x14ac:dyDescent="0.2">
      <c r="B159" s="71"/>
      <c r="C159" s="72"/>
      <c r="D159" s="150"/>
    </row>
    <row r="160" spans="2:4" ht="15" customHeight="1" x14ac:dyDescent="0.2">
      <c r="B160" s="71"/>
      <c r="C160" s="72"/>
      <c r="D160" s="150"/>
    </row>
    <row r="161" spans="2:4" ht="15" customHeight="1" x14ac:dyDescent="0.2">
      <c r="B161" s="71"/>
      <c r="C161" s="72"/>
      <c r="D161" s="150"/>
    </row>
    <row r="162" spans="2:4" ht="15" customHeight="1" x14ac:dyDescent="0.2">
      <c r="B162" s="71"/>
      <c r="C162" s="72"/>
      <c r="D162" s="150"/>
    </row>
    <row r="163" spans="2:4" ht="15" customHeight="1" x14ac:dyDescent="0.2">
      <c r="B163" s="71"/>
      <c r="C163" s="72"/>
      <c r="D163" s="150"/>
    </row>
    <row r="164" spans="2:4" ht="15" customHeight="1" x14ac:dyDescent="0.2">
      <c r="B164" s="71"/>
      <c r="C164" s="72"/>
      <c r="D164" s="150"/>
    </row>
    <row r="165" spans="2:4" ht="15" customHeight="1" x14ac:dyDescent="0.2">
      <c r="B165" s="71"/>
      <c r="C165" s="72"/>
      <c r="D165" s="150"/>
    </row>
    <row r="166" spans="2:4" ht="15" customHeight="1" x14ac:dyDescent="0.2">
      <c r="B166" s="71"/>
      <c r="C166" s="72"/>
      <c r="D166" s="150"/>
    </row>
    <row r="167" spans="2:4" ht="15" customHeight="1" x14ac:dyDescent="0.2">
      <c r="B167" s="71"/>
      <c r="C167" s="72"/>
      <c r="D167" s="150"/>
    </row>
    <row r="168" spans="2:4" ht="15" customHeight="1" x14ac:dyDescent="0.2">
      <c r="B168" s="71"/>
      <c r="C168" s="72"/>
      <c r="D168" s="150"/>
    </row>
    <row r="169" spans="2:4" ht="15" customHeight="1" x14ac:dyDescent="0.2">
      <c r="B169" s="71"/>
      <c r="C169" s="72"/>
      <c r="D169" s="150"/>
    </row>
    <row r="170" spans="2:4" ht="15" customHeight="1" x14ac:dyDescent="0.2">
      <c r="B170" s="71"/>
      <c r="C170" s="72"/>
      <c r="D170" s="150"/>
    </row>
    <row r="171" spans="2:4" ht="15" customHeight="1" x14ac:dyDescent="0.2">
      <c r="B171" s="71"/>
      <c r="C171" s="72"/>
      <c r="D171" s="150"/>
    </row>
    <row r="172" spans="2:4" ht="15" customHeight="1" x14ac:dyDescent="0.2">
      <c r="B172" s="71"/>
      <c r="C172" s="72"/>
      <c r="D172" s="150"/>
    </row>
    <row r="173" spans="2:4" ht="15" customHeight="1" x14ac:dyDescent="0.2">
      <c r="B173" s="71"/>
      <c r="C173" s="72"/>
      <c r="D173" s="150"/>
    </row>
    <row r="174" spans="2:4" ht="15" customHeight="1" x14ac:dyDescent="0.2">
      <c r="B174" s="71"/>
      <c r="C174" s="72"/>
      <c r="D174" s="150"/>
    </row>
    <row r="175" spans="2:4" ht="15" customHeight="1" x14ac:dyDescent="0.2">
      <c r="B175" s="71"/>
      <c r="C175" s="72"/>
      <c r="D175" s="150"/>
    </row>
    <row r="176" spans="2:4" ht="15" customHeight="1" x14ac:dyDescent="0.2">
      <c r="B176" s="71"/>
      <c r="C176" s="72"/>
      <c r="D176" s="150"/>
    </row>
    <row r="177" spans="2:4" ht="15" customHeight="1" x14ac:dyDescent="0.2">
      <c r="B177" s="71"/>
      <c r="C177" s="72"/>
      <c r="D177" s="150"/>
    </row>
    <row r="178" spans="2:4" ht="15" customHeight="1" x14ac:dyDescent="0.2">
      <c r="B178" s="71"/>
      <c r="C178" s="72"/>
      <c r="D178" s="150"/>
    </row>
    <row r="179" spans="2:4" ht="15" customHeight="1" x14ac:dyDescent="0.2">
      <c r="B179" s="71"/>
      <c r="C179" s="72"/>
      <c r="D179" s="150"/>
    </row>
    <row r="180" spans="2:4" ht="15" customHeight="1" x14ac:dyDescent="0.2">
      <c r="B180" s="71"/>
      <c r="C180" s="72"/>
      <c r="D180" s="150"/>
    </row>
    <row r="181" spans="2:4" ht="15" customHeight="1" x14ac:dyDescent="0.2">
      <c r="B181" s="71"/>
      <c r="C181" s="72"/>
      <c r="D181" s="150"/>
    </row>
    <row r="182" spans="2:4" ht="15" customHeight="1" x14ac:dyDescent="0.2">
      <c r="B182" s="71"/>
      <c r="C182" s="72"/>
      <c r="D182" s="150"/>
    </row>
    <row r="183" spans="2:4" ht="15" customHeight="1" x14ac:dyDescent="0.2">
      <c r="B183" s="71"/>
      <c r="C183" s="72"/>
      <c r="D183" s="150"/>
    </row>
    <row r="184" spans="2:4" ht="15" customHeight="1" x14ac:dyDescent="0.2">
      <c r="B184" s="71"/>
      <c r="C184" s="72"/>
      <c r="D184" s="150"/>
    </row>
    <row r="185" spans="2:4" ht="15" customHeight="1" x14ac:dyDescent="0.2">
      <c r="B185" s="71"/>
      <c r="C185" s="72"/>
      <c r="D185" s="150"/>
    </row>
    <row r="186" spans="2:4" ht="15" customHeight="1" x14ac:dyDescent="0.2">
      <c r="B186" s="71"/>
      <c r="C186" s="72"/>
      <c r="D186" s="150"/>
    </row>
    <row r="187" spans="2:4" ht="15" customHeight="1" x14ac:dyDescent="0.2">
      <c r="B187" s="71"/>
      <c r="C187" s="72"/>
      <c r="D187" s="150"/>
    </row>
    <row r="188" spans="2:4" ht="15" customHeight="1" x14ac:dyDescent="0.2">
      <c r="B188" s="71"/>
      <c r="C188" s="72"/>
      <c r="D188" s="150"/>
    </row>
    <row r="189" spans="2:4" ht="15" customHeight="1" x14ac:dyDescent="0.2">
      <c r="B189" s="71"/>
      <c r="C189" s="72"/>
      <c r="D189" s="150"/>
    </row>
    <row r="190" spans="2:4" ht="15" customHeight="1" x14ac:dyDescent="0.2">
      <c r="B190" s="71"/>
      <c r="C190" s="72"/>
      <c r="D190" s="150"/>
    </row>
    <row r="191" spans="2:4" ht="15" customHeight="1" x14ac:dyDescent="0.2">
      <c r="B191" s="71"/>
      <c r="C191" s="72"/>
      <c r="D191" s="150"/>
    </row>
    <row r="192" spans="2:4" ht="15" customHeight="1" x14ac:dyDescent="0.2">
      <c r="B192" s="71"/>
      <c r="C192" s="72"/>
      <c r="D192" s="150"/>
    </row>
    <row r="193" spans="2:4" ht="15" customHeight="1" x14ac:dyDescent="0.2">
      <c r="B193" s="71"/>
      <c r="C193" s="72"/>
      <c r="D193" s="150"/>
    </row>
    <row r="194" spans="2:4" ht="15" customHeight="1" x14ac:dyDescent="0.2">
      <c r="B194" s="71"/>
      <c r="C194" s="72"/>
      <c r="D194" s="150"/>
    </row>
    <row r="195" spans="2:4" ht="15" customHeight="1" x14ac:dyDescent="0.2">
      <c r="B195" s="71"/>
      <c r="C195" s="72"/>
      <c r="D195" s="150"/>
    </row>
    <row r="196" spans="2:4" ht="15" customHeight="1" x14ac:dyDescent="0.2">
      <c r="B196" s="71"/>
      <c r="C196" s="72"/>
      <c r="D196" s="150"/>
    </row>
    <row r="197" spans="2:4" ht="15" customHeight="1" x14ac:dyDescent="0.2">
      <c r="B197" s="71"/>
      <c r="C197" s="72"/>
      <c r="D197" s="150"/>
    </row>
    <row r="198" spans="2:4" ht="15" customHeight="1" x14ac:dyDescent="0.2">
      <c r="B198" s="71"/>
      <c r="C198" s="72"/>
      <c r="D198" s="150"/>
    </row>
    <row r="199" spans="2:4" ht="15" customHeight="1" x14ac:dyDescent="0.2">
      <c r="B199" s="71"/>
      <c r="C199" s="72"/>
      <c r="D199" s="150"/>
    </row>
    <row r="200" spans="2:4" ht="15" customHeight="1" x14ac:dyDescent="0.2">
      <c r="B200" s="71"/>
      <c r="C200" s="72"/>
      <c r="D200" s="150"/>
    </row>
    <row r="201" spans="2:4" ht="15" customHeight="1" x14ac:dyDescent="0.2">
      <c r="B201" s="71"/>
      <c r="C201" s="72"/>
      <c r="D201" s="150"/>
    </row>
    <row r="202" spans="2:4" ht="15" customHeight="1" x14ac:dyDescent="0.2">
      <c r="B202" s="71"/>
      <c r="C202" s="72"/>
      <c r="D202" s="150"/>
    </row>
    <row r="203" spans="2:4" ht="15" customHeight="1" x14ac:dyDescent="0.2">
      <c r="B203" s="71"/>
      <c r="C203" s="72"/>
      <c r="D203" s="150"/>
    </row>
    <row r="204" spans="2:4" ht="15" customHeight="1" x14ac:dyDescent="0.2">
      <c r="B204" s="71"/>
      <c r="C204" s="72"/>
      <c r="D204" s="150"/>
    </row>
    <row r="205" spans="2:4" ht="15" customHeight="1" x14ac:dyDescent="0.2">
      <c r="B205" s="71"/>
      <c r="C205" s="72"/>
      <c r="D205" s="150"/>
    </row>
    <row r="206" spans="2:4" ht="15" customHeight="1" x14ac:dyDescent="0.2">
      <c r="B206" s="71"/>
      <c r="C206" s="72"/>
      <c r="D206" s="150"/>
    </row>
    <row r="207" spans="2:4" ht="15" customHeight="1" x14ac:dyDescent="0.2">
      <c r="B207" s="71"/>
      <c r="C207" s="72"/>
      <c r="D207" s="150"/>
    </row>
    <row r="208" spans="2:4" ht="15" customHeight="1" x14ac:dyDescent="0.2">
      <c r="B208" s="71"/>
      <c r="C208" s="72"/>
      <c r="D208" s="150"/>
    </row>
    <row r="209" spans="2:4" ht="15" customHeight="1" x14ac:dyDescent="0.2">
      <c r="B209" s="71"/>
      <c r="C209" s="72"/>
      <c r="D209" s="150"/>
    </row>
    <row r="210" spans="2:4" ht="15" customHeight="1" x14ac:dyDescent="0.2">
      <c r="B210" s="71"/>
      <c r="C210" s="72"/>
      <c r="D210" s="150"/>
    </row>
    <row r="211" spans="2:4" ht="15" customHeight="1" x14ac:dyDescent="0.2">
      <c r="B211" s="71"/>
      <c r="C211" s="72"/>
      <c r="D211" s="150"/>
    </row>
    <row r="212" spans="2:4" ht="15" customHeight="1" x14ac:dyDescent="0.2">
      <c r="B212" s="71"/>
      <c r="C212" s="72"/>
      <c r="D212" s="150"/>
    </row>
    <row r="213" spans="2:4" ht="15" customHeight="1" x14ac:dyDescent="0.2">
      <c r="B213" s="71"/>
      <c r="C213" s="72"/>
      <c r="D213" s="150"/>
    </row>
    <row r="214" spans="2:4" ht="15" customHeight="1" x14ac:dyDescent="0.2">
      <c r="B214" s="71"/>
      <c r="C214" s="72"/>
      <c r="D214" s="150"/>
    </row>
    <row r="215" spans="2:4" ht="15" customHeight="1" x14ac:dyDescent="0.2">
      <c r="B215" s="71"/>
      <c r="C215" s="72"/>
      <c r="D215" s="150"/>
    </row>
    <row r="216" spans="2:4" ht="15" customHeight="1" x14ac:dyDescent="0.2">
      <c r="B216" s="71"/>
      <c r="C216" s="72"/>
      <c r="D216" s="150"/>
    </row>
    <row r="217" spans="2:4" ht="15" customHeight="1" x14ac:dyDescent="0.2">
      <c r="B217" s="71"/>
      <c r="C217" s="72"/>
      <c r="D217" s="150"/>
    </row>
    <row r="218" spans="2:4" ht="15" customHeight="1" x14ac:dyDescent="0.2">
      <c r="B218" s="71"/>
      <c r="C218" s="72"/>
      <c r="D218" s="150"/>
    </row>
    <row r="219" spans="2:4" ht="15" customHeight="1" x14ac:dyDescent="0.2">
      <c r="B219" s="71"/>
      <c r="C219" s="72"/>
      <c r="D219" s="150"/>
    </row>
    <row r="220" spans="2:4" ht="15" customHeight="1" x14ac:dyDescent="0.2">
      <c r="B220" s="71"/>
      <c r="C220" s="72"/>
      <c r="D220" s="150"/>
    </row>
    <row r="221" spans="2:4" ht="15" customHeight="1" x14ac:dyDescent="0.2">
      <c r="B221" s="71"/>
      <c r="C221" s="72"/>
      <c r="D221" s="150"/>
    </row>
    <row r="222" spans="2:4" ht="15" customHeight="1" x14ac:dyDescent="0.2">
      <c r="B222" s="71"/>
      <c r="C222" s="72"/>
      <c r="D222" s="150"/>
    </row>
    <row r="223" spans="2:4" ht="15" customHeight="1" x14ac:dyDescent="0.2">
      <c r="B223" s="71"/>
      <c r="C223" s="72"/>
      <c r="D223" s="150"/>
    </row>
    <row r="224" spans="2:4" ht="15" customHeight="1" x14ac:dyDescent="0.2">
      <c r="B224" s="71"/>
      <c r="C224" s="72"/>
      <c r="D224" s="150"/>
    </row>
    <row r="225" spans="2:4" ht="15" customHeight="1" x14ac:dyDescent="0.2">
      <c r="B225" s="71"/>
      <c r="C225" s="72"/>
      <c r="D225" s="150"/>
    </row>
    <row r="226" spans="2:4" ht="15" customHeight="1" x14ac:dyDescent="0.2">
      <c r="B226" s="71"/>
      <c r="C226" s="72"/>
      <c r="D226" s="150"/>
    </row>
    <row r="227" spans="2:4" ht="15" customHeight="1" x14ac:dyDescent="0.2">
      <c r="B227" s="71"/>
      <c r="C227" s="72"/>
      <c r="D227" s="150"/>
    </row>
    <row r="228" spans="2:4" ht="15" customHeight="1" x14ac:dyDescent="0.2">
      <c r="B228" s="71"/>
      <c r="C228" s="72"/>
      <c r="D228" s="150"/>
    </row>
    <row r="229" spans="2:4" ht="15" customHeight="1" x14ac:dyDescent="0.2">
      <c r="B229" s="71"/>
      <c r="C229" s="72"/>
      <c r="D229" s="150"/>
    </row>
    <row r="230" spans="2:4" ht="15" customHeight="1" x14ac:dyDescent="0.2">
      <c r="B230" s="71"/>
      <c r="C230" s="72"/>
      <c r="D230" s="150"/>
    </row>
    <row r="231" spans="2:4" ht="15" customHeight="1" x14ac:dyDescent="0.2">
      <c r="B231" s="71"/>
      <c r="C231" s="72"/>
      <c r="D231" s="150"/>
    </row>
    <row r="232" spans="2:4" ht="15" customHeight="1" x14ac:dyDescent="0.2">
      <c r="B232" s="71"/>
      <c r="C232" s="72"/>
      <c r="D232" s="150"/>
    </row>
    <row r="233" spans="2:4" ht="15" customHeight="1" x14ac:dyDescent="0.2">
      <c r="B233" s="71"/>
      <c r="C233" s="72"/>
      <c r="D233" s="150"/>
    </row>
    <row r="234" spans="2:4" ht="15" customHeight="1" x14ac:dyDescent="0.2">
      <c r="B234" s="71"/>
      <c r="C234" s="72"/>
      <c r="D234" s="150"/>
    </row>
    <row r="235" spans="2:4" ht="15" customHeight="1" x14ac:dyDescent="0.2">
      <c r="B235" s="71"/>
      <c r="C235" s="72"/>
      <c r="D235" s="150"/>
    </row>
    <row r="236" spans="2:4" ht="15" customHeight="1" x14ac:dyDescent="0.2">
      <c r="B236" s="71"/>
      <c r="C236" s="72"/>
      <c r="D236" s="150"/>
    </row>
    <row r="237" spans="2:4" ht="15" customHeight="1" x14ac:dyDescent="0.2">
      <c r="B237" s="71"/>
      <c r="C237" s="72"/>
      <c r="D237" s="150"/>
    </row>
    <row r="238" spans="2:4" ht="15" customHeight="1" x14ac:dyDescent="0.2">
      <c r="B238" s="71"/>
      <c r="C238" s="72"/>
      <c r="D238" s="150"/>
    </row>
    <row r="239" spans="2:4" ht="15" customHeight="1" x14ac:dyDescent="0.2">
      <c r="B239" s="71"/>
      <c r="C239" s="72"/>
      <c r="D239" s="150"/>
    </row>
    <row r="240" spans="2:4" ht="15" customHeight="1" x14ac:dyDescent="0.2">
      <c r="B240" s="71"/>
      <c r="C240" s="72"/>
      <c r="D240" s="150"/>
    </row>
    <row r="241" spans="2:4" ht="15" customHeight="1" x14ac:dyDescent="0.2">
      <c r="B241" s="71"/>
      <c r="C241" s="72"/>
      <c r="D241" s="150"/>
    </row>
    <row r="242" spans="2:4" ht="15" customHeight="1" x14ac:dyDescent="0.2">
      <c r="B242" s="71"/>
      <c r="C242" s="72"/>
      <c r="D242" s="150"/>
    </row>
    <row r="243" spans="2:4" ht="15" customHeight="1" x14ac:dyDescent="0.2">
      <c r="B243" s="71"/>
      <c r="C243" s="72"/>
      <c r="D243" s="150"/>
    </row>
    <row r="244" spans="2:4" ht="15" customHeight="1" x14ac:dyDescent="0.2">
      <c r="B244" s="71"/>
      <c r="C244" s="72"/>
      <c r="D244" s="150"/>
    </row>
    <row r="245" spans="2:4" ht="15" customHeight="1" x14ac:dyDescent="0.2">
      <c r="B245" s="71"/>
      <c r="C245" s="72"/>
      <c r="D245" s="150"/>
    </row>
    <row r="246" spans="2:4" ht="15" customHeight="1" x14ac:dyDescent="0.2">
      <c r="B246" s="71"/>
      <c r="C246" s="72"/>
      <c r="D246" s="150"/>
    </row>
    <row r="247" spans="2:4" ht="15" customHeight="1" x14ac:dyDescent="0.2">
      <c r="B247" s="71"/>
      <c r="C247" s="72"/>
      <c r="D247" s="150"/>
    </row>
    <row r="248" spans="2:4" ht="15" customHeight="1" x14ac:dyDescent="0.2">
      <c r="B248" s="71"/>
      <c r="C248" s="72"/>
      <c r="D248" s="150"/>
    </row>
    <row r="249" spans="2:4" ht="15" customHeight="1" x14ac:dyDescent="0.2">
      <c r="B249" s="71"/>
      <c r="C249" s="72"/>
      <c r="D249" s="150"/>
    </row>
    <row r="250" spans="2:4" ht="15" customHeight="1" x14ac:dyDescent="0.2">
      <c r="B250" s="71"/>
      <c r="C250" s="72"/>
      <c r="D250" s="150"/>
    </row>
    <row r="251" spans="2:4" ht="15" customHeight="1" x14ac:dyDescent="0.2">
      <c r="B251" s="71"/>
      <c r="C251" s="72"/>
      <c r="D251" s="150"/>
    </row>
    <row r="252" spans="2:4" ht="15" customHeight="1" x14ac:dyDescent="0.2">
      <c r="B252" s="71"/>
      <c r="C252" s="72"/>
      <c r="D252" s="150"/>
    </row>
    <row r="253" spans="2:4" ht="15" customHeight="1" x14ac:dyDescent="0.2">
      <c r="B253" s="71"/>
      <c r="C253" s="72"/>
      <c r="D253" s="150"/>
    </row>
    <row r="254" spans="2:4" ht="15" customHeight="1" x14ac:dyDescent="0.2">
      <c r="B254" s="71"/>
      <c r="C254" s="72"/>
      <c r="D254" s="150"/>
    </row>
    <row r="255" spans="2:4" ht="15" customHeight="1" x14ac:dyDescent="0.2">
      <c r="B255" s="71"/>
      <c r="C255" s="72"/>
      <c r="D255" s="150"/>
    </row>
    <row r="256" spans="2:4" ht="15" customHeight="1" x14ac:dyDescent="0.2">
      <c r="B256" s="71"/>
      <c r="C256" s="72"/>
      <c r="D256" s="150"/>
    </row>
    <row r="257" spans="2:4" ht="15" customHeight="1" x14ac:dyDescent="0.2">
      <c r="B257" s="71"/>
      <c r="C257" s="72"/>
      <c r="D257" s="150"/>
    </row>
    <row r="258" spans="2:4" ht="15" customHeight="1" x14ac:dyDescent="0.2">
      <c r="B258" s="71"/>
      <c r="C258" s="72"/>
      <c r="D258" s="150"/>
    </row>
    <row r="259" spans="2:4" ht="15" customHeight="1" thickBot="1" x14ac:dyDescent="0.25">
      <c r="B259" s="73"/>
      <c r="C259" s="218"/>
      <c r="D259" s="265"/>
    </row>
    <row r="260" spans="2:4" ht="8.25" customHeight="1" x14ac:dyDescent="0.2"/>
  </sheetData>
  <sheetProtection algorithmName="SHA-512" hashValue="vOlWcjg7a9xrlVmOxfTsVTaxnJAlrqXDfwRLZgZTSxdR/fYeWhN813z0v8ZUea+vume9Oi+ZGDz6Muo7HyFyNQ==" saltValue="zQGPVZfXUK1r0ryZHjGHiA==" spinCount="100000" sheet="1" objects="1" scenarios="1"/>
  <customSheetViews>
    <customSheetView guid="{AB984B78-CF90-47D3-BD7F-5805A1C1409B}" showPageBreaks="1" showGridLines="0">
      <selection activeCell="D5" sqref="D5"/>
      <pageMargins left="0.78740157499999996" right="0.78740157499999996" top="0.984251969" bottom="0.984251969" header="0.4921259845" footer="0.4921259845"/>
      <pageSetup paperSize="9" scale="69" orientation="portrait" r:id="rId1"/>
      <headerFooter alignWithMargins="0"/>
    </customSheetView>
    <customSheetView guid="{FF7014B8-726F-4A88-B434-EC34DD9149F9}" showGridLines="0">
      <selection activeCell="D5" sqref="D5"/>
      <pageMargins left="0.78740157480314965" right="0.78740157480314965" top="0.98425196850393704" bottom="0.98425196850393704" header="0.51181102362204722" footer="0.51181102362204722"/>
      <pageSetup paperSize="9" scale="68" orientation="portrait" r:id="rId2"/>
      <headerFooter alignWithMargins="0">
        <oddHeader>&amp;L &amp;A, Seite &amp;P von &amp;N&amp;R&amp;D</oddHeader>
      </headerFooter>
    </customSheetView>
  </customSheetViews>
  <phoneticPr fontId="8" type="noConversion"/>
  <pageMargins left="0.78740157499999996" right="0.78740157499999996" top="0.984251969" bottom="0.984251969" header="0.4921259845" footer="0.4921259845"/>
  <pageSetup paperSize="9" scale="68" orientation="portrait" r:id="rId3"/>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
    <tabColor rgb="FFFFFF99"/>
  </sheetPr>
  <dimension ref="A1:P312"/>
  <sheetViews>
    <sheetView showGridLines="0" zoomScale="90" zoomScaleNormal="90" workbookViewId="0">
      <pane xSplit="1" ySplit="11" topLeftCell="B12" activePane="bottomRight" state="frozen"/>
      <selection activeCell="A5" sqref="A5:XFD5"/>
      <selection pane="topRight" activeCell="A5" sqref="A5:XFD5"/>
      <selection pane="bottomLeft" activeCell="A5" sqref="A5:XFD5"/>
      <selection pane="bottomRight" activeCell="O11" sqref="O11"/>
    </sheetView>
  </sheetViews>
  <sheetFormatPr baseColWidth="10" defaultRowHeight="14.25" x14ac:dyDescent="0.2"/>
  <cols>
    <col min="1" max="1" width="2.7109375" style="144" customWidth="1"/>
    <col min="2" max="2" width="34.42578125" style="144" customWidth="1"/>
    <col min="3" max="3" width="15.7109375" style="144" bestFit="1" customWidth="1"/>
    <col min="4" max="4" width="18.7109375" style="144" customWidth="1"/>
    <col min="5" max="15" width="20" style="144" customWidth="1"/>
    <col min="16" max="16" width="44.7109375" style="144" customWidth="1"/>
    <col min="17" max="17" width="2.7109375" style="144" customWidth="1"/>
    <col min="18" max="16384" width="11.42578125" style="144"/>
  </cols>
  <sheetData>
    <row r="1" spans="1:16" ht="30" customHeight="1" x14ac:dyDescent="0.2">
      <c r="B1" s="733" t="s">
        <v>780</v>
      </c>
      <c r="C1" s="734"/>
      <c r="D1" s="734"/>
      <c r="E1" s="734"/>
      <c r="F1" s="735"/>
      <c r="G1" s="734"/>
      <c r="H1" s="734"/>
      <c r="I1" s="734"/>
      <c r="J1" s="734"/>
      <c r="K1" s="734"/>
      <c r="L1" s="734"/>
    </row>
    <row r="2" spans="1:16" ht="12" customHeight="1" thickBot="1" x14ac:dyDescent="0.25">
      <c r="A2" s="31"/>
      <c r="E2" s="156"/>
    </row>
    <row r="3" spans="1:16" ht="36" customHeight="1" x14ac:dyDescent="0.2">
      <c r="A3" s="31"/>
      <c r="B3" s="204" t="s">
        <v>162</v>
      </c>
      <c r="C3" s="570"/>
      <c r="D3" s="102" t="s">
        <v>110</v>
      </c>
      <c r="E3" s="156"/>
    </row>
    <row r="4" spans="1:16" ht="15" customHeight="1" x14ac:dyDescent="0.2">
      <c r="A4" s="31"/>
      <c r="B4" s="1422" t="s">
        <v>89</v>
      </c>
      <c r="C4" s="1423"/>
      <c r="D4" s="61">
        <f>SUM(N12:N311)+SUM(O12:O311)</f>
        <v>0</v>
      </c>
      <c r="E4" s="156"/>
      <c r="F4" s="157"/>
    </row>
    <row r="5" spans="1:16" ht="15" customHeight="1" x14ac:dyDescent="0.2">
      <c r="A5" s="31"/>
      <c r="B5" s="152" t="s">
        <v>119</v>
      </c>
      <c r="C5" s="597"/>
      <c r="D5" s="62"/>
      <c r="E5" s="156"/>
      <c r="F5" s="157"/>
    </row>
    <row r="6" spans="1:16" ht="15" customHeight="1" thickBot="1" x14ac:dyDescent="0.25">
      <c r="A6" s="31"/>
      <c r="B6" s="151" t="s">
        <v>99</v>
      </c>
      <c r="C6" s="598"/>
      <c r="D6" s="63">
        <f>D4-D5</f>
        <v>0</v>
      </c>
      <c r="E6" s="156"/>
      <c r="F6" s="157"/>
    </row>
    <row r="7" spans="1:16" ht="12" customHeight="1" x14ac:dyDescent="0.2">
      <c r="A7" s="31"/>
      <c r="B7" s="77"/>
      <c r="C7" s="52"/>
      <c r="D7" s="66"/>
      <c r="E7" s="156"/>
      <c r="F7" s="157"/>
    </row>
    <row r="8" spans="1:16" s="744" customFormat="1" ht="15" customHeight="1" x14ac:dyDescent="0.2">
      <c r="A8" s="736"/>
      <c r="B8" s="738"/>
      <c r="C8" s="739"/>
      <c r="D8" s="740"/>
      <c r="E8" s="741"/>
      <c r="F8" s="742"/>
      <c r="G8" s="743"/>
      <c r="H8" s="743"/>
    </row>
    <row r="9" spans="1:16" s="617" customFormat="1" ht="15" customHeight="1" x14ac:dyDescent="0.2">
      <c r="A9" s="745"/>
      <c r="B9" s="737"/>
      <c r="C9" s="739"/>
      <c r="D9" s="740"/>
      <c r="E9" s="746"/>
      <c r="F9" s="747"/>
      <c r="G9" s="748"/>
      <c r="H9" s="748"/>
    </row>
    <row r="10" spans="1:16" ht="12" customHeight="1" thickBot="1" x14ac:dyDescent="0.25">
      <c r="A10" s="31"/>
      <c r="B10" s="52"/>
      <c r="C10" s="52"/>
      <c r="D10" s="66"/>
      <c r="E10" s="156"/>
      <c r="F10" s="157"/>
    </row>
    <row r="11" spans="1:16" ht="135" customHeight="1" x14ac:dyDescent="0.2">
      <c r="A11" s="158"/>
      <c r="B11" s="718" t="s">
        <v>835</v>
      </c>
      <c r="C11" s="107" t="s">
        <v>164</v>
      </c>
      <c r="D11" s="191" t="s">
        <v>165</v>
      </c>
      <c r="E11" s="107" t="s">
        <v>191</v>
      </c>
      <c r="F11" s="107" t="s">
        <v>729</v>
      </c>
      <c r="G11" s="107" t="s">
        <v>741</v>
      </c>
      <c r="H11" s="107" t="s">
        <v>727</v>
      </c>
      <c r="I11" s="107" t="s">
        <v>726</v>
      </c>
      <c r="J11" s="107" t="s">
        <v>166</v>
      </c>
      <c r="K11" s="107" t="s">
        <v>728</v>
      </c>
      <c r="L11" s="107" t="s">
        <v>212</v>
      </c>
      <c r="M11" s="107" t="s">
        <v>167</v>
      </c>
      <c r="N11" s="107" t="s">
        <v>725</v>
      </c>
      <c r="O11" s="662" t="s">
        <v>1117</v>
      </c>
      <c r="P11" s="192" t="s">
        <v>163</v>
      </c>
    </row>
    <row r="12" spans="1:16" ht="15" customHeight="1" x14ac:dyDescent="0.2">
      <c r="A12" s="158"/>
      <c r="B12" s="159"/>
      <c r="C12" s="145" t="s">
        <v>0</v>
      </c>
      <c r="D12" s="146" t="s">
        <v>0</v>
      </c>
      <c r="E12" s="355"/>
      <c r="F12" s="361"/>
      <c r="G12" s="355"/>
      <c r="H12" s="641"/>
      <c r="I12" s="641"/>
      <c r="J12" s="641"/>
      <c r="K12" s="641"/>
      <c r="L12" s="355"/>
      <c r="M12" s="355"/>
      <c r="N12" s="356">
        <f>(E12*F12/100)+G12+H12+I12+K12+J12+L12-M12</f>
        <v>0</v>
      </c>
      <c r="O12" s="355"/>
      <c r="P12" s="193"/>
    </row>
    <row r="13" spans="1:16" ht="15" customHeight="1" x14ac:dyDescent="0.2">
      <c r="A13" s="158"/>
      <c r="B13" s="689"/>
      <c r="C13" s="145" t="s">
        <v>0</v>
      </c>
      <c r="D13" s="146" t="s">
        <v>0</v>
      </c>
      <c r="E13" s="641"/>
      <c r="F13" s="690"/>
      <c r="G13" s="641"/>
      <c r="H13" s="641"/>
      <c r="I13" s="641"/>
      <c r="J13" s="641"/>
      <c r="K13" s="641"/>
      <c r="L13" s="641"/>
      <c r="M13" s="641"/>
      <c r="N13" s="356">
        <f t="shared" ref="N13:N76" si="0">(E13*F13/100)+G13+H13+I13+K13+J13+L13-M13</f>
        <v>0</v>
      </c>
      <c r="O13" s="641"/>
      <c r="P13" s="193"/>
    </row>
    <row r="14" spans="1:16" ht="15" customHeight="1" x14ac:dyDescent="0.2">
      <c r="A14" s="158"/>
      <c r="B14" s="689"/>
      <c r="C14" s="145" t="s">
        <v>0</v>
      </c>
      <c r="D14" s="146" t="s">
        <v>0</v>
      </c>
      <c r="E14" s="641"/>
      <c r="F14" s="690"/>
      <c r="G14" s="641"/>
      <c r="H14" s="641"/>
      <c r="I14" s="641"/>
      <c r="J14" s="641"/>
      <c r="K14" s="641"/>
      <c r="L14" s="641"/>
      <c r="M14" s="641"/>
      <c r="N14" s="356">
        <f t="shared" si="0"/>
        <v>0</v>
      </c>
      <c r="O14" s="641"/>
      <c r="P14" s="193"/>
    </row>
    <row r="15" spans="1:16" ht="15" customHeight="1" x14ac:dyDescent="0.2">
      <c r="A15" s="158"/>
      <c r="B15" s="689"/>
      <c r="C15" s="145" t="s">
        <v>0</v>
      </c>
      <c r="D15" s="146" t="s">
        <v>0</v>
      </c>
      <c r="E15" s="641"/>
      <c r="F15" s="690"/>
      <c r="G15" s="641"/>
      <c r="H15" s="641"/>
      <c r="I15" s="641"/>
      <c r="J15" s="641"/>
      <c r="K15" s="641"/>
      <c r="L15" s="641"/>
      <c r="M15" s="641"/>
      <c r="N15" s="356">
        <f t="shared" si="0"/>
        <v>0</v>
      </c>
      <c r="O15" s="641"/>
      <c r="P15" s="193"/>
    </row>
    <row r="16" spans="1:16" ht="15" customHeight="1" x14ac:dyDescent="0.2">
      <c r="A16" s="158"/>
      <c r="B16" s="689"/>
      <c r="C16" s="145" t="s">
        <v>0</v>
      </c>
      <c r="D16" s="146" t="s">
        <v>0</v>
      </c>
      <c r="E16" s="641"/>
      <c r="F16" s="690"/>
      <c r="G16" s="641"/>
      <c r="H16" s="641"/>
      <c r="I16" s="641"/>
      <c r="J16" s="641"/>
      <c r="K16" s="641"/>
      <c r="L16" s="641"/>
      <c r="M16" s="641"/>
      <c r="N16" s="356">
        <f t="shared" si="0"/>
        <v>0</v>
      </c>
      <c r="O16" s="641"/>
      <c r="P16" s="193"/>
    </row>
    <row r="17" spans="1:16" ht="15" customHeight="1" x14ac:dyDescent="0.2">
      <c r="A17" s="158"/>
      <c r="B17" s="689"/>
      <c r="C17" s="145" t="s">
        <v>0</v>
      </c>
      <c r="D17" s="146" t="s">
        <v>0</v>
      </c>
      <c r="E17" s="641"/>
      <c r="F17" s="690"/>
      <c r="G17" s="641"/>
      <c r="H17" s="641"/>
      <c r="I17" s="641"/>
      <c r="J17" s="641"/>
      <c r="K17" s="641"/>
      <c r="L17" s="641"/>
      <c r="M17" s="641"/>
      <c r="N17" s="356">
        <f t="shared" si="0"/>
        <v>0</v>
      </c>
      <c r="O17" s="641"/>
      <c r="P17" s="193"/>
    </row>
    <row r="18" spans="1:16" ht="15" customHeight="1" x14ac:dyDescent="0.2">
      <c r="A18" s="158"/>
      <c r="B18" s="689"/>
      <c r="C18" s="145" t="s">
        <v>0</v>
      </c>
      <c r="D18" s="146" t="s">
        <v>0</v>
      </c>
      <c r="E18" s="641"/>
      <c r="F18" s="690"/>
      <c r="G18" s="641"/>
      <c r="H18" s="641"/>
      <c r="I18" s="641"/>
      <c r="J18" s="641"/>
      <c r="K18" s="641"/>
      <c r="L18" s="641"/>
      <c r="M18" s="641"/>
      <c r="N18" s="356">
        <f t="shared" si="0"/>
        <v>0</v>
      </c>
      <c r="O18" s="641"/>
      <c r="P18" s="193"/>
    </row>
    <row r="19" spans="1:16" ht="15" customHeight="1" x14ac:dyDescent="0.2">
      <c r="A19" s="158"/>
      <c r="B19" s="689"/>
      <c r="C19" s="145" t="s">
        <v>0</v>
      </c>
      <c r="D19" s="146" t="s">
        <v>0</v>
      </c>
      <c r="E19" s="641"/>
      <c r="F19" s="690"/>
      <c r="G19" s="641"/>
      <c r="H19" s="641"/>
      <c r="I19" s="641"/>
      <c r="J19" s="641"/>
      <c r="K19" s="641"/>
      <c r="L19" s="641"/>
      <c r="M19" s="641"/>
      <c r="N19" s="356">
        <f t="shared" si="0"/>
        <v>0</v>
      </c>
      <c r="O19" s="641"/>
      <c r="P19" s="193"/>
    </row>
    <row r="20" spans="1:16" ht="15" customHeight="1" x14ac:dyDescent="0.2">
      <c r="A20" s="158"/>
      <c r="B20" s="689"/>
      <c r="C20" s="145" t="s">
        <v>0</v>
      </c>
      <c r="D20" s="146" t="s">
        <v>0</v>
      </c>
      <c r="E20" s="641"/>
      <c r="F20" s="690"/>
      <c r="G20" s="641"/>
      <c r="H20" s="641"/>
      <c r="I20" s="641"/>
      <c r="J20" s="641"/>
      <c r="K20" s="641"/>
      <c r="L20" s="641"/>
      <c r="M20" s="641"/>
      <c r="N20" s="356">
        <f t="shared" si="0"/>
        <v>0</v>
      </c>
      <c r="O20" s="641"/>
      <c r="P20" s="193"/>
    </row>
    <row r="21" spans="1:16" ht="15" customHeight="1" x14ac:dyDescent="0.2">
      <c r="A21" s="158"/>
      <c r="B21" s="689"/>
      <c r="C21" s="145" t="s">
        <v>0</v>
      </c>
      <c r="D21" s="146" t="s">
        <v>0</v>
      </c>
      <c r="E21" s="641"/>
      <c r="F21" s="690"/>
      <c r="G21" s="641"/>
      <c r="H21" s="641"/>
      <c r="I21" s="641"/>
      <c r="J21" s="641"/>
      <c r="K21" s="641"/>
      <c r="L21" s="641"/>
      <c r="M21" s="641"/>
      <c r="N21" s="356">
        <f t="shared" si="0"/>
        <v>0</v>
      </c>
      <c r="O21" s="641"/>
      <c r="P21" s="193"/>
    </row>
    <row r="22" spans="1:16" ht="15" customHeight="1" x14ac:dyDescent="0.2">
      <c r="A22" s="158"/>
      <c r="B22" s="689"/>
      <c r="C22" s="145" t="s">
        <v>0</v>
      </c>
      <c r="D22" s="146" t="s">
        <v>0</v>
      </c>
      <c r="E22" s="641"/>
      <c r="F22" s="690"/>
      <c r="G22" s="641"/>
      <c r="H22" s="641"/>
      <c r="I22" s="641"/>
      <c r="J22" s="641"/>
      <c r="K22" s="641"/>
      <c r="L22" s="641"/>
      <c r="M22" s="641"/>
      <c r="N22" s="356">
        <f t="shared" si="0"/>
        <v>0</v>
      </c>
      <c r="O22" s="641"/>
      <c r="P22" s="193"/>
    </row>
    <row r="23" spans="1:16" ht="15" customHeight="1" x14ac:dyDescent="0.2">
      <c r="A23" s="158"/>
      <c r="B23" s="689"/>
      <c r="C23" s="145" t="s">
        <v>0</v>
      </c>
      <c r="D23" s="146" t="s">
        <v>0</v>
      </c>
      <c r="E23" s="641"/>
      <c r="F23" s="690"/>
      <c r="G23" s="641"/>
      <c r="H23" s="641"/>
      <c r="I23" s="641"/>
      <c r="J23" s="641"/>
      <c r="K23" s="641"/>
      <c r="L23" s="641"/>
      <c r="M23" s="641"/>
      <c r="N23" s="356">
        <f t="shared" si="0"/>
        <v>0</v>
      </c>
      <c r="O23" s="641"/>
      <c r="P23" s="193"/>
    </row>
    <row r="24" spans="1:16" ht="15" customHeight="1" x14ac:dyDescent="0.2">
      <c r="A24" s="158"/>
      <c r="B24" s="689"/>
      <c r="C24" s="145" t="s">
        <v>0</v>
      </c>
      <c r="D24" s="146" t="s">
        <v>0</v>
      </c>
      <c r="E24" s="641"/>
      <c r="F24" s="690"/>
      <c r="G24" s="641"/>
      <c r="H24" s="641"/>
      <c r="I24" s="641"/>
      <c r="J24" s="641"/>
      <c r="K24" s="641"/>
      <c r="L24" s="641"/>
      <c r="M24" s="641"/>
      <c r="N24" s="356">
        <f t="shared" si="0"/>
        <v>0</v>
      </c>
      <c r="O24" s="641"/>
      <c r="P24" s="193"/>
    </row>
    <row r="25" spans="1:16" ht="15" customHeight="1" x14ac:dyDescent="0.2">
      <c r="A25" s="158"/>
      <c r="B25" s="689"/>
      <c r="C25" s="145" t="s">
        <v>0</v>
      </c>
      <c r="D25" s="146" t="s">
        <v>0</v>
      </c>
      <c r="E25" s="641"/>
      <c r="F25" s="690"/>
      <c r="G25" s="641"/>
      <c r="H25" s="641"/>
      <c r="I25" s="641"/>
      <c r="J25" s="641"/>
      <c r="K25" s="641"/>
      <c r="L25" s="641"/>
      <c r="M25" s="641"/>
      <c r="N25" s="356">
        <f t="shared" si="0"/>
        <v>0</v>
      </c>
      <c r="O25" s="641"/>
      <c r="P25" s="193"/>
    </row>
    <row r="26" spans="1:16" ht="15" customHeight="1" x14ac:dyDescent="0.2">
      <c r="A26" s="158"/>
      <c r="B26" s="689"/>
      <c r="C26" s="145" t="s">
        <v>0</v>
      </c>
      <c r="D26" s="146" t="s">
        <v>0</v>
      </c>
      <c r="E26" s="641"/>
      <c r="F26" s="690"/>
      <c r="G26" s="641"/>
      <c r="H26" s="641"/>
      <c r="I26" s="641"/>
      <c r="J26" s="641"/>
      <c r="K26" s="641"/>
      <c r="L26" s="641"/>
      <c r="M26" s="641"/>
      <c r="N26" s="356">
        <f t="shared" si="0"/>
        <v>0</v>
      </c>
      <c r="O26" s="641"/>
      <c r="P26" s="193"/>
    </row>
    <row r="27" spans="1:16" ht="15" customHeight="1" x14ac:dyDescent="0.2">
      <c r="A27" s="158"/>
      <c r="B27" s="689"/>
      <c r="C27" s="145" t="s">
        <v>0</v>
      </c>
      <c r="D27" s="146" t="s">
        <v>0</v>
      </c>
      <c r="E27" s="641"/>
      <c r="F27" s="690"/>
      <c r="G27" s="641"/>
      <c r="H27" s="641"/>
      <c r="I27" s="641"/>
      <c r="J27" s="641"/>
      <c r="K27" s="641"/>
      <c r="L27" s="641"/>
      <c r="M27" s="641"/>
      <c r="N27" s="356">
        <f t="shared" si="0"/>
        <v>0</v>
      </c>
      <c r="O27" s="641"/>
      <c r="P27" s="193"/>
    </row>
    <row r="28" spans="1:16" ht="15" customHeight="1" x14ac:dyDescent="0.2">
      <c r="A28" s="158"/>
      <c r="B28" s="689"/>
      <c r="C28" s="145" t="s">
        <v>0</v>
      </c>
      <c r="D28" s="146" t="s">
        <v>0</v>
      </c>
      <c r="E28" s="641"/>
      <c r="F28" s="690"/>
      <c r="G28" s="641"/>
      <c r="H28" s="641"/>
      <c r="I28" s="641"/>
      <c r="J28" s="641"/>
      <c r="K28" s="641"/>
      <c r="L28" s="641"/>
      <c r="M28" s="641"/>
      <c r="N28" s="356">
        <f t="shared" si="0"/>
        <v>0</v>
      </c>
      <c r="O28" s="641"/>
      <c r="P28" s="193"/>
    </row>
    <row r="29" spans="1:16" ht="15" customHeight="1" x14ac:dyDescent="0.2">
      <c r="A29" s="158"/>
      <c r="B29" s="689"/>
      <c r="C29" s="145" t="s">
        <v>0</v>
      </c>
      <c r="D29" s="146" t="s">
        <v>0</v>
      </c>
      <c r="E29" s="641"/>
      <c r="F29" s="690"/>
      <c r="G29" s="641"/>
      <c r="H29" s="641"/>
      <c r="I29" s="641"/>
      <c r="J29" s="641"/>
      <c r="K29" s="641"/>
      <c r="L29" s="641"/>
      <c r="M29" s="641"/>
      <c r="N29" s="356">
        <f t="shared" si="0"/>
        <v>0</v>
      </c>
      <c r="O29" s="641"/>
      <c r="P29" s="193"/>
    </row>
    <row r="30" spans="1:16" ht="15" customHeight="1" x14ac:dyDescent="0.2">
      <c r="A30" s="158"/>
      <c r="B30" s="689"/>
      <c r="C30" s="145" t="s">
        <v>0</v>
      </c>
      <c r="D30" s="146" t="s">
        <v>0</v>
      </c>
      <c r="E30" s="641"/>
      <c r="F30" s="690"/>
      <c r="G30" s="641"/>
      <c r="H30" s="641"/>
      <c r="I30" s="641"/>
      <c r="J30" s="641"/>
      <c r="K30" s="641"/>
      <c r="L30" s="641"/>
      <c r="M30" s="641"/>
      <c r="N30" s="356">
        <f t="shared" si="0"/>
        <v>0</v>
      </c>
      <c r="O30" s="641"/>
      <c r="P30" s="193"/>
    </row>
    <row r="31" spans="1:16" ht="15" customHeight="1" x14ac:dyDescent="0.2">
      <c r="A31" s="158"/>
      <c r="B31" s="689"/>
      <c r="C31" s="145" t="s">
        <v>0</v>
      </c>
      <c r="D31" s="146" t="s">
        <v>0</v>
      </c>
      <c r="E31" s="641"/>
      <c r="F31" s="690"/>
      <c r="G31" s="641"/>
      <c r="H31" s="641"/>
      <c r="I31" s="641"/>
      <c r="J31" s="641"/>
      <c r="K31" s="641"/>
      <c r="L31" s="641"/>
      <c r="M31" s="641"/>
      <c r="N31" s="356">
        <f t="shared" si="0"/>
        <v>0</v>
      </c>
      <c r="O31" s="641"/>
      <c r="P31" s="193"/>
    </row>
    <row r="32" spans="1:16" ht="15" customHeight="1" x14ac:dyDescent="0.2">
      <c r="A32" s="158"/>
      <c r="B32" s="689"/>
      <c r="C32" s="145" t="s">
        <v>0</v>
      </c>
      <c r="D32" s="146" t="s">
        <v>0</v>
      </c>
      <c r="E32" s="641"/>
      <c r="F32" s="690"/>
      <c r="G32" s="641"/>
      <c r="H32" s="641"/>
      <c r="I32" s="641"/>
      <c r="J32" s="641"/>
      <c r="K32" s="641"/>
      <c r="L32" s="641"/>
      <c r="M32" s="641"/>
      <c r="N32" s="356">
        <f t="shared" si="0"/>
        <v>0</v>
      </c>
      <c r="O32" s="641"/>
      <c r="P32" s="193"/>
    </row>
    <row r="33" spans="1:16" ht="15" customHeight="1" x14ac:dyDescent="0.2">
      <c r="A33" s="158"/>
      <c r="B33" s="689"/>
      <c r="C33" s="145" t="s">
        <v>0</v>
      </c>
      <c r="D33" s="146" t="s">
        <v>0</v>
      </c>
      <c r="E33" s="641"/>
      <c r="F33" s="690"/>
      <c r="G33" s="641"/>
      <c r="H33" s="641"/>
      <c r="I33" s="641"/>
      <c r="J33" s="641"/>
      <c r="K33" s="641"/>
      <c r="L33" s="641"/>
      <c r="M33" s="641"/>
      <c r="N33" s="356">
        <f t="shared" si="0"/>
        <v>0</v>
      </c>
      <c r="O33" s="641"/>
      <c r="P33" s="193"/>
    </row>
    <row r="34" spans="1:16" ht="15" customHeight="1" x14ac:dyDescent="0.2">
      <c r="A34" s="158"/>
      <c r="B34" s="689"/>
      <c r="C34" s="145" t="s">
        <v>0</v>
      </c>
      <c r="D34" s="146" t="s">
        <v>0</v>
      </c>
      <c r="E34" s="641"/>
      <c r="F34" s="690"/>
      <c r="G34" s="641"/>
      <c r="H34" s="641"/>
      <c r="I34" s="641"/>
      <c r="J34" s="641"/>
      <c r="K34" s="641"/>
      <c r="L34" s="641"/>
      <c r="M34" s="641"/>
      <c r="N34" s="356">
        <f t="shared" si="0"/>
        <v>0</v>
      </c>
      <c r="O34" s="641"/>
      <c r="P34" s="193"/>
    </row>
    <row r="35" spans="1:16" ht="15" customHeight="1" x14ac:dyDescent="0.2">
      <c r="A35" s="158"/>
      <c r="B35" s="689"/>
      <c r="C35" s="145" t="s">
        <v>0</v>
      </c>
      <c r="D35" s="146" t="s">
        <v>0</v>
      </c>
      <c r="E35" s="641"/>
      <c r="F35" s="690"/>
      <c r="G35" s="641"/>
      <c r="H35" s="641"/>
      <c r="I35" s="641"/>
      <c r="J35" s="641"/>
      <c r="K35" s="641"/>
      <c r="L35" s="641"/>
      <c r="M35" s="641"/>
      <c r="N35" s="356">
        <f t="shared" si="0"/>
        <v>0</v>
      </c>
      <c r="O35" s="641"/>
      <c r="P35" s="193"/>
    </row>
    <row r="36" spans="1:16" ht="15" customHeight="1" x14ac:dyDescent="0.2">
      <c r="A36" s="158"/>
      <c r="B36" s="689"/>
      <c r="C36" s="145" t="s">
        <v>0</v>
      </c>
      <c r="D36" s="146" t="s">
        <v>0</v>
      </c>
      <c r="E36" s="641"/>
      <c r="F36" s="690"/>
      <c r="G36" s="641"/>
      <c r="H36" s="641"/>
      <c r="I36" s="641"/>
      <c r="J36" s="641"/>
      <c r="K36" s="641"/>
      <c r="L36" s="641"/>
      <c r="M36" s="641"/>
      <c r="N36" s="356">
        <f t="shared" si="0"/>
        <v>0</v>
      </c>
      <c r="O36" s="641"/>
      <c r="P36" s="193"/>
    </row>
    <row r="37" spans="1:16" ht="15" customHeight="1" x14ac:dyDescent="0.2">
      <c r="A37" s="158"/>
      <c r="B37" s="689"/>
      <c r="C37" s="145" t="s">
        <v>0</v>
      </c>
      <c r="D37" s="146" t="s">
        <v>0</v>
      </c>
      <c r="E37" s="641"/>
      <c r="F37" s="690"/>
      <c r="G37" s="641"/>
      <c r="H37" s="641"/>
      <c r="I37" s="641"/>
      <c r="J37" s="641"/>
      <c r="K37" s="641"/>
      <c r="L37" s="641"/>
      <c r="M37" s="641"/>
      <c r="N37" s="356">
        <f t="shared" si="0"/>
        <v>0</v>
      </c>
      <c r="O37" s="641"/>
      <c r="P37" s="193"/>
    </row>
    <row r="38" spans="1:16" ht="15" customHeight="1" x14ac:dyDescent="0.2">
      <c r="A38" s="158"/>
      <c r="B38" s="689"/>
      <c r="C38" s="145" t="s">
        <v>0</v>
      </c>
      <c r="D38" s="146" t="s">
        <v>0</v>
      </c>
      <c r="E38" s="641"/>
      <c r="F38" s="690"/>
      <c r="G38" s="641"/>
      <c r="H38" s="641"/>
      <c r="I38" s="641"/>
      <c r="J38" s="641"/>
      <c r="K38" s="641"/>
      <c r="L38" s="641"/>
      <c r="M38" s="641"/>
      <c r="N38" s="356">
        <f t="shared" si="0"/>
        <v>0</v>
      </c>
      <c r="O38" s="641"/>
      <c r="P38" s="193"/>
    </row>
    <row r="39" spans="1:16" ht="15" customHeight="1" x14ac:dyDescent="0.2">
      <c r="A39" s="158"/>
      <c r="B39" s="689"/>
      <c r="C39" s="145" t="s">
        <v>0</v>
      </c>
      <c r="D39" s="146" t="s">
        <v>0</v>
      </c>
      <c r="E39" s="641"/>
      <c r="F39" s="690"/>
      <c r="G39" s="641"/>
      <c r="H39" s="641"/>
      <c r="I39" s="641"/>
      <c r="J39" s="641"/>
      <c r="K39" s="641"/>
      <c r="L39" s="641"/>
      <c r="M39" s="641"/>
      <c r="N39" s="356">
        <f t="shared" si="0"/>
        <v>0</v>
      </c>
      <c r="O39" s="641"/>
      <c r="P39" s="193"/>
    </row>
    <row r="40" spans="1:16" ht="15" customHeight="1" x14ac:dyDescent="0.2">
      <c r="A40" s="158"/>
      <c r="B40" s="689"/>
      <c r="C40" s="145" t="s">
        <v>0</v>
      </c>
      <c r="D40" s="146" t="s">
        <v>0</v>
      </c>
      <c r="E40" s="641"/>
      <c r="F40" s="690"/>
      <c r="G40" s="641"/>
      <c r="H40" s="641"/>
      <c r="I40" s="641"/>
      <c r="J40" s="641"/>
      <c r="K40" s="641"/>
      <c r="L40" s="641"/>
      <c r="M40" s="641"/>
      <c r="N40" s="356">
        <f t="shared" si="0"/>
        <v>0</v>
      </c>
      <c r="O40" s="641"/>
      <c r="P40" s="193"/>
    </row>
    <row r="41" spans="1:16" ht="15" customHeight="1" x14ac:dyDescent="0.2">
      <c r="A41" s="158"/>
      <c r="B41" s="689"/>
      <c r="C41" s="145" t="s">
        <v>0</v>
      </c>
      <c r="D41" s="146" t="s">
        <v>0</v>
      </c>
      <c r="E41" s="641"/>
      <c r="F41" s="690"/>
      <c r="G41" s="641"/>
      <c r="H41" s="641"/>
      <c r="I41" s="641"/>
      <c r="J41" s="641"/>
      <c r="K41" s="641"/>
      <c r="L41" s="641"/>
      <c r="M41" s="641"/>
      <c r="N41" s="356">
        <f t="shared" si="0"/>
        <v>0</v>
      </c>
      <c r="O41" s="641"/>
      <c r="P41" s="193"/>
    </row>
    <row r="42" spans="1:16" ht="15" customHeight="1" x14ac:dyDescent="0.2">
      <c r="A42" s="158"/>
      <c r="B42" s="689"/>
      <c r="C42" s="145" t="s">
        <v>0</v>
      </c>
      <c r="D42" s="146" t="s">
        <v>0</v>
      </c>
      <c r="E42" s="641"/>
      <c r="F42" s="690"/>
      <c r="G42" s="641"/>
      <c r="H42" s="641"/>
      <c r="I42" s="641"/>
      <c r="J42" s="641"/>
      <c r="K42" s="641"/>
      <c r="L42" s="641"/>
      <c r="M42" s="641"/>
      <c r="N42" s="356">
        <f t="shared" si="0"/>
        <v>0</v>
      </c>
      <c r="O42" s="641"/>
      <c r="P42" s="193"/>
    </row>
    <row r="43" spans="1:16" ht="15" customHeight="1" x14ac:dyDescent="0.2">
      <c r="A43" s="158"/>
      <c r="B43" s="689"/>
      <c r="C43" s="145" t="s">
        <v>0</v>
      </c>
      <c r="D43" s="146" t="s">
        <v>0</v>
      </c>
      <c r="E43" s="641"/>
      <c r="F43" s="690"/>
      <c r="G43" s="641"/>
      <c r="H43" s="641"/>
      <c r="I43" s="641"/>
      <c r="J43" s="641"/>
      <c r="K43" s="641"/>
      <c r="L43" s="641"/>
      <c r="M43" s="641"/>
      <c r="N43" s="356">
        <f t="shared" si="0"/>
        <v>0</v>
      </c>
      <c r="O43" s="641"/>
      <c r="P43" s="193"/>
    </row>
    <row r="44" spans="1:16" ht="15" customHeight="1" x14ac:dyDescent="0.2">
      <c r="A44" s="158"/>
      <c r="B44" s="689"/>
      <c r="C44" s="145" t="s">
        <v>0</v>
      </c>
      <c r="D44" s="146" t="s">
        <v>0</v>
      </c>
      <c r="E44" s="641"/>
      <c r="F44" s="690"/>
      <c r="G44" s="641"/>
      <c r="H44" s="641"/>
      <c r="I44" s="641"/>
      <c r="J44" s="641"/>
      <c r="K44" s="641"/>
      <c r="L44" s="641"/>
      <c r="M44" s="641"/>
      <c r="N44" s="356">
        <f t="shared" si="0"/>
        <v>0</v>
      </c>
      <c r="O44" s="641"/>
      <c r="P44" s="193"/>
    </row>
    <row r="45" spans="1:16" ht="15" customHeight="1" x14ac:dyDescent="0.2">
      <c r="A45" s="158"/>
      <c r="B45" s="689"/>
      <c r="C45" s="145" t="s">
        <v>0</v>
      </c>
      <c r="D45" s="146" t="s">
        <v>0</v>
      </c>
      <c r="E45" s="641"/>
      <c r="F45" s="690"/>
      <c r="G45" s="641"/>
      <c r="H45" s="641"/>
      <c r="I45" s="641"/>
      <c r="J45" s="641"/>
      <c r="K45" s="641"/>
      <c r="L45" s="641"/>
      <c r="M45" s="641"/>
      <c r="N45" s="356">
        <f t="shared" si="0"/>
        <v>0</v>
      </c>
      <c r="O45" s="641"/>
      <c r="P45" s="193"/>
    </row>
    <row r="46" spans="1:16" ht="15" customHeight="1" x14ac:dyDescent="0.2">
      <c r="A46" s="158"/>
      <c r="B46" s="689"/>
      <c r="C46" s="145" t="s">
        <v>0</v>
      </c>
      <c r="D46" s="146" t="s">
        <v>0</v>
      </c>
      <c r="E46" s="641"/>
      <c r="F46" s="690"/>
      <c r="G46" s="641"/>
      <c r="H46" s="641"/>
      <c r="I46" s="641"/>
      <c r="J46" s="641"/>
      <c r="K46" s="641"/>
      <c r="L46" s="641"/>
      <c r="M46" s="641"/>
      <c r="N46" s="356">
        <f t="shared" si="0"/>
        <v>0</v>
      </c>
      <c r="O46" s="641"/>
      <c r="P46" s="193"/>
    </row>
    <row r="47" spans="1:16" ht="15" customHeight="1" x14ac:dyDescent="0.2">
      <c r="A47" s="158"/>
      <c r="B47" s="689"/>
      <c r="C47" s="145" t="s">
        <v>0</v>
      </c>
      <c r="D47" s="146" t="s">
        <v>0</v>
      </c>
      <c r="E47" s="641"/>
      <c r="F47" s="690"/>
      <c r="G47" s="641"/>
      <c r="H47" s="641"/>
      <c r="I47" s="641"/>
      <c r="J47" s="641"/>
      <c r="K47" s="641"/>
      <c r="L47" s="641"/>
      <c r="M47" s="641"/>
      <c r="N47" s="356">
        <f t="shared" si="0"/>
        <v>0</v>
      </c>
      <c r="O47" s="641"/>
      <c r="P47" s="193"/>
    </row>
    <row r="48" spans="1:16" ht="15" customHeight="1" x14ac:dyDescent="0.2">
      <c r="A48" s="158"/>
      <c r="B48" s="689"/>
      <c r="C48" s="145" t="s">
        <v>0</v>
      </c>
      <c r="D48" s="146" t="s">
        <v>0</v>
      </c>
      <c r="E48" s="641"/>
      <c r="F48" s="690"/>
      <c r="G48" s="641"/>
      <c r="H48" s="641"/>
      <c r="I48" s="641"/>
      <c r="J48" s="641"/>
      <c r="K48" s="641"/>
      <c r="L48" s="641"/>
      <c r="M48" s="641"/>
      <c r="N48" s="356">
        <f t="shared" si="0"/>
        <v>0</v>
      </c>
      <c r="O48" s="641"/>
      <c r="P48" s="193"/>
    </row>
    <row r="49" spans="1:16" ht="15" customHeight="1" x14ac:dyDescent="0.2">
      <c r="A49" s="158"/>
      <c r="B49" s="689"/>
      <c r="C49" s="145" t="s">
        <v>0</v>
      </c>
      <c r="D49" s="146" t="s">
        <v>0</v>
      </c>
      <c r="E49" s="641"/>
      <c r="F49" s="690"/>
      <c r="G49" s="641"/>
      <c r="H49" s="641"/>
      <c r="I49" s="641"/>
      <c r="J49" s="641"/>
      <c r="K49" s="641"/>
      <c r="L49" s="641"/>
      <c r="M49" s="641"/>
      <c r="N49" s="356">
        <f t="shared" si="0"/>
        <v>0</v>
      </c>
      <c r="O49" s="641"/>
      <c r="P49" s="193"/>
    </row>
    <row r="50" spans="1:16" ht="15" customHeight="1" x14ac:dyDescent="0.2">
      <c r="A50" s="158"/>
      <c r="B50" s="689"/>
      <c r="C50" s="145" t="s">
        <v>0</v>
      </c>
      <c r="D50" s="146" t="s">
        <v>0</v>
      </c>
      <c r="E50" s="641"/>
      <c r="F50" s="690"/>
      <c r="G50" s="641"/>
      <c r="H50" s="641"/>
      <c r="I50" s="641"/>
      <c r="J50" s="641"/>
      <c r="K50" s="641"/>
      <c r="L50" s="641"/>
      <c r="M50" s="641"/>
      <c r="N50" s="356">
        <f t="shared" si="0"/>
        <v>0</v>
      </c>
      <c r="O50" s="641"/>
      <c r="P50" s="193"/>
    </row>
    <row r="51" spans="1:16" ht="15" customHeight="1" x14ac:dyDescent="0.2">
      <c r="A51" s="158"/>
      <c r="B51" s="689"/>
      <c r="C51" s="145" t="s">
        <v>0</v>
      </c>
      <c r="D51" s="146" t="s">
        <v>0</v>
      </c>
      <c r="E51" s="641"/>
      <c r="F51" s="690"/>
      <c r="G51" s="641"/>
      <c r="H51" s="641"/>
      <c r="I51" s="641"/>
      <c r="J51" s="641"/>
      <c r="K51" s="641"/>
      <c r="L51" s="641"/>
      <c r="M51" s="641"/>
      <c r="N51" s="356">
        <f t="shared" si="0"/>
        <v>0</v>
      </c>
      <c r="O51" s="641"/>
      <c r="P51" s="193"/>
    </row>
    <row r="52" spans="1:16" ht="15" customHeight="1" x14ac:dyDescent="0.2">
      <c r="A52" s="158"/>
      <c r="B52" s="689"/>
      <c r="C52" s="145" t="s">
        <v>0</v>
      </c>
      <c r="D52" s="146" t="s">
        <v>0</v>
      </c>
      <c r="E52" s="641"/>
      <c r="F52" s="690"/>
      <c r="G52" s="641"/>
      <c r="H52" s="641"/>
      <c r="I52" s="641"/>
      <c r="J52" s="641"/>
      <c r="K52" s="641"/>
      <c r="L52" s="641"/>
      <c r="M52" s="641"/>
      <c r="N52" s="356">
        <f t="shared" si="0"/>
        <v>0</v>
      </c>
      <c r="O52" s="641"/>
      <c r="P52" s="193"/>
    </row>
    <row r="53" spans="1:16" ht="15" customHeight="1" x14ac:dyDescent="0.2">
      <c r="A53" s="158"/>
      <c r="B53" s="689"/>
      <c r="C53" s="145" t="s">
        <v>0</v>
      </c>
      <c r="D53" s="146" t="s">
        <v>0</v>
      </c>
      <c r="E53" s="641"/>
      <c r="F53" s="690"/>
      <c r="G53" s="641"/>
      <c r="H53" s="641"/>
      <c r="I53" s="641"/>
      <c r="J53" s="641"/>
      <c r="K53" s="641"/>
      <c r="L53" s="641"/>
      <c r="M53" s="641"/>
      <c r="N53" s="356">
        <f t="shared" si="0"/>
        <v>0</v>
      </c>
      <c r="O53" s="641"/>
      <c r="P53" s="193"/>
    </row>
    <row r="54" spans="1:16" ht="15" customHeight="1" x14ac:dyDescent="0.2">
      <c r="A54" s="158"/>
      <c r="B54" s="689"/>
      <c r="C54" s="145" t="s">
        <v>0</v>
      </c>
      <c r="D54" s="146" t="s">
        <v>0</v>
      </c>
      <c r="E54" s="641"/>
      <c r="F54" s="690"/>
      <c r="G54" s="641"/>
      <c r="H54" s="641"/>
      <c r="I54" s="641"/>
      <c r="J54" s="641"/>
      <c r="K54" s="641"/>
      <c r="L54" s="641"/>
      <c r="M54" s="641"/>
      <c r="N54" s="356">
        <f t="shared" si="0"/>
        <v>0</v>
      </c>
      <c r="O54" s="641"/>
      <c r="P54" s="193"/>
    </row>
    <row r="55" spans="1:16" ht="15" customHeight="1" x14ac:dyDescent="0.2">
      <c r="A55" s="158"/>
      <c r="B55" s="689"/>
      <c r="C55" s="145" t="s">
        <v>0</v>
      </c>
      <c r="D55" s="146" t="s">
        <v>0</v>
      </c>
      <c r="E55" s="641"/>
      <c r="F55" s="690"/>
      <c r="G55" s="641"/>
      <c r="H55" s="641"/>
      <c r="I55" s="641"/>
      <c r="J55" s="641"/>
      <c r="K55" s="641"/>
      <c r="L55" s="641"/>
      <c r="M55" s="641"/>
      <c r="N55" s="356">
        <f t="shared" si="0"/>
        <v>0</v>
      </c>
      <c r="O55" s="641"/>
      <c r="P55" s="193"/>
    </row>
    <row r="56" spans="1:16" ht="15" customHeight="1" x14ac:dyDescent="0.2">
      <c r="A56" s="158"/>
      <c r="B56" s="689"/>
      <c r="C56" s="145" t="s">
        <v>0</v>
      </c>
      <c r="D56" s="146" t="s">
        <v>0</v>
      </c>
      <c r="E56" s="641"/>
      <c r="F56" s="690"/>
      <c r="G56" s="641"/>
      <c r="H56" s="641"/>
      <c r="I56" s="641"/>
      <c r="J56" s="641"/>
      <c r="K56" s="641"/>
      <c r="L56" s="641"/>
      <c r="M56" s="641"/>
      <c r="N56" s="356">
        <f t="shared" si="0"/>
        <v>0</v>
      </c>
      <c r="O56" s="641"/>
      <c r="P56" s="193"/>
    </row>
    <row r="57" spans="1:16" ht="15" customHeight="1" x14ac:dyDescent="0.2">
      <c r="A57" s="158"/>
      <c r="B57" s="689"/>
      <c r="C57" s="145" t="s">
        <v>0</v>
      </c>
      <c r="D57" s="146" t="s">
        <v>0</v>
      </c>
      <c r="E57" s="641"/>
      <c r="F57" s="690"/>
      <c r="G57" s="641"/>
      <c r="H57" s="641"/>
      <c r="I57" s="641"/>
      <c r="J57" s="641"/>
      <c r="K57" s="641"/>
      <c r="L57" s="641"/>
      <c r="M57" s="641"/>
      <c r="N57" s="356">
        <f t="shared" si="0"/>
        <v>0</v>
      </c>
      <c r="O57" s="641"/>
      <c r="P57" s="193"/>
    </row>
    <row r="58" spans="1:16" ht="15" customHeight="1" x14ac:dyDescent="0.2">
      <c r="A58" s="158"/>
      <c r="B58" s="689"/>
      <c r="C58" s="145" t="s">
        <v>0</v>
      </c>
      <c r="D58" s="146" t="s">
        <v>0</v>
      </c>
      <c r="E58" s="641"/>
      <c r="F58" s="690"/>
      <c r="G58" s="641"/>
      <c r="H58" s="641"/>
      <c r="I58" s="641"/>
      <c r="J58" s="641"/>
      <c r="K58" s="641"/>
      <c r="L58" s="641"/>
      <c r="M58" s="641"/>
      <c r="N58" s="356">
        <f t="shared" si="0"/>
        <v>0</v>
      </c>
      <c r="O58" s="641"/>
      <c r="P58" s="193"/>
    </row>
    <row r="59" spans="1:16" ht="15" customHeight="1" x14ac:dyDescent="0.2">
      <c r="A59" s="158"/>
      <c r="B59" s="689"/>
      <c r="C59" s="145" t="s">
        <v>0</v>
      </c>
      <c r="D59" s="146" t="s">
        <v>0</v>
      </c>
      <c r="E59" s="641"/>
      <c r="F59" s="690"/>
      <c r="G59" s="641"/>
      <c r="H59" s="641"/>
      <c r="I59" s="641"/>
      <c r="J59" s="641"/>
      <c r="K59" s="641"/>
      <c r="L59" s="641"/>
      <c r="M59" s="641"/>
      <c r="N59" s="356">
        <f t="shared" si="0"/>
        <v>0</v>
      </c>
      <c r="O59" s="641"/>
      <c r="P59" s="193"/>
    </row>
    <row r="60" spans="1:16" ht="15" customHeight="1" x14ac:dyDescent="0.2">
      <c r="A60" s="158"/>
      <c r="B60" s="689"/>
      <c r="C60" s="145" t="s">
        <v>0</v>
      </c>
      <c r="D60" s="146" t="s">
        <v>0</v>
      </c>
      <c r="E60" s="641"/>
      <c r="F60" s="690"/>
      <c r="G60" s="641"/>
      <c r="H60" s="641"/>
      <c r="I60" s="641"/>
      <c r="J60" s="641"/>
      <c r="K60" s="641"/>
      <c r="L60" s="641"/>
      <c r="M60" s="641"/>
      <c r="N60" s="356">
        <f t="shared" si="0"/>
        <v>0</v>
      </c>
      <c r="O60" s="641"/>
      <c r="P60" s="193"/>
    </row>
    <row r="61" spans="1:16" ht="15" customHeight="1" x14ac:dyDescent="0.2">
      <c r="A61" s="158"/>
      <c r="B61" s="689"/>
      <c r="C61" s="145" t="s">
        <v>0</v>
      </c>
      <c r="D61" s="146" t="s">
        <v>0</v>
      </c>
      <c r="E61" s="641"/>
      <c r="F61" s="690"/>
      <c r="G61" s="641"/>
      <c r="H61" s="641"/>
      <c r="I61" s="641"/>
      <c r="J61" s="641"/>
      <c r="K61" s="641"/>
      <c r="L61" s="641"/>
      <c r="M61" s="641"/>
      <c r="N61" s="356">
        <f t="shared" si="0"/>
        <v>0</v>
      </c>
      <c r="O61" s="641"/>
      <c r="P61" s="193"/>
    </row>
    <row r="62" spans="1:16" ht="15" customHeight="1" x14ac:dyDescent="0.2">
      <c r="A62" s="158"/>
      <c r="B62" s="689"/>
      <c r="C62" s="145" t="s">
        <v>0</v>
      </c>
      <c r="D62" s="146" t="s">
        <v>0</v>
      </c>
      <c r="E62" s="641"/>
      <c r="F62" s="690"/>
      <c r="G62" s="641"/>
      <c r="H62" s="641"/>
      <c r="I62" s="641"/>
      <c r="J62" s="641"/>
      <c r="K62" s="641"/>
      <c r="L62" s="641"/>
      <c r="M62" s="641"/>
      <c r="N62" s="356">
        <f t="shared" si="0"/>
        <v>0</v>
      </c>
      <c r="O62" s="641"/>
      <c r="P62" s="193"/>
    </row>
    <row r="63" spans="1:16" ht="15" customHeight="1" x14ac:dyDescent="0.2">
      <c r="A63" s="158"/>
      <c r="B63" s="689"/>
      <c r="C63" s="145" t="s">
        <v>0</v>
      </c>
      <c r="D63" s="146" t="s">
        <v>0</v>
      </c>
      <c r="E63" s="641"/>
      <c r="F63" s="690"/>
      <c r="G63" s="641"/>
      <c r="H63" s="641"/>
      <c r="I63" s="641"/>
      <c r="J63" s="641"/>
      <c r="K63" s="641"/>
      <c r="L63" s="641"/>
      <c r="M63" s="641"/>
      <c r="N63" s="356">
        <f t="shared" si="0"/>
        <v>0</v>
      </c>
      <c r="O63" s="641"/>
      <c r="P63" s="193"/>
    </row>
    <row r="64" spans="1:16" ht="15" customHeight="1" x14ac:dyDescent="0.2">
      <c r="A64" s="158"/>
      <c r="B64" s="689"/>
      <c r="C64" s="145" t="s">
        <v>0</v>
      </c>
      <c r="D64" s="146" t="s">
        <v>0</v>
      </c>
      <c r="E64" s="641"/>
      <c r="F64" s="690"/>
      <c r="G64" s="641"/>
      <c r="H64" s="641"/>
      <c r="I64" s="641"/>
      <c r="J64" s="641"/>
      <c r="K64" s="641"/>
      <c r="L64" s="641"/>
      <c r="M64" s="641"/>
      <c r="N64" s="356">
        <f t="shared" si="0"/>
        <v>0</v>
      </c>
      <c r="O64" s="641"/>
      <c r="P64" s="193"/>
    </row>
    <row r="65" spans="1:16" ht="15" customHeight="1" x14ac:dyDescent="0.2">
      <c r="A65" s="158"/>
      <c r="B65" s="689"/>
      <c r="C65" s="145" t="s">
        <v>0</v>
      </c>
      <c r="D65" s="146" t="s">
        <v>0</v>
      </c>
      <c r="E65" s="641"/>
      <c r="F65" s="690"/>
      <c r="G65" s="641"/>
      <c r="H65" s="641"/>
      <c r="I65" s="641"/>
      <c r="J65" s="641"/>
      <c r="K65" s="641"/>
      <c r="L65" s="641"/>
      <c r="M65" s="641"/>
      <c r="N65" s="356">
        <f t="shared" si="0"/>
        <v>0</v>
      </c>
      <c r="O65" s="641"/>
      <c r="P65" s="193"/>
    </row>
    <row r="66" spans="1:16" ht="15" customHeight="1" x14ac:dyDescent="0.2">
      <c r="A66" s="158"/>
      <c r="B66" s="689"/>
      <c r="C66" s="145" t="s">
        <v>0</v>
      </c>
      <c r="D66" s="146" t="s">
        <v>0</v>
      </c>
      <c r="E66" s="641"/>
      <c r="F66" s="690"/>
      <c r="G66" s="641"/>
      <c r="H66" s="641"/>
      <c r="I66" s="641"/>
      <c r="J66" s="641"/>
      <c r="K66" s="641"/>
      <c r="L66" s="641"/>
      <c r="M66" s="641"/>
      <c r="N66" s="356">
        <f t="shared" si="0"/>
        <v>0</v>
      </c>
      <c r="O66" s="641"/>
      <c r="P66" s="193"/>
    </row>
    <row r="67" spans="1:16" ht="15" customHeight="1" x14ac:dyDescent="0.2">
      <c r="A67" s="158"/>
      <c r="B67" s="689"/>
      <c r="C67" s="145" t="s">
        <v>0</v>
      </c>
      <c r="D67" s="146" t="s">
        <v>0</v>
      </c>
      <c r="E67" s="641"/>
      <c r="F67" s="690"/>
      <c r="G67" s="641"/>
      <c r="H67" s="641"/>
      <c r="I67" s="641"/>
      <c r="J67" s="641"/>
      <c r="K67" s="641"/>
      <c r="L67" s="641"/>
      <c r="M67" s="641"/>
      <c r="N67" s="356">
        <f t="shared" si="0"/>
        <v>0</v>
      </c>
      <c r="O67" s="641"/>
      <c r="P67" s="193"/>
    </row>
    <row r="68" spans="1:16" ht="15" customHeight="1" x14ac:dyDescent="0.2">
      <c r="A68" s="158"/>
      <c r="B68" s="689"/>
      <c r="C68" s="145" t="s">
        <v>0</v>
      </c>
      <c r="D68" s="146" t="s">
        <v>0</v>
      </c>
      <c r="E68" s="641"/>
      <c r="F68" s="690"/>
      <c r="G68" s="641"/>
      <c r="H68" s="641"/>
      <c r="I68" s="641"/>
      <c r="J68" s="641"/>
      <c r="K68" s="641"/>
      <c r="L68" s="641"/>
      <c r="M68" s="641"/>
      <c r="N68" s="356">
        <f t="shared" si="0"/>
        <v>0</v>
      </c>
      <c r="O68" s="641"/>
      <c r="P68" s="193"/>
    </row>
    <row r="69" spans="1:16" ht="15" customHeight="1" x14ac:dyDescent="0.2">
      <c r="A69" s="158"/>
      <c r="B69" s="689"/>
      <c r="C69" s="145" t="s">
        <v>0</v>
      </c>
      <c r="D69" s="146" t="s">
        <v>0</v>
      </c>
      <c r="E69" s="641"/>
      <c r="F69" s="690"/>
      <c r="G69" s="641"/>
      <c r="H69" s="641"/>
      <c r="I69" s="641"/>
      <c r="J69" s="641"/>
      <c r="K69" s="641"/>
      <c r="L69" s="641"/>
      <c r="M69" s="641"/>
      <c r="N69" s="356">
        <f t="shared" si="0"/>
        <v>0</v>
      </c>
      <c r="O69" s="641"/>
      <c r="P69" s="193"/>
    </row>
    <row r="70" spans="1:16" ht="15" customHeight="1" x14ac:dyDescent="0.2">
      <c r="A70" s="158"/>
      <c r="B70" s="689"/>
      <c r="C70" s="145" t="s">
        <v>0</v>
      </c>
      <c r="D70" s="146" t="s">
        <v>0</v>
      </c>
      <c r="E70" s="641"/>
      <c r="F70" s="690"/>
      <c r="G70" s="641"/>
      <c r="H70" s="641"/>
      <c r="I70" s="641"/>
      <c r="J70" s="641"/>
      <c r="K70" s="641"/>
      <c r="L70" s="641"/>
      <c r="M70" s="641"/>
      <c r="N70" s="356">
        <f t="shared" si="0"/>
        <v>0</v>
      </c>
      <c r="O70" s="641"/>
      <c r="P70" s="193"/>
    </row>
    <row r="71" spans="1:16" ht="15" customHeight="1" x14ac:dyDescent="0.2">
      <c r="A71" s="158"/>
      <c r="B71" s="689"/>
      <c r="C71" s="145" t="s">
        <v>0</v>
      </c>
      <c r="D71" s="146" t="s">
        <v>0</v>
      </c>
      <c r="E71" s="641"/>
      <c r="F71" s="690"/>
      <c r="G71" s="641"/>
      <c r="H71" s="641"/>
      <c r="I71" s="641"/>
      <c r="J71" s="641"/>
      <c r="K71" s="641"/>
      <c r="L71" s="641"/>
      <c r="M71" s="641"/>
      <c r="N71" s="356">
        <f t="shared" si="0"/>
        <v>0</v>
      </c>
      <c r="O71" s="641"/>
      <c r="P71" s="193"/>
    </row>
    <row r="72" spans="1:16" ht="15" customHeight="1" x14ac:dyDescent="0.2">
      <c r="A72" s="158"/>
      <c r="B72" s="689"/>
      <c r="C72" s="145" t="s">
        <v>0</v>
      </c>
      <c r="D72" s="146" t="s">
        <v>0</v>
      </c>
      <c r="E72" s="641"/>
      <c r="F72" s="690"/>
      <c r="G72" s="641"/>
      <c r="H72" s="641"/>
      <c r="I72" s="641"/>
      <c r="J72" s="641"/>
      <c r="K72" s="641"/>
      <c r="L72" s="641"/>
      <c r="M72" s="641"/>
      <c r="N72" s="356">
        <f t="shared" si="0"/>
        <v>0</v>
      </c>
      <c r="O72" s="641"/>
      <c r="P72" s="193"/>
    </row>
    <row r="73" spans="1:16" ht="15" customHeight="1" x14ac:dyDescent="0.2">
      <c r="A73" s="158"/>
      <c r="B73" s="689"/>
      <c r="C73" s="145" t="s">
        <v>0</v>
      </c>
      <c r="D73" s="146" t="s">
        <v>0</v>
      </c>
      <c r="E73" s="641"/>
      <c r="F73" s="690"/>
      <c r="G73" s="641"/>
      <c r="H73" s="641"/>
      <c r="I73" s="641"/>
      <c r="J73" s="641"/>
      <c r="K73" s="641"/>
      <c r="L73" s="641"/>
      <c r="M73" s="641"/>
      <c r="N73" s="356">
        <f t="shared" si="0"/>
        <v>0</v>
      </c>
      <c r="O73" s="641"/>
      <c r="P73" s="193"/>
    </row>
    <row r="74" spans="1:16" ht="15" customHeight="1" x14ac:dyDescent="0.2">
      <c r="A74" s="158"/>
      <c r="B74" s="689"/>
      <c r="C74" s="145" t="s">
        <v>0</v>
      </c>
      <c r="D74" s="146" t="s">
        <v>0</v>
      </c>
      <c r="E74" s="641"/>
      <c r="F74" s="690"/>
      <c r="G74" s="641"/>
      <c r="H74" s="641"/>
      <c r="I74" s="641"/>
      <c r="J74" s="641"/>
      <c r="K74" s="641"/>
      <c r="L74" s="641"/>
      <c r="M74" s="641"/>
      <c r="N74" s="356">
        <f t="shared" si="0"/>
        <v>0</v>
      </c>
      <c r="O74" s="641"/>
      <c r="P74" s="193"/>
    </row>
    <row r="75" spans="1:16" ht="15" customHeight="1" x14ac:dyDescent="0.2">
      <c r="A75" s="158"/>
      <c r="B75" s="689"/>
      <c r="C75" s="145" t="s">
        <v>0</v>
      </c>
      <c r="D75" s="146" t="s">
        <v>0</v>
      </c>
      <c r="E75" s="641"/>
      <c r="F75" s="690"/>
      <c r="G75" s="641"/>
      <c r="H75" s="641"/>
      <c r="I75" s="641"/>
      <c r="J75" s="641"/>
      <c r="K75" s="641"/>
      <c r="L75" s="641"/>
      <c r="M75" s="641"/>
      <c r="N75" s="356">
        <f t="shared" si="0"/>
        <v>0</v>
      </c>
      <c r="O75" s="641"/>
      <c r="P75" s="193"/>
    </row>
    <row r="76" spans="1:16" ht="15" customHeight="1" x14ac:dyDescent="0.2">
      <c r="A76" s="158"/>
      <c r="B76" s="689"/>
      <c r="C76" s="145" t="s">
        <v>0</v>
      </c>
      <c r="D76" s="146" t="s">
        <v>0</v>
      </c>
      <c r="E76" s="641"/>
      <c r="F76" s="690"/>
      <c r="G76" s="641"/>
      <c r="H76" s="641"/>
      <c r="I76" s="641"/>
      <c r="J76" s="641"/>
      <c r="K76" s="641"/>
      <c r="L76" s="641"/>
      <c r="M76" s="641"/>
      <c r="N76" s="356">
        <f t="shared" si="0"/>
        <v>0</v>
      </c>
      <c r="O76" s="641"/>
      <c r="P76" s="193"/>
    </row>
    <row r="77" spans="1:16" ht="15" customHeight="1" x14ac:dyDescent="0.2">
      <c r="A77" s="158"/>
      <c r="B77" s="689"/>
      <c r="C77" s="145" t="s">
        <v>0</v>
      </c>
      <c r="D77" s="146" t="s">
        <v>0</v>
      </c>
      <c r="E77" s="641"/>
      <c r="F77" s="690"/>
      <c r="G77" s="641"/>
      <c r="H77" s="641"/>
      <c r="I77" s="641"/>
      <c r="J77" s="641"/>
      <c r="K77" s="641"/>
      <c r="L77" s="641"/>
      <c r="M77" s="641"/>
      <c r="N77" s="356">
        <f t="shared" ref="N77:N140" si="1">(E77*F77/100)+G77+H77+I77+K77+J77+L77-M77</f>
        <v>0</v>
      </c>
      <c r="O77" s="641"/>
      <c r="P77" s="193"/>
    </row>
    <row r="78" spans="1:16" ht="15" customHeight="1" x14ac:dyDescent="0.2">
      <c r="A78" s="158"/>
      <c r="B78" s="689"/>
      <c r="C78" s="145" t="s">
        <v>0</v>
      </c>
      <c r="D78" s="146" t="s">
        <v>0</v>
      </c>
      <c r="E78" s="641"/>
      <c r="F78" s="690"/>
      <c r="G78" s="641"/>
      <c r="H78" s="641"/>
      <c r="I78" s="641"/>
      <c r="J78" s="641"/>
      <c r="K78" s="641"/>
      <c r="L78" s="641"/>
      <c r="M78" s="641"/>
      <c r="N78" s="356">
        <f t="shared" si="1"/>
        <v>0</v>
      </c>
      <c r="O78" s="641"/>
      <c r="P78" s="193"/>
    </row>
    <row r="79" spans="1:16" ht="15" customHeight="1" x14ac:dyDescent="0.2">
      <c r="A79" s="158"/>
      <c r="B79" s="689"/>
      <c r="C79" s="145" t="s">
        <v>0</v>
      </c>
      <c r="D79" s="146" t="s">
        <v>0</v>
      </c>
      <c r="E79" s="641"/>
      <c r="F79" s="690"/>
      <c r="G79" s="641"/>
      <c r="H79" s="641"/>
      <c r="I79" s="641"/>
      <c r="J79" s="641"/>
      <c r="K79" s="641"/>
      <c r="L79" s="641"/>
      <c r="M79" s="641"/>
      <c r="N79" s="356">
        <f t="shared" si="1"/>
        <v>0</v>
      </c>
      <c r="O79" s="641"/>
      <c r="P79" s="193"/>
    </row>
    <row r="80" spans="1:16" ht="15" customHeight="1" x14ac:dyDescent="0.2">
      <c r="A80" s="158"/>
      <c r="B80" s="689"/>
      <c r="C80" s="145" t="s">
        <v>0</v>
      </c>
      <c r="D80" s="146" t="s">
        <v>0</v>
      </c>
      <c r="E80" s="641"/>
      <c r="F80" s="690"/>
      <c r="G80" s="641"/>
      <c r="H80" s="641"/>
      <c r="I80" s="641"/>
      <c r="J80" s="641"/>
      <c r="K80" s="641"/>
      <c r="L80" s="641"/>
      <c r="M80" s="641"/>
      <c r="N80" s="356">
        <f t="shared" si="1"/>
        <v>0</v>
      </c>
      <c r="O80" s="641"/>
      <c r="P80" s="193"/>
    </row>
    <row r="81" spans="1:16" ht="15" customHeight="1" x14ac:dyDescent="0.2">
      <c r="A81" s="158"/>
      <c r="B81" s="689"/>
      <c r="C81" s="145" t="s">
        <v>0</v>
      </c>
      <c r="D81" s="146" t="s">
        <v>0</v>
      </c>
      <c r="E81" s="641"/>
      <c r="F81" s="690"/>
      <c r="G81" s="641"/>
      <c r="H81" s="641"/>
      <c r="I81" s="641"/>
      <c r="J81" s="641"/>
      <c r="K81" s="641"/>
      <c r="L81" s="641"/>
      <c r="M81" s="641"/>
      <c r="N81" s="356">
        <f t="shared" si="1"/>
        <v>0</v>
      </c>
      <c r="O81" s="641"/>
      <c r="P81" s="193"/>
    </row>
    <row r="82" spans="1:16" ht="15" customHeight="1" x14ac:dyDescent="0.2">
      <c r="A82" s="158"/>
      <c r="B82" s="689"/>
      <c r="C82" s="145" t="s">
        <v>0</v>
      </c>
      <c r="D82" s="146" t="s">
        <v>0</v>
      </c>
      <c r="E82" s="641"/>
      <c r="F82" s="690"/>
      <c r="G82" s="641"/>
      <c r="H82" s="641"/>
      <c r="I82" s="641"/>
      <c r="J82" s="641"/>
      <c r="K82" s="641"/>
      <c r="L82" s="641"/>
      <c r="M82" s="641"/>
      <c r="N82" s="356">
        <f t="shared" si="1"/>
        <v>0</v>
      </c>
      <c r="O82" s="641"/>
      <c r="P82" s="193"/>
    </row>
    <row r="83" spans="1:16" ht="15" customHeight="1" x14ac:dyDescent="0.2">
      <c r="A83" s="158"/>
      <c r="B83" s="689"/>
      <c r="C83" s="145" t="s">
        <v>0</v>
      </c>
      <c r="D83" s="146" t="s">
        <v>0</v>
      </c>
      <c r="E83" s="641"/>
      <c r="F83" s="690"/>
      <c r="G83" s="641"/>
      <c r="H83" s="641"/>
      <c r="I83" s="641"/>
      <c r="J83" s="641"/>
      <c r="K83" s="641"/>
      <c r="L83" s="641"/>
      <c r="M83" s="641"/>
      <c r="N83" s="356">
        <f t="shared" si="1"/>
        <v>0</v>
      </c>
      <c r="O83" s="641"/>
      <c r="P83" s="193"/>
    </row>
    <row r="84" spans="1:16" ht="15" customHeight="1" x14ac:dyDescent="0.2">
      <c r="A84" s="158"/>
      <c r="B84" s="689"/>
      <c r="C84" s="145" t="s">
        <v>0</v>
      </c>
      <c r="D84" s="146" t="s">
        <v>0</v>
      </c>
      <c r="E84" s="641"/>
      <c r="F84" s="690"/>
      <c r="G84" s="641"/>
      <c r="H84" s="641"/>
      <c r="I84" s="641"/>
      <c r="J84" s="641"/>
      <c r="K84" s="641"/>
      <c r="L84" s="641"/>
      <c r="M84" s="641"/>
      <c r="N84" s="356">
        <f t="shared" si="1"/>
        <v>0</v>
      </c>
      <c r="O84" s="641"/>
      <c r="P84" s="193"/>
    </row>
    <row r="85" spans="1:16" ht="15" customHeight="1" x14ac:dyDescent="0.2">
      <c r="A85" s="158"/>
      <c r="B85" s="689"/>
      <c r="C85" s="145" t="s">
        <v>0</v>
      </c>
      <c r="D85" s="146" t="s">
        <v>0</v>
      </c>
      <c r="E85" s="641"/>
      <c r="F85" s="690"/>
      <c r="G85" s="641"/>
      <c r="H85" s="641"/>
      <c r="I85" s="641"/>
      <c r="J85" s="641"/>
      <c r="K85" s="641"/>
      <c r="L85" s="641"/>
      <c r="M85" s="641"/>
      <c r="N85" s="356">
        <f t="shared" si="1"/>
        <v>0</v>
      </c>
      <c r="O85" s="641"/>
      <c r="P85" s="193"/>
    </row>
    <row r="86" spans="1:16" ht="15" customHeight="1" x14ac:dyDescent="0.2">
      <c r="A86" s="158"/>
      <c r="B86" s="689"/>
      <c r="C86" s="145" t="s">
        <v>0</v>
      </c>
      <c r="D86" s="146" t="s">
        <v>0</v>
      </c>
      <c r="E86" s="641"/>
      <c r="F86" s="690"/>
      <c r="G86" s="641"/>
      <c r="H86" s="641"/>
      <c r="I86" s="641"/>
      <c r="J86" s="641"/>
      <c r="K86" s="641"/>
      <c r="L86" s="641"/>
      <c r="M86" s="641"/>
      <c r="N86" s="356">
        <f t="shared" si="1"/>
        <v>0</v>
      </c>
      <c r="O86" s="641"/>
      <c r="P86" s="193"/>
    </row>
    <row r="87" spans="1:16" ht="15" customHeight="1" x14ac:dyDescent="0.2">
      <c r="A87" s="158"/>
      <c r="B87" s="689"/>
      <c r="C87" s="145" t="s">
        <v>0</v>
      </c>
      <c r="D87" s="146" t="s">
        <v>0</v>
      </c>
      <c r="E87" s="641"/>
      <c r="F87" s="690"/>
      <c r="G87" s="641"/>
      <c r="H87" s="641"/>
      <c r="I87" s="641"/>
      <c r="J87" s="641"/>
      <c r="K87" s="641"/>
      <c r="L87" s="641"/>
      <c r="M87" s="641"/>
      <c r="N87" s="356">
        <f t="shared" si="1"/>
        <v>0</v>
      </c>
      <c r="O87" s="641"/>
      <c r="P87" s="193"/>
    </row>
    <row r="88" spans="1:16" ht="15" customHeight="1" x14ac:dyDescent="0.2">
      <c r="A88" s="158"/>
      <c r="B88" s="689"/>
      <c r="C88" s="145" t="s">
        <v>0</v>
      </c>
      <c r="D88" s="146" t="s">
        <v>0</v>
      </c>
      <c r="E88" s="641"/>
      <c r="F88" s="690"/>
      <c r="G88" s="641"/>
      <c r="H88" s="641"/>
      <c r="I88" s="641"/>
      <c r="J88" s="641"/>
      <c r="K88" s="641"/>
      <c r="L88" s="641"/>
      <c r="M88" s="641"/>
      <c r="N88" s="356">
        <f t="shared" si="1"/>
        <v>0</v>
      </c>
      <c r="O88" s="641"/>
      <c r="P88" s="193"/>
    </row>
    <row r="89" spans="1:16" ht="15" customHeight="1" x14ac:dyDescent="0.2">
      <c r="A89" s="158"/>
      <c r="B89" s="689"/>
      <c r="C89" s="145" t="s">
        <v>0</v>
      </c>
      <c r="D89" s="146" t="s">
        <v>0</v>
      </c>
      <c r="E89" s="641"/>
      <c r="F89" s="690"/>
      <c r="G89" s="641"/>
      <c r="H89" s="641"/>
      <c r="I89" s="641"/>
      <c r="J89" s="641"/>
      <c r="K89" s="641"/>
      <c r="L89" s="641"/>
      <c r="M89" s="641"/>
      <c r="N89" s="356">
        <f t="shared" si="1"/>
        <v>0</v>
      </c>
      <c r="O89" s="641"/>
      <c r="P89" s="193"/>
    </row>
    <row r="90" spans="1:16" ht="15" customHeight="1" x14ac:dyDescent="0.2">
      <c r="A90" s="158"/>
      <c r="B90" s="689"/>
      <c r="C90" s="145" t="s">
        <v>0</v>
      </c>
      <c r="D90" s="146" t="s">
        <v>0</v>
      </c>
      <c r="E90" s="641"/>
      <c r="F90" s="690"/>
      <c r="G90" s="641"/>
      <c r="H90" s="641"/>
      <c r="I90" s="641"/>
      <c r="J90" s="641"/>
      <c r="K90" s="641"/>
      <c r="L90" s="641"/>
      <c r="M90" s="641"/>
      <c r="N90" s="356">
        <f t="shared" si="1"/>
        <v>0</v>
      </c>
      <c r="O90" s="641"/>
      <c r="P90" s="193"/>
    </row>
    <row r="91" spans="1:16" ht="15" customHeight="1" x14ac:dyDescent="0.2">
      <c r="A91" s="158"/>
      <c r="B91" s="689"/>
      <c r="C91" s="145" t="s">
        <v>0</v>
      </c>
      <c r="D91" s="146" t="s">
        <v>0</v>
      </c>
      <c r="E91" s="641"/>
      <c r="F91" s="690"/>
      <c r="G91" s="641"/>
      <c r="H91" s="641"/>
      <c r="I91" s="641"/>
      <c r="J91" s="641"/>
      <c r="K91" s="641"/>
      <c r="L91" s="641"/>
      <c r="M91" s="641"/>
      <c r="N91" s="356">
        <f t="shared" si="1"/>
        <v>0</v>
      </c>
      <c r="O91" s="641"/>
      <c r="P91" s="193"/>
    </row>
    <row r="92" spans="1:16" ht="15" customHeight="1" x14ac:dyDescent="0.2">
      <c r="A92" s="158"/>
      <c r="B92" s="689"/>
      <c r="C92" s="145" t="s">
        <v>0</v>
      </c>
      <c r="D92" s="146" t="s">
        <v>0</v>
      </c>
      <c r="E92" s="641"/>
      <c r="F92" s="690"/>
      <c r="G92" s="641"/>
      <c r="H92" s="641"/>
      <c r="I92" s="641"/>
      <c r="J92" s="641"/>
      <c r="K92" s="641"/>
      <c r="L92" s="641"/>
      <c r="M92" s="641"/>
      <c r="N92" s="356">
        <f t="shared" si="1"/>
        <v>0</v>
      </c>
      <c r="O92" s="641"/>
      <c r="P92" s="193"/>
    </row>
    <row r="93" spans="1:16" ht="15" customHeight="1" x14ac:dyDescent="0.2">
      <c r="A93" s="158"/>
      <c r="B93" s="689"/>
      <c r="C93" s="145" t="s">
        <v>0</v>
      </c>
      <c r="D93" s="146" t="s">
        <v>0</v>
      </c>
      <c r="E93" s="641"/>
      <c r="F93" s="690"/>
      <c r="G93" s="641"/>
      <c r="H93" s="641"/>
      <c r="I93" s="641"/>
      <c r="J93" s="641"/>
      <c r="K93" s="641"/>
      <c r="L93" s="641"/>
      <c r="M93" s="641"/>
      <c r="N93" s="356">
        <f t="shared" si="1"/>
        <v>0</v>
      </c>
      <c r="O93" s="641"/>
      <c r="P93" s="193"/>
    </row>
    <row r="94" spans="1:16" ht="15" customHeight="1" x14ac:dyDescent="0.2">
      <c r="A94" s="158"/>
      <c r="B94" s="689"/>
      <c r="C94" s="145" t="s">
        <v>0</v>
      </c>
      <c r="D94" s="146" t="s">
        <v>0</v>
      </c>
      <c r="E94" s="641"/>
      <c r="F94" s="690"/>
      <c r="G94" s="641"/>
      <c r="H94" s="641"/>
      <c r="I94" s="641"/>
      <c r="J94" s="641"/>
      <c r="K94" s="641"/>
      <c r="L94" s="641"/>
      <c r="M94" s="641"/>
      <c r="N94" s="356">
        <f t="shared" si="1"/>
        <v>0</v>
      </c>
      <c r="O94" s="641"/>
      <c r="P94" s="193"/>
    </row>
    <row r="95" spans="1:16" ht="15" customHeight="1" x14ac:dyDescent="0.2">
      <c r="A95" s="158"/>
      <c r="B95" s="689"/>
      <c r="C95" s="145" t="s">
        <v>0</v>
      </c>
      <c r="D95" s="146" t="s">
        <v>0</v>
      </c>
      <c r="E95" s="641"/>
      <c r="F95" s="690"/>
      <c r="G95" s="641"/>
      <c r="H95" s="641"/>
      <c r="I95" s="641"/>
      <c r="J95" s="641"/>
      <c r="K95" s="641"/>
      <c r="L95" s="641"/>
      <c r="M95" s="641"/>
      <c r="N95" s="356">
        <f t="shared" si="1"/>
        <v>0</v>
      </c>
      <c r="O95" s="641"/>
      <c r="P95" s="193"/>
    </row>
    <row r="96" spans="1:16" ht="15" customHeight="1" x14ac:dyDescent="0.2">
      <c r="A96" s="158"/>
      <c r="B96" s="689"/>
      <c r="C96" s="145" t="s">
        <v>0</v>
      </c>
      <c r="D96" s="146" t="s">
        <v>0</v>
      </c>
      <c r="E96" s="641"/>
      <c r="F96" s="690"/>
      <c r="G96" s="641"/>
      <c r="H96" s="641"/>
      <c r="I96" s="641"/>
      <c r="J96" s="641"/>
      <c r="K96" s="641"/>
      <c r="L96" s="641"/>
      <c r="M96" s="641"/>
      <c r="N96" s="356">
        <f t="shared" si="1"/>
        <v>0</v>
      </c>
      <c r="O96" s="641"/>
      <c r="P96" s="193"/>
    </row>
    <row r="97" spans="1:16" ht="15" customHeight="1" x14ac:dyDescent="0.2">
      <c r="A97" s="158"/>
      <c r="B97" s="689"/>
      <c r="C97" s="145" t="s">
        <v>0</v>
      </c>
      <c r="D97" s="146" t="s">
        <v>0</v>
      </c>
      <c r="E97" s="641"/>
      <c r="F97" s="690"/>
      <c r="G97" s="641"/>
      <c r="H97" s="641"/>
      <c r="I97" s="641"/>
      <c r="J97" s="641"/>
      <c r="K97" s="641"/>
      <c r="L97" s="641"/>
      <c r="M97" s="641"/>
      <c r="N97" s="356">
        <f t="shared" si="1"/>
        <v>0</v>
      </c>
      <c r="O97" s="641"/>
      <c r="P97" s="193"/>
    </row>
    <row r="98" spans="1:16" ht="15" customHeight="1" x14ac:dyDescent="0.2">
      <c r="A98" s="158"/>
      <c r="B98" s="689"/>
      <c r="C98" s="145" t="s">
        <v>0</v>
      </c>
      <c r="D98" s="146" t="s">
        <v>0</v>
      </c>
      <c r="E98" s="641"/>
      <c r="F98" s="690"/>
      <c r="G98" s="641"/>
      <c r="H98" s="641"/>
      <c r="I98" s="641"/>
      <c r="J98" s="641"/>
      <c r="K98" s="641"/>
      <c r="L98" s="641"/>
      <c r="M98" s="641"/>
      <c r="N98" s="356">
        <f t="shared" si="1"/>
        <v>0</v>
      </c>
      <c r="O98" s="641"/>
      <c r="P98" s="193"/>
    </row>
    <row r="99" spans="1:16" ht="15" customHeight="1" x14ac:dyDescent="0.2">
      <c r="A99" s="158"/>
      <c r="B99" s="689"/>
      <c r="C99" s="145" t="s">
        <v>0</v>
      </c>
      <c r="D99" s="146" t="s">
        <v>0</v>
      </c>
      <c r="E99" s="641"/>
      <c r="F99" s="690"/>
      <c r="G99" s="641"/>
      <c r="H99" s="641"/>
      <c r="I99" s="641"/>
      <c r="J99" s="641"/>
      <c r="K99" s="641"/>
      <c r="L99" s="641"/>
      <c r="M99" s="641"/>
      <c r="N99" s="356">
        <f t="shared" si="1"/>
        <v>0</v>
      </c>
      <c r="O99" s="641"/>
      <c r="P99" s="193"/>
    </row>
    <row r="100" spans="1:16" ht="15" customHeight="1" x14ac:dyDescent="0.2">
      <c r="A100" s="158"/>
      <c r="B100" s="689"/>
      <c r="C100" s="145" t="s">
        <v>0</v>
      </c>
      <c r="D100" s="146" t="s">
        <v>0</v>
      </c>
      <c r="E100" s="641"/>
      <c r="F100" s="690"/>
      <c r="G100" s="641"/>
      <c r="H100" s="641"/>
      <c r="I100" s="641"/>
      <c r="J100" s="641"/>
      <c r="K100" s="641"/>
      <c r="L100" s="641"/>
      <c r="M100" s="641"/>
      <c r="N100" s="356">
        <f t="shared" si="1"/>
        <v>0</v>
      </c>
      <c r="O100" s="641"/>
      <c r="P100" s="193"/>
    </row>
    <row r="101" spans="1:16" ht="15" customHeight="1" x14ac:dyDescent="0.2">
      <c r="A101" s="158"/>
      <c r="B101" s="689"/>
      <c r="C101" s="145" t="s">
        <v>0</v>
      </c>
      <c r="D101" s="146" t="s">
        <v>0</v>
      </c>
      <c r="E101" s="641"/>
      <c r="F101" s="690"/>
      <c r="G101" s="641"/>
      <c r="H101" s="641"/>
      <c r="I101" s="641"/>
      <c r="J101" s="641"/>
      <c r="K101" s="641"/>
      <c r="L101" s="641"/>
      <c r="M101" s="641"/>
      <c r="N101" s="356">
        <f t="shared" si="1"/>
        <v>0</v>
      </c>
      <c r="O101" s="641"/>
      <c r="P101" s="193"/>
    </row>
    <row r="102" spans="1:16" ht="15" customHeight="1" x14ac:dyDescent="0.2">
      <c r="A102" s="158"/>
      <c r="B102" s="689"/>
      <c r="C102" s="145" t="s">
        <v>0</v>
      </c>
      <c r="D102" s="146" t="s">
        <v>0</v>
      </c>
      <c r="E102" s="641"/>
      <c r="F102" s="690"/>
      <c r="G102" s="641"/>
      <c r="H102" s="641"/>
      <c r="I102" s="641"/>
      <c r="J102" s="641"/>
      <c r="K102" s="641"/>
      <c r="L102" s="641"/>
      <c r="M102" s="641"/>
      <c r="N102" s="356">
        <f t="shared" si="1"/>
        <v>0</v>
      </c>
      <c r="O102" s="641"/>
      <c r="P102" s="193"/>
    </row>
    <row r="103" spans="1:16" ht="15" customHeight="1" x14ac:dyDescent="0.2">
      <c r="A103" s="158"/>
      <c r="B103" s="689"/>
      <c r="C103" s="145" t="s">
        <v>0</v>
      </c>
      <c r="D103" s="146" t="s">
        <v>0</v>
      </c>
      <c r="E103" s="641"/>
      <c r="F103" s="690"/>
      <c r="G103" s="641"/>
      <c r="H103" s="641"/>
      <c r="I103" s="641"/>
      <c r="J103" s="641"/>
      <c r="K103" s="641"/>
      <c r="L103" s="641"/>
      <c r="M103" s="641"/>
      <c r="N103" s="356">
        <f t="shared" si="1"/>
        <v>0</v>
      </c>
      <c r="O103" s="641"/>
      <c r="P103" s="193"/>
    </row>
    <row r="104" spans="1:16" ht="15" customHeight="1" x14ac:dyDescent="0.2">
      <c r="A104" s="158"/>
      <c r="B104" s="689"/>
      <c r="C104" s="145" t="s">
        <v>0</v>
      </c>
      <c r="D104" s="146" t="s">
        <v>0</v>
      </c>
      <c r="E104" s="641"/>
      <c r="F104" s="690"/>
      <c r="G104" s="641"/>
      <c r="H104" s="641"/>
      <c r="I104" s="641"/>
      <c r="J104" s="641"/>
      <c r="K104" s="641"/>
      <c r="L104" s="641"/>
      <c r="M104" s="641"/>
      <c r="N104" s="356">
        <f t="shared" si="1"/>
        <v>0</v>
      </c>
      <c r="O104" s="641"/>
      <c r="P104" s="193"/>
    </row>
    <row r="105" spans="1:16" ht="15" customHeight="1" x14ac:dyDescent="0.2">
      <c r="A105" s="158"/>
      <c r="B105" s="689"/>
      <c r="C105" s="145" t="s">
        <v>0</v>
      </c>
      <c r="D105" s="146" t="s">
        <v>0</v>
      </c>
      <c r="E105" s="641"/>
      <c r="F105" s="690"/>
      <c r="G105" s="641"/>
      <c r="H105" s="641"/>
      <c r="I105" s="641"/>
      <c r="J105" s="641"/>
      <c r="K105" s="641"/>
      <c r="L105" s="641"/>
      <c r="M105" s="641"/>
      <c r="N105" s="356">
        <f t="shared" si="1"/>
        <v>0</v>
      </c>
      <c r="O105" s="641"/>
      <c r="P105" s="193"/>
    </row>
    <row r="106" spans="1:16" ht="15" customHeight="1" x14ac:dyDescent="0.2">
      <c r="A106" s="158"/>
      <c r="B106" s="689"/>
      <c r="C106" s="145" t="s">
        <v>0</v>
      </c>
      <c r="D106" s="146" t="s">
        <v>0</v>
      </c>
      <c r="E106" s="641"/>
      <c r="F106" s="690"/>
      <c r="G106" s="641"/>
      <c r="H106" s="641"/>
      <c r="I106" s="641"/>
      <c r="J106" s="641"/>
      <c r="K106" s="641"/>
      <c r="L106" s="641"/>
      <c r="M106" s="641"/>
      <c r="N106" s="356">
        <f t="shared" si="1"/>
        <v>0</v>
      </c>
      <c r="O106" s="641"/>
      <c r="P106" s="193"/>
    </row>
    <row r="107" spans="1:16" ht="15" customHeight="1" x14ac:dyDescent="0.2">
      <c r="A107" s="158"/>
      <c r="B107" s="689"/>
      <c r="C107" s="145" t="s">
        <v>0</v>
      </c>
      <c r="D107" s="146" t="s">
        <v>0</v>
      </c>
      <c r="E107" s="641"/>
      <c r="F107" s="690"/>
      <c r="G107" s="641"/>
      <c r="H107" s="641"/>
      <c r="I107" s="641"/>
      <c r="J107" s="641"/>
      <c r="K107" s="641"/>
      <c r="L107" s="641"/>
      <c r="M107" s="641"/>
      <c r="N107" s="356">
        <f t="shared" si="1"/>
        <v>0</v>
      </c>
      <c r="O107" s="641"/>
      <c r="P107" s="193"/>
    </row>
    <row r="108" spans="1:16" ht="15" customHeight="1" x14ac:dyDescent="0.2">
      <c r="A108" s="158"/>
      <c r="B108" s="689"/>
      <c r="C108" s="145" t="s">
        <v>0</v>
      </c>
      <c r="D108" s="146" t="s">
        <v>0</v>
      </c>
      <c r="E108" s="641"/>
      <c r="F108" s="690"/>
      <c r="G108" s="641"/>
      <c r="H108" s="641"/>
      <c r="I108" s="641"/>
      <c r="J108" s="641"/>
      <c r="K108" s="641"/>
      <c r="L108" s="641"/>
      <c r="M108" s="641"/>
      <c r="N108" s="356">
        <f t="shared" si="1"/>
        <v>0</v>
      </c>
      <c r="O108" s="641"/>
      <c r="P108" s="193"/>
    </row>
    <row r="109" spans="1:16" ht="15" customHeight="1" x14ac:dyDescent="0.2">
      <c r="A109" s="158"/>
      <c r="B109" s="689"/>
      <c r="C109" s="145" t="s">
        <v>0</v>
      </c>
      <c r="D109" s="146" t="s">
        <v>0</v>
      </c>
      <c r="E109" s="641"/>
      <c r="F109" s="690"/>
      <c r="G109" s="641"/>
      <c r="H109" s="641"/>
      <c r="I109" s="641"/>
      <c r="J109" s="641"/>
      <c r="K109" s="641"/>
      <c r="L109" s="641"/>
      <c r="M109" s="641"/>
      <c r="N109" s="356">
        <f t="shared" si="1"/>
        <v>0</v>
      </c>
      <c r="O109" s="641"/>
      <c r="P109" s="193"/>
    </row>
    <row r="110" spans="1:16" ht="15" customHeight="1" x14ac:dyDescent="0.2">
      <c r="A110" s="158"/>
      <c r="B110" s="689"/>
      <c r="C110" s="145" t="s">
        <v>0</v>
      </c>
      <c r="D110" s="146" t="s">
        <v>0</v>
      </c>
      <c r="E110" s="641"/>
      <c r="F110" s="690"/>
      <c r="G110" s="641"/>
      <c r="H110" s="641"/>
      <c r="I110" s="641"/>
      <c r="J110" s="641"/>
      <c r="K110" s="641"/>
      <c r="L110" s="641"/>
      <c r="M110" s="641"/>
      <c r="N110" s="356">
        <f t="shared" si="1"/>
        <v>0</v>
      </c>
      <c r="O110" s="641"/>
      <c r="P110" s="193"/>
    </row>
    <row r="111" spans="1:16" ht="15" customHeight="1" x14ac:dyDescent="0.2">
      <c r="A111" s="158"/>
      <c r="B111" s="689"/>
      <c r="C111" s="145" t="s">
        <v>0</v>
      </c>
      <c r="D111" s="146" t="s">
        <v>0</v>
      </c>
      <c r="E111" s="641"/>
      <c r="F111" s="690"/>
      <c r="G111" s="641"/>
      <c r="H111" s="641"/>
      <c r="I111" s="641"/>
      <c r="J111" s="641"/>
      <c r="K111" s="641"/>
      <c r="L111" s="641"/>
      <c r="M111" s="641"/>
      <c r="N111" s="356">
        <f t="shared" si="1"/>
        <v>0</v>
      </c>
      <c r="O111" s="641"/>
      <c r="P111" s="193"/>
    </row>
    <row r="112" spans="1:16" ht="15" customHeight="1" x14ac:dyDescent="0.2">
      <c r="A112" s="158"/>
      <c r="B112" s="689"/>
      <c r="C112" s="145" t="s">
        <v>0</v>
      </c>
      <c r="D112" s="146" t="s">
        <v>0</v>
      </c>
      <c r="E112" s="641"/>
      <c r="F112" s="690"/>
      <c r="G112" s="641"/>
      <c r="H112" s="641"/>
      <c r="I112" s="641"/>
      <c r="J112" s="641"/>
      <c r="K112" s="641"/>
      <c r="L112" s="641"/>
      <c r="M112" s="641"/>
      <c r="N112" s="356">
        <f t="shared" si="1"/>
        <v>0</v>
      </c>
      <c r="O112" s="641"/>
      <c r="P112" s="193"/>
    </row>
    <row r="113" spans="1:16" ht="15" customHeight="1" x14ac:dyDescent="0.2">
      <c r="A113" s="158"/>
      <c r="B113" s="689"/>
      <c r="C113" s="145" t="s">
        <v>0</v>
      </c>
      <c r="D113" s="146" t="s">
        <v>0</v>
      </c>
      <c r="E113" s="641"/>
      <c r="F113" s="690"/>
      <c r="G113" s="641"/>
      <c r="H113" s="641"/>
      <c r="I113" s="641"/>
      <c r="J113" s="641"/>
      <c r="K113" s="641"/>
      <c r="L113" s="641"/>
      <c r="M113" s="641"/>
      <c r="N113" s="356">
        <f t="shared" si="1"/>
        <v>0</v>
      </c>
      <c r="O113" s="641"/>
      <c r="P113" s="193"/>
    </row>
    <row r="114" spans="1:16" ht="15" customHeight="1" x14ac:dyDescent="0.2">
      <c r="A114" s="158"/>
      <c r="B114" s="689"/>
      <c r="C114" s="145" t="s">
        <v>0</v>
      </c>
      <c r="D114" s="146" t="s">
        <v>0</v>
      </c>
      <c r="E114" s="641"/>
      <c r="F114" s="690"/>
      <c r="G114" s="641"/>
      <c r="H114" s="641"/>
      <c r="I114" s="641"/>
      <c r="J114" s="641"/>
      <c r="K114" s="641"/>
      <c r="L114" s="641"/>
      <c r="M114" s="641"/>
      <c r="N114" s="356">
        <f t="shared" si="1"/>
        <v>0</v>
      </c>
      <c r="O114" s="641"/>
      <c r="P114" s="193"/>
    </row>
    <row r="115" spans="1:16" ht="15" customHeight="1" x14ac:dyDescent="0.2">
      <c r="A115" s="158"/>
      <c r="B115" s="689"/>
      <c r="C115" s="145" t="s">
        <v>0</v>
      </c>
      <c r="D115" s="146" t="s">
        <v>0</v>
      </c>
      <c r="E115" s="641"/>
      <c r="F115" s="690"/>
      <c r="G115" s="641"/>
      <c r="H115" s="641"/>
      <c r="I115" s="641"/>
      <c r="J115" s="641"/>
      <c r="K115" s="641"/>
      <c r="L115" s="641"/>
      <c r="M115" s="641"/>
      <c r="N115" s="356">
        <f t="shared" si="1"/>
        <v>0</v>
      </c>
      <c r="O115" s="641"/>
      <c r="P115" s="193"/>
    </row>
    <row r="116" spans="1:16" ht="15" customHeight="1" x14ac:dyDescent="0.2">
      <c r="A116" s="158"/>
      <c r="B116" s="689"/>
      <c r="C116" s="145" t="s">
        <v>0</v>
      </c>
      <c r="D116" s="146" t="s">
        <v>0</v>
      </c>
      <c r="E116" s="641"/>
      <c r="F116" s="690"/>
      <c r="G116" s="641"/>
      <c r="H116" s="641"/>
      <c r="I116" s="641"/>
      <c r="J116" s="641"/>
      <c r="K116" s="641"/>
      <c r="L116" s="641"/>
      <c r="M116" s="641"/>
      <c r="N116" s="356">
        <f t="shared" si="1"/>
        <v>0</v>
      </c>
      <c r="O116" s="641"/>
      <c r="P116" s="193"/>
    </row>
    <row r="117" spans="1:16" ht="15" customHeight="1" x14ac:dyDescent="0.2">
      <c r="A117" s="158"/>
      <c r="B117" s="689"/>
      <c r="C117" s="145" t="s">
        <v>0</v>
      </c>
      <c r="D117" s="146" t="s">
        <v>0</v>
      </c>
      <c r="E117" s="641"/>
      <c r="F117" s="690"/>
      <c r="G117" s="641"/>
      <c r="H117" s="641"/>
      <c r="I117" s="641"/>
      <c r="J117" s="641"/>
      <c r="K117" s="641"/>
      <c r="L117" s="641"/>
      <c r="M117" s="641"/>
      <c r="N117" s="356">
        <f t="shared" si="1"/>
        <v>0</v>
      </c>
      <c r="O117" s="641"/>
      <c r="P117" s="193"/>
    </row>
    <row r="118" spans="1:16" ht="15" customHeight="1" x14ac:dyDescent="0.2">
      <c r="A118" s="158"/>
      <c r="B118" s="689"/>
      <c r="C118" s="145" t="s">
        <v>0</v>
      </c>
      <c r="D118" s="146" t="s">
        <v>0</v>
      </c>
      <c r="E118" s="641"/>
      <c r="F118" s="690"/>
      <c r="G118" s="641"/>
      <c r="H118" s="641"/>
      <c r="I118" s="641"/>
      <c r="J118" s="641"/>
      <c r="K118" s="641"/>
      <c r="L118" s="641"/>
      <c r="M118" s="641"/>
      <c r="N118" s="356">
        <f t="shared" si="1"/>
        <v>0</v>
      </c>
      <c r="O118" s="641"/>
      <c r="P118" s="193"/>
    </row>
    <row r="119" spans="1:16" ht="15" customHeight="1" x14ac:dyDescent="0.2">
      <c r="A119" s="158"/>
      <c r="B119" s="689"/>
      <c r="C119" s="145" t="s">
        <v>0</v>
      </c>
      <c r="D119" s="146" t="s">
        <v>0</v>
      </c>
      <c r="E119" s="641"/>
      <c r="F119" s="690"/>
      <c r="G119" s="641"/>
      <c r="H119" s="641"/>
      <c r="I119" s="641"/>
      <c r="J119" s="641"/>
      <c r="K119" s="641"/>
      <c r="L119" s="641"/>
      <c r="M119" s="641"/>
      <c r="N119" s="356">
        <f t="shared" si="1"/>
        <v>0</v>
      </c>
      <c r="O119" s="641"/>
      <c r="P119" s="193"/>
    </row>
    <row r="120" spans="1:16" ht="15" customHeight="1" x14ac:dyDescent="0.2">
      <c r="A120" s="158"/>
      <c r="B120" s="689"/>
      <c r="C120" s="145" t="s">
        <v>0</v>
      </c>
      <c r="D120" s="146" t="s">
        <v>0</v>
      </c>
      <c r="E120" s="641"/>
      <c r="F120" s="690"/>
      <c r="G120" s="641"/>
      <c r="H120" s="641"/>
      <c r="I120" s="641"/>
      <c r="J120" s="641"/>
      <c r="K120" s="641"/>
      <c r="L120" s="641"/>
      <c r="M120" s="641"/>
      <c r="N120" s="356">
        <f t="shared" si="1"/>
        <v>0</v>
      </c>
      <c r="O120" s="641"/>
      <c r="P120" s="193"/>
    </row>
    <row r="121" spans="1:16" ht="15" customHeight="1" x14ac:dyDescent="0.2">
      <c r="A121" s="158"/>
      <c r="B121" s="689"/>
      <c r="C121" s="145" t="s">
        <v>0</v>
      </c>
      <c r="D121" s="146" t="s">
        <v>0</v>
      </c>
      <c r="E121" s="641"/>
      <c r="F121" s="690"/>
      <c r="G121" s="641"/>
      <c r="H121" s="641"/>
      <c r="I121" s="641"/>
      <c r="J121" s="641"/>
      <c r="K121" s="641"/>
      <c r="L121" s="641"/>
      <c r="M121" s="641"/>
      <c r="N121" s="356">
        <f t="shared" si="1"/>
        <v>0</v>
      </c>
      <c r="O121" s="641"/>
      <c r="P121" s="193"/>
    </row>
    <row r="122" spans="1:16" ht="15" customHeight="1" x14ac:dyDescent="0.2">
      <c r="A122" s="158"/>
      <c r="B122" s="689"/>
      <c r="C122" s="145" t="s">
        <v>0</v>
      </c>
      <c r="D122" s="146" t="s">
        <v>0</v>
      </c>
      <c r="E122" s="641"/>
      <c r="F122" s="690"/>
      <c r="G122" s="641"/>
      <c r="H122" s="641"/>
      <c r="I122" s="641"/>
      <c r="J122" s="641"/>
      <c r="K122" s="641"/>
      <c r="L122" s="641"/>
      <c r="M122" s="641"/>
      <c r="N122" s="356">
        <f t="shared" si="1"/>
        <v>0</v>
      </c>
      <c r="O122" s="641"/>
      <c r="P122" s="193"/>
    </row>
    <row r="123" spans="1:16" ht="15" customHeight="1" x14ac:dyDescent="0.2">
      <c r="A123" s="158"/>
      <c r="B123" s="689"/>
      <c r="C123" s="145" t="s">
        <v>0</v>
      </c>
      <c r="D123" s="146" t="s">
        <v>0</v>
      </c>
      <c r="E123" s="641"/>
      <c r="F123" s="690"/>
      <c r="G123" s="641"/>
      <c r="H123" s="641"/>
      <c r="I123" s="641"/>
      <c r="J123" s="641"/>
      <c r="K123" s="641"/>
      <c r="L123" s="641"/>
      <c r="M123" s="641"/>
      <c r="N123" s="356">
        <f t="shared" si="1"/>
        <v>0</v>
      </c>
      <c r="O123" s="641"/>
      <c r="P123" s="193"/>
    </row>
    <row r="124" spans="1:16" ht="15" customHeight="1" x14ac:dyDescent="0.2">
      <c r="A124" s="158"/>
      <c r="B124" s="689"/>
      <c r="C124" s="145" t="s">
        <v>0</v>
      </c>
      <c r="D124" s="146" t="s">
        <v>0</v>
      </c>
      <c r="E124" s="641"/>
      <c r="F124" s="690"/>
      <c r="G124" s="641"/>
      <c r="H124" s="641"/>
      <c r="I124" s="641"/>
      <c r="J124" s="641"/>
      <c r="K124" s="641"/>
      <c r="L124" s="641"/>
      <c r="M124" s="641"/>
      <c r="N124" s="356">
        <f t="shared" si="1"/>
        <v>0</v>
      </c>
      <c r="O124" s="641"/>
      <c r="P124" s="193"/>
    </row>
    <row r="125" spans="1:16" ht="15" customHeight="1" x14ac:dyDescent="0.2">
      <c r="A125" s="158"/>
      <c r="B125" s="689"/>
      <c r="C125" s="145" t="s">
        <v>0</v>
      </c>
      <c r="D125" s="146" t="s">
        <v>0</v>
      </c>
      <c r="E125" s="641"/>
      <c r="F125" s="690"/>
      <c r="G125" s="641"/>
      <c r="H125" s="641"/>
      <c r="I125" s="641"/>
      <c r="J125" s="641"/>
      <c r="K125" s="641"/>
      <c r="L125" s="641"/>
      <c r="M125" s="641"/>
      <c r="N125" s="356">
        <f t="shared" si="1"/>
        <v>0</v>
      </c>
      <c r="O125" s="641"/>
      <c r="P125" s="193"/>
    </row>
    <row r="126" spans="1:16" ht="15" customHeight="1" x14ac:dyDescent="0.2">
      <c r="A126" s="158"/>
      <c r="B126" s="689"/>
      <c r="C126" s="145" t="s">
        <v>0</v>
      </c>
      <c r="D126" s="146" t="s">
        <v>0</v>
      </c>
      <c r="E126" s="641"/>
      <c r="F126" s="690"/>
      <c r="G126" s="641"/>
      <c r="H126" s="641"/>
      <c r="I126" s="641"/>
      <c r="J126" s="641"/>
      <c r="K126" s="641"/>
      <c r="L126" s="641"/>
      <c r="M126" s="641"/>
      <c r="N126" s="356">
        <f t="shared" si="1"/>
        <v>0</v>
      </c>
      <c r="O126" s="641"/>
      <c r="P126" s="193"/>
    </row>
    <row r="127" spans="1:16" ht="15" customHeight="1" x14ac:dyDescent="0.2">
      <c r="A127" s="158"/>
      <c r="B127" s="689"/>
      <c r="C127" s="145" t="s">
        <v>0</v>
      </c>
      <c r="D127" s="146" t="s">
        <v>0</v>
      </c>
      <c r="E127" s="641"/>
      <c r="F127" s="690"/>
      <c r="G127" s="641"/>
      <c r="H127" s="641"/>
      <c r="I127" s="641"/>
      <c r="J127" s="641"/>
      <c r="K127" s="641"/>
      <c r="L127" s="641"/>
      <c r="M127" s="641"/>
      <c r="N127" s="356">
        <f t="shared" si="1"/>
        <v>0</v>
      </c>
      <c r="O127" s="641"/>
      <c r="P127" s="193"/>
    </row>
    <row r="128" spans="1:16" ht="15" customHeight="1" x14ac:dyDescent="0.2">
      <c r="A128" s="158"/>
      <c r="B128" s="689"/>
      <c r="C128" s="145" t="s">
        <v>0</v>
      </c>
      <c r="D128" s="146" t="s">
        <v>0</v>
      </c>
      <c r="E128" s="641"/>
      <c r="F128" s="690"/>
      <c r="G128" s="641"/>
      <c r="H128" s="641"/>
      <c r="I128" s="641"/>
      <c r="J128" s="641"/>
      <c r="K128" s="641"/>
      <c r="L128" s="641"/>
      <c r="M128" s="641"/>
      <c r="N128" s="356">
        <f t="shared" si="1"/>
        <v>0</v>
      </c>
      <c r="O128" s="641"/>
      <c r="P128" s="193"/>
    </row>
    <row r="129" spans="1:16" ht="15" customHeight="1" x14ac:dyDescent="0.2">
      <c r="A129" s="158"/>
      <c r="B129" s="689"/>
      <c r="C129" s="145" t="s">
        <v>0</v>
      </c>
      <c r="D129" s="146" t="s">
        <v>0</v>
      </c>
      <c r="E129" s="641"/>
      <c r="F129" s="690"/>
      <c r="G129" s="641"/>
      <c r="H129" s="641"/>
      <c r="I129" s="641"/>
      <c r="J129" s="641"/>
      <c r="K129" s="641"/>
      <c r="L129" s="641"/>
      <c r="M129" s="641"/>
      <c r="N129" s="356">
        <f t="shared" si="1"/>
        <v>0</v>
      </c>
      <c r="O129" s="641"/>
      <c r="P129" s="193"/>
    </row>
    <row r="130" spans="1:16" ht="15" customHeight="1" x14ac:dyDescent="0.2">
      <c r="A130" s="158"/>
      <c r="B130" s="689"/>
      <c r="C130" s="145" t="s">
        <v>0</v>
      </c>
      <c r="D130" s="146" t="s">
        <v>0</v>
      </c>
      <c r="E130" s="641"/>
      <c r="F130" s="690"/>
      <c r="G130" s="641"/>
      <c r="H130" s="641"/>
      <c r="I130" s="641"/>
      <c r="J130" s="641"/>
      <c r="K130" s="641"/>
      <c r="L130" s="641"/>
      <c r="M130" s="641"/>
      <c r="N130" s="356">
        <f t="shared" si="1"/>
        <v>0</v>
      </c>
      <c r="O130" s="641"/>
      <c r="P130" s="193"/>
    </row>
    <row r="131" spans="1:16" ht="15" customHeight="1" x14ac:dyDescent="0.2">
      <c r="A131" s="158"/>
      <c r="B131" s="689"/>
      <c r="C131" s="145" t="s">
        <v>0</v>
      </c>
      <c r="D131" s="146" t="s">
        <v>0</v>
      </c>
      <c r="E131" s="641"/>
      <c r="F131" s="690"/>
      <c r="G131" s="641"/>
      <c r="H131" s="641"/>
      <c r="I131" s="641"/>
      <c r="J131" s="641"/>
      <c r="K131" s="641"/>
      <c r="L131" s="641"/>
      <c r="M131" s="641"/>
      <c r="N131" s="356">
        <f t="shared" si="1"/>
        <v>0</v>
      </c>
      <c r="O131" s="641"/>
      <c r="P131" s="193"/>
    </row>
    <row r="132" spans="1:16" ht="15" customHeight="1" x14ac:dyDescent="0.2">
      <c r="A132" s="158"/>
      <c r="B132" s="689"/>
      <c r="C132" s="145" t="s">
        <v>0</v>
      </c>
      <c r="D132" s="146" t="s">
        <v>0</v>
      </c>
      <c r="E132" s="641"/>
      <c r="F132" s="690"/>
      <c r="G132" s="641"/>
      <c r="H132" s="641"/>
      <c r="I132" s="641"/>
      <c r="J132" s="641"/>
      <c r="K132" s="641"/>
      <c r="L132" s="641"/>
      <c r="M132" s="641"/>
      <c r="N132" s="356">
        <f t="shared" si="1"/>
        <v>0</v>
      </c>
      <c r="O132" s="641"/>
      <c r="P132" s="193"/>
    </row>
    <row r="133" spans="1:16" ht="15" customHeight="1" x14ac:dyDescent="0.2">
      <c r="A133" s="158"/>
      <c r="B133" s="689"/>
      <c r="C133" s="145" t="s">
        <v>0</v>
      </c>
      <c r="D133" s="146" t="s">
        <v>0</v>
      </c>
      <c r="E133" s="641"/>
      <c r="F133" s="690"/>
      <c r="G133" s="641"/>
      <c r="H133" s="641"/>
      <c r="I133" s="641"/>
      <c r="J133" s="641"/>
      <c r="K133" s="641"/>
      <c r="L133" s="641"/>
      <c r="M133" s="641"/>
      <c r="N133" s="356">
        <f t="shared" si="1"/>
        <v>0</v>
      </c>
      <c r="O133" s="641"/>
      <c r="P133" s="193"/>
    </row>
    <row r="134" spans="1:16" ht="15" customHeight="1" x14ac:dyDescent="0.2">
      <c r="A134" s="158"/>
      <c r="B134" s="689"/>
      <c r="C134" s="145" t="s">
        <v>0</v>
      </c>
      <c r="D134" s="146" t="s">
        <v>0</v>
      </c>
      <c r="E134" s="641"/>
      <c r="F134" s="690"/>
      <c r="G134" s="641"/>
      <c r="H134" s="641"/>
      <c r="I134" s="641"/>
      <c r="J134" s="641"/>
      <c r="K134" s="641"/>
      <c r="L134" s="641"/>
      <c r="M134" s="641"/>
      <c r="N134" s="356">
        <f t="shared" si="1"/>
        <v>0</v>
      </c>
      <c r="O134" s="641"/>
      <c r="P134" s="193"/>
    </row>
    <row r="135" spans="1:16" ht="15" customHeight="1" x14ac:dyDescent="0.2">
      <c r="A135" s="158"/>
      <c r="B135" s="689"/>
      <c r="C135" s="145" t="s">
        <v>0</v>
      </c>
      <c r="D135" s="146" t="s">
        <v>0</v>
      </c>
      <c r="E135" s="641"/>
      <c r="F135" s="690"/>
      <c r="G135" s="641"/>
      <c r="H135" s="641"/>
      <c r="I135" s="641"/>
      <c r="J135" s="641"/>
      <c r="K135" s="641"/>
      <c r="L135" s="641"/>
      <c r="M135" s="641"/>
      <c r="N135" s="356">
        <f t="shared" si="1"/>
        <v>0</v>
      </c>
      <c r="O135" s="641"/>
      <c r="P135" s="193"/>
    </row>
    <row r="136" spans="1:16" ht="15" customHeight="1" x14ac:dyDescent="0.2">
      <c r="A136" s="158"/>
      <c r="B136" s="689"/>
      <c r="C136" s="145" t="s">
        <v>0</v>
      </c>
      <c r="D136" s="146" t="s">
        <v>0</v>
      </c>
      <c r="E136" s="641"/>
      <c r="F136" s="690"/>
      <c r="G136" s="641"/>
      <c r="H136" s="641"/>
      <c r="I136" s="641"/>
      <c r="J136" s="641"/>
      <c r="K136" s="641"/>
      <c r="L136" s="641"/>
      <c r="M136" s="641"/>
      <c r="N136" s="356">
        <f t="shared" si="1"/>
        <v>0</v>
      </c>
      <c r="O136" s="641"/>
      <c r="P136" s="193"/>
    </row>
    <row r="137" spans="1:16" ht="15" customHeight="1" x14ac:dyDescent="0.2">
      <c r="A137" s="158"/>
      <c r="B137" s="689"/>
      <c r="C137" s="145" t="s">
        <v>0</v>
      </c>
      <c r="D137" s="146" t="s">
        <v>0</v>
      </c>
      <c r="E137" s="641"/>
      <c r="F137" s="690"/>
      <c r="G137" s="641"/>
      <c r="H137" s="641"/>
      <c r="I137" s="641"/>
      <c r="J137" s="641"/>
      <c r="K137" s="641"/>
      <c r="L137" s="641"/>
      <c r="M137" s="641"/>
      <c r="N137" s="356">
        <f t="shared" si="1"/>
        <v>0</v>
      </c>
      <c r="O137" s="641"/>
      <c r="P137" s="193"/>
    </row>
    <row r="138" spans="1:16" ht="15" customHeight="1" x14ac:dyDescent="0.2">
      <c r="A138" s="158"/>
      <c r="B138" s="689"/>
      <c r="C138" s="145" t="s">
        <v>0</v>
      </c>
      <c r="D138" s="146" t="s">
        <v>0</v>
      </c>
      <c r="E138" s="641"/>
      <c r="F138" s="690"/>
      <c r="G138" s="641"/>
      <c r="H138" s="641"/>
      <c r="I138" s="641"/>
      <c r="J138" s="641"/>
      <c r="K138" s="641"/>
      <c r="L138" s="641"/>
      <c r="M138" s="641"/>
      <c r="N138" s="356">
        <f t="shared" si="1"/>
        <v>0</v>
      </c>
      <c r="O138" s="641"/>
      <c r="P138" s="193"/>
    </row>
    <row r="139" spans="1:16" ht="15" customHeight="1" x14ac:dyDescent="0.2">
      <c r="A139" s="158"/>
      <c r="B139" s="689"/>
      <c r="C139" s="145" t="s">
        <v>0</v>
      </c>
      <c r="D139" s="146" t="s">
        <v>0</v>
      </c>
      <c r="E139" s="641"/>
      <c r="F139" s="690"/>
      <c r="G139" s="641"/>
      <c r="H139" s="641"/>
      <c r="I139" s="641"/>
      <c r="J139" s="641"/>
      <c r="K139" s="641"/>
      <c r="L139" s="641"/>
      <c r="M139" s="641"/>
      <c r="N139" s="356">
        <f t="shared" si="1"/>
        <v>0</v>
      </c>
      <c r="O139" s="641"/>
      <c r="P139" s="193"/>
    </row>
    <row r="140" spans="1:16" ht="15" customHeight="1" x14ac:dyDescent="0.2">
      <c r="A140" s="158"/>
      <c r="B140" s="689"/>
      <c r="C140" s="145" t="s">
        <v>0</v>
      </c>
      <c r="D140" s="146" t="s">
        <v>0</v>
      </c>
      <c r="E140" s="641"/>
      <c r="F140" s="690"/>
      <c r="G140" s="641"/>
      <c r="H140" s="641"/>
      <c r="I140" s="641"/>
      <c r="J140" s="641"/>
      <c r="K140" s="641"/>
      <c r="L140" s="641"/>
      <c r="M140" s="641"/>
      <c r="N140" s="356">
        <f t="shared" si="1"/>
        <v>0</v>
      </c>
      <c r="O140" s="641"/>
      <c r="P140" s="193"/>
    </row>
    <row r="141" spans="1:16" ht="15" customHeight="1" x14ac:dyDescent="0.2">
      <c r="A141" s="158"/>
      <c r="B141" s="689"/>
      <c r="C141" s="145" t="s">
        <v>0</v>
      </c>
      <c r="D141" s="146" t="s">
        <v>0</v>
      </c>
      <c r="E141" s="641"/>
      <c r="F141" s="690"/>
      <c r="G141" s="641"/>
      <c r="H141" s="641"/>
      <c r="I141" s="641"/>
      <c r="J141" s="641"/>
      <c r="K141" s="641"/>
      <c r="L141" s="641"/>
      <c r="M141" s="641"/>
      <c r="N141" s="356">
        <f t="shared" ref="N141:N204" si="2">(E141*F141/100)+G141+H141+I141+K141+J141+L141-M141</f>
        <v>0</v>
      </c>
      <c r="O141" s="641"/>
      <c r="P141" s="193"/>
    </row>
    <row r="142" spans="1:16" ht="15" customHeight="1" x14ac:dyDescent="0.2">
      <c r="A142" s="158"/>
      <c r="B142" s="689"/>
      <c r="C142" s="145" t="s">
        <v>0</v>
      </c>
      <c r="D142" s="146" t="s">
        <v>0</v>
      </c>
      <c r="E142" s="641"/>
      <c r="F142" s="690"/>
      <c r="G142" s="641"/>
      <c r="H142" s="641"/>
      <c r="I142" s="641"/>
      <c r="J142" s="641"/>
      <c r="K142" s="641"/>
      <c r="L142" s="641"/>
      <c r="M142" s="641"/>
      <c r="N142" s="356">
        <f t="shared" si="2"/>
        <v>0</v>
      </c>
      <c r="O142" s="641"/>
      <c r="P142" s="193"/>
    </row>
    <row r="143" spans="1:16" ht="15" customHeight="1" x14ac:dyDescent="0.2">
      <c r="A143" s="158"/>
      <c r="B143" s="689"/>
      <c r="C143" s="145" t="s">
        <v>0</v>
      </c>
      <c r="D143" s="146" t="s">
        <v>0</v>
      </c>
      <c r="E143" s="641"/>
      <c r="F143" s="690"/>
      <c r="G143" s="641"/>
      <c r="H143" s="641"/>
      <c r="I143" s="641"/>
      <c r="J143" s="641"/>
      <c r="K143" s="641"/>
      <c r="L143" s="641"/>
      <c r="M143" s="641"/>
      <c r="N143" s="356">
        <f t="shared" si="2"/>
        <v>0</v>
      </c>
      <c r="O143" s="641"/>
      <c r="P143" s="193"/>
    </row>
    <row r="144" spans="1:16" ht="15" customHeight="1" x14ac:dyDescent="0.2">
      <c r="A144" s="158"/>
      <c r="B144" s="689"/>
      <c r="C144" s="145" t="s">
        <v>0</v>
      </c>
      <c r="D144" s="146" t="s">
        <v>0</v>
      </c>
      <c r="E144" s="641"/>
      <c r="F144" s="690"/>
      <c r="G144" s="641"/>
      <c r="H144" s="641"/>
      <c r="I144" s="641"/>
      <c r="J144" s="641"/>
      <c r="K144" s="641"/>
      <c r="L144" s="641"/>
      <c r="M144" s="641"/>
      <c r="N144" s="356">
        <f t="shared" si="2"/>
        <v>0</v>
      </c>
      <c r="O144" s="641"/>
      <c r="P144" s="193"/>
    </row>
    <row r="145" spans="1:16" ht="15" customHeight="1" x14ac:dyDescent="0.2">
      <c r="A145" s="158"/>
      <c r="B145" s="689"/>
      <c r="C145" s="145" t="s">
        <v>0</v>
      </c>
      <c r="D145" s="146" t="s">
        <v>0</v>
      </c>
      <c r="E145" s="641"/>
      <c r="F145" s="690"/>
      <c r="G145" s="641"/>
      <c r="H145" s="641"/>
      <c r="I145" s="641"/>
      <c r="J145" s="641"/>
      <c r="K145" s="641"/>
      <c r="L145" s="641"/>
      <c r="M145" s="641"/>
      <c r="N145" s="356">
        <f t="shared" si="2"/>
        <v>0</v>
      </c>
      <c r="O145" s="641"/>
      <c r="P145" s="193"/>
    </row>
    <row r="146" spans="1:16" ht="15" customHeight="1" x14ac:dyDescent="0.2">
      <c r="A146" s="158"/>
      <c r="B146" s="689"/>
      <c r="C146" s="145" t="s">
        <v>0</v>
      </c>
      <c r="D146" s="146" t="s">
        <v>0</v>
      </c>
      <c r="E146" s="641"/>
      <c r="F146" s="690"/>
      <c r="G146" s="641"/>
      <c r="H146" s="641"/>
      <c r="I146" s="641"/>
      <c r="J146" s="641"/>
      <c r="K146" s="641"/>
      <c r="L146" s="641"/>
      <c r="M146" s="641"/>
      <c r="N146" s="356">
        <f t="shared" si="2"/>
        <v>0</v>
      </c>
      <c r="O146" s="641"/>
      <c r="P146" s="193"/>
    </row>
    <row r="147" spans="1:16" ht="15" customHeight="1" x14ac:dyDescent="0.2">
      <c r="A147" s="158"/>
      <c r="B147" s="689"/>
      <c r="C147" s="145" t="s">
        <v>0</v>
      </c>
      <c r="D147" s="146" t="s">
        <v>0</v>
      </c>
      <c r="E147" s="641"/>
      <c r="F147" s="690"/>
      <c r="G147" s="641"/>
      <c r="H147" s="641"/>
      <c r="I147" s="641"/>
      <c r="J147" s="641"/>
      <c r="K147" s="641"/>
      <c r="L147" s="641"/>
      <c r="M147" s="641"/>
      <c r="N147" s="356">
        <f t="shared" si="2"/>
        <v>0</v>
      </c>
      <c r="O147" s="641"/>
      <c r="P147" s="193"/>
    </row>
    <row r="148" spans="1:16" ht="15" customHeight="1" x14ac:dyDescent="0.2">
      <c r="A148" s="158"/>
      <c r="B148" s="689"/>
      <c r="C148" s="145" t="s">
        <v>0</v>
      </c>
      <c r="D148" s="146" t="s">
        <v>0</v>
      </c>
      <c r="E148" s="641"/>
      <c r="F148" s="690"/>
      <c r="G148" s="641"/>
      <c r="H148" s="641"/>
      <c r="I148" s="641"/>
      <c r="J148" s="641"/>
      <c r="K148" s="641"/>
      <c r="L148" s="641"/>
      <c r="M148" s="641"/>
      <c r="N148" s="356">
        <f t="shared" si="2"/>
        <v>0</v>
      </c>
      <c r="O148" s="641"/>
      <c r="P148" s="193"/>
    </row>
    <row r="149" spans="1:16" ht="15" customHeight="1" x14ac:dyDescent="0.2">
      <c r="A149" s="158"/>
      <c r="B149" s="689"/>
      <c r="C149" s="145" t="s">
        <v>0</v>
      </c>
      <c r="D149" s="146" t="s">
        <v>0</v>
      </c>
      <c r="E149" s="641"/>
      <c r="F149" s="690"/>
      <c r="G149" s="641"/>
      <c r="H149" s="641"/>
      <c r="I149" s="641"/>
      <c r="J149" s="641"/>
      <c r="K149" s="641"/>
      <c r="L149" s="641"/>
      <c r="M149" s="641"/>
      <c r="N149" s="356">
        <f t="shared" si="2"/>
        <v>0</v>
      </c>
      <c r="O149" s="641"/>
      <c r="P149" s="193"/>
    </row>
    <row r="150" spans="1:16" ht="15" customHeight="1" x14ac:dyDescent="0.2">
      <c r="A150" s="158"/>
      <c r="B150" s="689"/>
      <c r="C150" s="145" t="s">
        <v>0</v>
      </c>
      <c r="D150" s="146" t="s">
        <v>0</v>
      </c>
      <c r="E150" s="641"/>
      <c r="F150" s="690"/>
      <c r="G150" s="641"/>
      <c r="H150" s="641"/>
      <c r="I150" s="641"/>
      <c r="J150" s="641"/>
      <c r="K150" s="641"/>
      <c r="L150" s="641"/>
      <c r="M150" s="641"/>
      <c r="N150" s="356">
        <f t="shared" si="2"/>
        <v>0</v>
      </c>
      <c r="O150" s="641"/>
      <c r="P150" s="193"/>
    </row>
    <row r="151" spans="1:16" ht="15" customHeight="1" x14ac:dyDescent="0.2">
      <c r="A151" s="158"/>
      <c r="B151" s="689"/>
      <c r="C151" s="145" t="s">
        <v>0</v>
      </c>
      <c r="D151" s="146" t="s">
        <v>0</v>
      </c>
      <c r="E151" s="641"/>
      <c r="F151" s="690"/>
      <c r="G151" s="641"/>
      <c r="H151" s="641"/>
      <c r="I151" s="641"/>
      <c r="J151" s="641"/>
      <c r="K151" s="641"/>
      <c r="L151" s="641"/>
      <c r="M151" s="641"/>
      <c r="N151" s="356">
        <f t="shared" si="2"/>
        <v>0</v>
      </c>
      <c r="O151" s="641"/>
      <c r="P151" s="193"/>
    </row>
    <row r="152" spans="1:16" ht="15" customHeight="1" x14ac:dyDescent="0.2">
      <c r="A152" s="158"/>
      <c r="B152" s="689"/>
      <c r="C152" s="145" t="s">
        <v>0</v>
      </c>
      <c r="D152" s="146" t="s">
        <v>0</v>
      </c>
      <c r="E152" s="641"/>
      <c r="F152" s="690"/>
      <c r="G152" s="641"/>
      <c r="H152" s="641"/>
      <c r="I152" s="641"/>
      <c r="J152" s="641"/>
      <c r="K152" s="641"/>
      <c r="L152" s="641"/>
      <c r="M152" s="641"/>
      <c r="N152" s="356">
        <f t="shared" si="2"/>
        <v>0</v>
      </c>
      <c r="O152" s="641"/>
      <c r="P152" s="193"/>
    </row>
    <row r="153" spans="1:16" ht="15" customHeight="1" x14ac:dyDescent="0.2">
      <c r="A153" s="158"/>
      <c r="B153" s="689"/>
      <c r="C153" s="145" t="s">
        <v>0</v>
      </c>
      <c r="D153" s="146" t="s">
        <v>0</v>
      </c>
      <c r="E153" s="641"/>
      <c r="F153" s="690"/>
      <c r="G153" s="641"/>
      <c r="H153" s="641"/>
      <c r="I153" s="641"/>
      <c r="J153" s="641"/>
      <c r="K153" s="641"/>
      <c r="L153" s="641"/>
      <c r="M153" s="641"/>
      <c r="N153" s="356">
        <f t="shared" si="2"/>
        <v>0</v>
      </c>
      <c r="O153" s="641"/>
      <c r="P153" s="193"/>
    </row>
    <row r="154" spans="1:16" ht="15" customHeight="1" x14ac:dyDescent="0.2">
      <c r="A154" s="158"/>
      <c r="B154" s="689"/>
      <c r="C154" s="145" t="s">
        <v>0</v>
      </c>
      <c r="D154" s="146" t="s">
        <v>0</v>
      </c>
      <c r="E154" s="641"/>
      <c r="F154" s="690"/>
      <c r="G154" s="641"/>
      <c r="H154" s="641"/>
      <c r="I154" s="641"/>
      <c r="J154" s="641"/>
      <c r="K154" s="641"/>
      <c r="L154" s="641"/>
      <c r="M154" s="641"/>
      <c r="N154" s="356">
        <f t="shared" si="2"/>
        <v>0</v>
      </c>
      <c r="O154" s="641"/>
      <c r="P154" s="193"/>
    </row>
    <row r="155" spans="1:16" ht="15" customHeight="1" x14ac:dyDescent="0.2">
      <c r="A155" s="158"/>
      <c r="B155" s="689"/>
      <c r="C155" s="145" t="s">
        <v>0</v>
      </c>
      <c r="D155" s="146" t="s">
        <v>0</v>
      </c>
      <c r="E155" s="641"/>
      <c r="F155" s="690"/>
      <c r="G155" s="641"/>
      <c r="H155" s="641"/>
      <c r="I155" s="641"/>
      <c r="J155" s="641"/>
      <c r="K155" s="641"/>
      <c r="L155" s="641"/>
      <c r="M155" s="641"/>
      <c r="N155" s="356">
        <f t="shared" si="2"/>
        <v>0</v>
      </c>
      <c r="O155" s="641"/>
      <c r="P155" s="193"/>
    </row>
    <row r="156" spans="1:16" ht="15" customHeight="1" x14ac:dyDescent="0.2">
      <c r="A156" s="158"/>
      <c r="B156" s="689"/>
      <c r="C156" s="145" t="s">
        <v>0</v>
      </c>
      <c r="D156" s="146" t="s">
        <v>0</v>
      </c>
      <c r="E156" s="641"/>
      <c r="F156" s="690"/>
      <c r="G156" s="641"/>
      <c r="H156" s="641"/>
      <c r="I156" s="641"/>
      <c r="J156" s="641"/>
      <c r="K156" s="641"/>
      <c r="L156" s="641"/>
      <c r="M156" s="641"/>
      <c r="N156" s="356">
        <f t="shared" si="2"/>
        <v>0</v>
      </c>
      <c r="O156" s="641"/>
      <c r="P156" s="193"/>
    </row>
    <row r="157" spans="1:16" ht="15" customHeight="1" x14ac:dyDescent="0.2">
      <c r="A157" s="158"/>
      <c r="B157" s="689"/>
      <c r="C157" s="145" t="s">
        <v>0</v>
      </c>
      <c r="D157" s="146" t="s">
        <v>0</v>
      </c>
      <c r="E157" s="641"/>
      <c r="F157" s="690"/>
      <c r="G157" s="641"/>
      <c r="H157" s="641"/>
      <c r="I157" s="641"/>
      <c r="J157" s="641"/>
      <c r="K157" s="641"/>
      <c r="L157" s="641"/>
      <c r="M157" s="641"/>
      <c r="N157" s="356">
        <f t="shared" si="2"/>
        <v>0</v>
      </c>
      <c r="O157" s="641"/>
      <c r="P157" s="193"/>
    </row>
    <row r="158" spans="1:16" ht="15" customHeight="1" x14ac:dyDescent="0.2">
      <c r="A158" s="158"/>
      <c r="B158" s="689"/>
      <c r="C158" s="145" t="s">
        <v>0</v>
      </c>
      <c r="D158" s="146" t="s">
        <v>0</v>
      </c>
      <c r="E158" s="641"/>
      <c r="F158" s="690"/>
      <c r="G158" s="641"/>
      <c r="H158" s="641"/>
      <c r="I158" s="641"/>
      <c r="J158" s="641"/>
      <c r="K158" s="641"/>
      <c r="L158" s="641"/>
      <c r="M158" s="641"/>
      <c r="N158" s="356">
        <f t="shared" si="2"/>
        <v>0</v>
      </c>
      <c r="O158" s="641"/>
      <c r="P158" s="193"/>
    </row>
    <row r="159" spans="1:16" ht="15" customHeight="1" x14ac:dyDescent="0.2">
      <c r="A159" s="158"/>
      <c r="B159" s="689"/>
      <c r="C159" s="145" t="s">
        <v>0</v>
      </c>
      <c r="D159" s="146" t="s">
        <v>0</v>
      </c>
      <c r="E159" s="641"/>
      <c r="F159" s="690"/>
      <c r="G159" s="641"/>
      <c r="H159" s="641"/>
      <c r="I159" s="641"/>
      <c r="J159" s="641"/>
      <c r="K159" s="641"/>
      <c r="L159" s="641"/>
      <c r="M159" s="641"/>
      <c r="N159" s="356">
        <f t="shared" si="2"/>
        <v>0</v>
      </c>
      <c r="O159" s="641"/>
      <c r="P159" s="193"/>
    </row>
    <row r="160" spans="1:16" ht="15" customHeight="1" x14ac:dyDescent="0.2">
      <c r="A160" s="158"/>
      <c r="B160" s="689"/>
      <c r="C160" s="145" t="s">
        <v>0</v>
      </c>
      <c r="D160" s="146" t="s">
        <v>0</v>
      </c>
      <c r="E160" s="641"/>
      <c r="F160" s="690"/>
      <c r="G160" s="641"/>
      <c r="H160" s="641"/>
      <c r="I160" s="641"/>
      <c r="J160" s="641"/>
      <c r="K160" s="641"/>
      <c r="L160" s="641"/>
      <c r="M160" s="641"/>
      <c r="N160" s="356">
        <f t="shared" si="2"/>
        <v>0</v>
      </c>
      <c r="O160" s="641"/>
      <c r="P160" s="193"/>
    </row>
    <row r="161" spans="1:16" ht="15" customHeight="1" x14ac:dyDescent="0.2">
      <c r="A161" s="158"/>
      <c r="B161" s="689"/>
      <c r="C161" s="145" t="s">
        <v>0</v>
      </c>
      <c r="D161" s="146" t="s">
        <v>0</v>
      </c>
      <c r="E161" s="641"/>
      <c r="F161" s="690"/>
      <c r="G161" s="641"/>
      <c r="H161" s="641"/>
      <c r="I161" s="641"/>
      <c r="J161" s="641"/>
      <c r="K161" s="641"/>
      <c r="L161" s="641"/>
      <c r="M161" s="641"/>
      <c r="N161" s="356">
        <f t="shared" si="2"/>
        <v>0</v>
      </c>
      <c r="O161" s="641"/>
      <c r="P161" s="193"/>
    </row>
    <row r="162" spans="1:16" ht="15" customHeight="1" x14ac:dyDescent="0.2">
      <c r="A162" s="158"/>
      <c r="B162" s="689"/>
      <c r="C162" s="145" t="s">
        <v>0</v>
      </c>
      <c r="D162" s="146" t="s">
        <v>0</v>
      </c>
      <c r="E162" s="641"/>
      <c r="F162" s="690"/>
      <c r="G162" s="641"/>
      <c r="H162" s="641"/>
      <c r="I162" s="641"/>
      <c r="J162" s="641"/>
      <c r="K162" s="641"/>
      <c r="L162" s="641"/>
      <c r="M162" s="641"/>
      <c r="N162" s="356">
        <f t="shared" si="2"/>
        <v>0</v>
      </c>
      <c r="O162" s="641"/>
      <c r="P162" s="193"/>
    </row>
    <row r="163" spans="1:16" ht="15" customHeight="1" x14ac:dyDescent="0.2">
      <c r="A163" s="158"/>
      <c r="B163" s="689"/>
      <c r="C163" s="145" t="s">
        <v>0</v>
      </c>
      <c r="D163" s="146" t="s">
        <v>0</v>
      </c>
      <c r="E163" s="641"/>
      <c r="F163" s="690"/>
      <c r="G163" s="641"/>
      <c r="H163" s="641"/>
      <c r="I163" s="641"/>
      <c r="J163" s="641"/>
      <c r="K163" s="641"/>
      <c r="L163" s="641"/>
      <c r="M163" s="641"/>
      <c r="N163" s="356">
        <f t="shared" si="2"/>
        <v>0</v>
      </c>
      <c r="O163" s="641"/>
      <c r="P163" s="193"/>
    </row>
    <row r="164" spans="1:16" ht="15" customHeight="1" x14ac:dyDescent="0.2">
      <c r="A164" s="158"/>
      <c r="B164" s="689"/>
      <c r="C164" s="145" t="s">
        <v>0</v>
      </c>
      <c r="D164" s="146" t="s">
        <v>0</v>
      </c>
      <c r="E164" s="641"/>
      <c r="F164" s="690"/>
      <c r="G164" s="641"/>
      <c r="H164" s="641"/>
      <c r="I164" s="641"/>
      <c r="J164" s="641"/>
      <c r="K164" s="641"/>
      <c r="L164" s="641"/>
      <c r="M164" s="641"/>
      <c r="N164" s="356">
        <f t="shared" si="2"/>
        <v>0</v>
      </c>
      <c r="O164" s="641"/>
      <c r="P164" s="193"/>
    </row>
    <row r="165" spans="1:16" ht="15" customHeight="1" x14ac:dyDescent="0.2">
      <c r="A165" s="158"/>
      <c r="B165" s="689"/>
      <c r="C165" s="145" t="s">
        <v>0</v>
      </c>
      <c r="D165" s="146" t="s">
        <v>0</v>
      </c>
      <c r="E165" s="641"/>
      <c r="F165" s="690"/>
      <c r="G165" s="641"/>
      <c r="H165" s="641"/>
      <c r="I165" s="641"/>
      <c r="J165" s="641"/>
      <c r="K165" s="641"/>
      <c r="L165" s="641"/>
      <c r="M165" s="641"/>
      <c r="N165" s="356">
        <f t="shared" si="2"/>
        <v>0</v>
      </c>
      <c r="O165" s="641"/>
      <c r="P165" s="193"/>
    </row>
    <row r="166" spans="1:16" ht="15" customHeight="1" x14ac:dyDescent="0.2">
      <c r="A166" s="158"/>
      <c r="B166" s="689"/>
      <c r="C166" s="145" t="s">
        <v>0</v>
      </c>
      <c r="D166" s="146" t="s">
        <v>0</v>
      </c>
      <c r="E166" s="641"/>
      <c r="F166" s="690"/>
      <c r="G166" s="641"/>
      <c r="H166" s="641"/>
      <c r="I166" s="641"/>
      <c r="J166" s="641"/>
      <c r="K166" s="641"/>
      <c r="L166" s="641"/>
      <c r="M166" s="641"/>
      <c r="N166" s="356">
        <f t="shared" si="2"/>
        <v>0</v>
      </c>
      <c r="O166" s="641"/>
      <c r="P166" s="193"/>
    </row>
    <row r="167" spans="1:16" ht="15" customHeight="1" x14ac:dyDescent="0.2">
      <c r="A167" s="158"/>
      <c r="B167" s="689"/>
      <c r="C167" s="145" t="s">
        <v>0</v>
      </c>
      <c r="D167" s="146" t="s">
        <v>0</v>
      </c>
      <c r="E167" s="641"/>
      <c r="F167" s="690"/>
      <c r="G167" s="641"/>
      <c r="H167" s="641"/>
      <c r="I167" s="641"/>
      <c r="J167" s="641"/>
      <c r="K167" s="641"/>
      <c r="L167" s="641"/>
      <c r="M167" s="641"/>
      <c r="N167" s="356">
        <f t="shared" si="2"/>
        <v>0</v>
      </c>
      <c r="O167" s="641"/>
      <c r="P167" s="193"/>
    </row>
    <row r="168" spans="1:16" ht="15" customHeight="1" x14ac:dyDescent="0.2">
      <c r="A168" s="158"/>
      <c r="B168" s="689"/>
      <c r="C168" s="145" t="s">
        <v>0</v>
      </c>
      <c r="D168" s="146" t="s">
        <v>0</v>
      </c>
      <c r="E168" s="641"/>
      <c r="F168" s="690"/>
      <c r="G168" s="641"/>
      <c r="H168" s="641"/>
      <c r="I168" s="641"/>
      <c r="J168" s="641"/>
      <c r="K168" s="641"/>
      <c r="L168" s="641"/>
      <c r="M168" s="641"/>
      <c r="N168" s="356">
        <f t="shared" si="2"/>
        <v>0</v>
      </c>
      <c r="O168" s="641"/>
      <c r="P168" s="193"/>
    </row>
    <row r="169" spans="1:16" ht="15" customHeight="1" x14ac:dyDescent="0.2">
      <c r="A169" s="158"/>
      <c r="B169" s="689"/>
      <c r="C169" s="145" t="s">
        <v>0</v>
      </c>
      <c r="D169" s="146" t="s">
        <v>0</v>
      </c>
      <c r="E169" s="641"/>
      <c r="F169" s="690"/>
      <c r="G169" s="641"/>
      <c r="H169" s="641"/>
      <c r="I169" s="641"/>
      <c r="J169" s="641"/>
      <c r="K169" s="641"/>
      <c r="L169" s="641"/>
      <c r="M169" s="641"/>
      <c r="N169" s="356">
        <f t="shared" si="2"/>
        <v>0</v>
      </c>
      <c r="O169" s="641"/>
      <c r="P169" s="193"/>
    </row>
    <row r="170" spans="1:16" ht="15" customHeight="1" x14ac:dyDescent="0.2">
      <c r="A170" s="158"/>
      <c r="B170" s="689"/>
      <c r="C170" s="145" t="s">
        <v>0</v>
      </c>
      <c r="D170" s="146" t="s">
        <v>0</v>
      </c>
      <c r="E170" s="641"/>
      <c r="F170" s="690"/>
      <c r="G170" s="641"/>
      <c r="H170" s="641"/>
      <c r="I170" s="641"/>
      <c r="J170" s="641"/>
      <c r="K170" s="641"/>
      <c r="L170" s="641"/>
      <c r="M170" s="641"/>
      <c r="N170" s="356">
        <f t="shared" si="2"/>
        <v>0</v>
      </c>
      <c r="O170" s="641"/>
      <c r="P170" s="193"/>
    </row>
    <row r="171" spans="1:16" ht="15" customHeight="1" x14ac:dyDescent="0.2">
      <c r="A171" s="158"/>
      <c r="B171" s="689"/>
      <c r="C171" s="145" t="s">
        <v>0</v>
      </c>
      <c r="D171" s="146" t="s">
        <v>0</v>
      </c>
      <c r="E171" s="641"/>
      <c r="F171" s="690"/>
      <c r="G171" s="641"/>
      <c r="H171" s="641"/>
      <c r="I171" s="641"/>
      <c r="J171" s="641"/>
      <c r="K171" s="641"/>
      <c r="L171" s="641"/>
      <c r="M171" s="641"/>
      <c r="N171" s="356">
        <f t="shared" si="2"/>
        <v>0</v>
      </c>
      <c r="O171" s="641"/>
      <c r="P171" s="193"/>
    </row>
    <row r="172" spans="1:16" ht="15" customHeight="1" x14ac:dyDescent="0.2">
      <c r="A172" s="158"/>
      <c r="B172" s="689"/>
      <c r="C172" s="145" t="s">
        <v>0</v>
      </c>
      <c r="D172" s="146" t="s">
        <v>0</v>
      </c>
      <c r="E172" s="641"/>
      <c r="F172" s="690"/>
      <c r="G172" s="641"/>
      <c r="H172" s="641"/>
      <c r="I172" s="641"/>
      <c r="J172" s="641"/>
      <c r="K172" s="641"/>
      <c r="L172" s="641"/>
      <c r="M172" s="641"/>
      <c r="N172" s="356">
        <f t="shared" si="2"/>
        <v>0</v>
      </c>
      <c r="O172" s="641"/>
      <c r="P172" s="193"/>
    </row>
    <row r="173" spans="1:16" ht="15" customHeight="1" x14ac:dyDescent="0.2">
      <c r="A173" s="158"/>
      <c r="B173" s="689"/>
      <c r="C173" s="145" t="s">
        <v>0</v>
      </c>
      <c r="D173" s="146" t="s">
        <v>0</v>
      </c>
      <c r="E173" s="641"/>
      <c r="F173" s="690"/>
      <c r="G173" s="641"/>
      <c r="H173" s="641"/>
      <c r="I173" s="641"/>
      <c r="J173" s="641"/>
      <c r="K173" s="641"/>
      <c r="L173" s="641"/>
      <c r="M173" s="641"/>
      <c r="N173" s="356">
        <f t="shared" si="2"/>
        <v>0</v>
      </c>
      <c r="O173" s="641"/>
      <c r="P173" s="193"/>
    </row>
    <row r="174" spans="1:16" ht="15" customHeight="1" x14ac:dyDescent="0.2">
      <c r="A174" s="158"/>
      <c r="B174" s="689"/>
      <c r="C174" s="145" t="s">
        <v>0</v>
      </c>
      <c r="D174" s="146" t="s">
        <v>0</v>
      </c>
      <c r="E174" s="641"/>
      <c r="F174" s="690"/>
      <c r="G174" s="641"/>
      <c r="H174" s="641"/>
      <c r="I174" s="641"/>
      <c r="J174" s="641"/>
      <c r="K174" s="641"/>
      <c r="L174" s="641"/>
      <c r="M174" s="641"/>
      <c r="N174" s="356">
        <f t="shared" si="2"/>
        <v>0</v>
      </c>
      <c r="O174" s="641"/>
      <c r="P174" s="193"/>
    </row>
    <row r="175" spans="1:16" ht="15" customHeight="1" x14ac:dyDescent="0.2">
      <c r="A175" s="158"/>
      <c r="B175" s="689"/>
      <c r="C175" s="145" t="s">
        <v>0</v>
      </c>
      <c r="D175" s="146" t="s">
        <v>0</v>
      </c>
      <c r="E175" s="641"/>
      <c r="F175" s="690"/>
      <c r="G175" s="641"/>
      <c r="H175" s="641"/>
      <c r="I175" s="641"/>
      <c r="J175" s="641"/>
      <c r="K175" s="641"/>
      <c r="L175" s="641"/>
      <c r="M175" s="641"/>
      <c r="N175" s="356">
        <f t="shared" si="2"/>
        <v>0</v>
      </c>
      <c r="O175" s="641"/>
      <c r="P175" s="193"/>
    </row>
    <row r="176" spans="1:16" ht="15" customHeight="1" x14ac:dyDescent="0.2">
      <c r="A176" s="158"/>
      <c r="B176" s="689"/>
      <c r="C176" s="145" t="s">
        <v>0</v>
      </c>
      <c r="D176" s="146" t="s">
        <v>0</v>
      </c>
      <c r="E176" s="641"/>
      <c r="F176" s="690"/>
      <c r="G176" s="641"/>
      <c r="H176" s="641"/>
      <c r="I176" s="641"/>
      <c r="J176" s="641"/>
      <c r="K176" s="641"/>
      <c r="L176" s="641"/>
      <c r="M176" s="641"/>
      <c r="N176" s="356">
        <f t="shared" si="2"/>
        <v>0</v>
      </c>
      <c r="O176" s="641"/>
      <c r="P176" s="193"/>
    </row>
    <row r="177" spans="1:16" ht="15" customHeight="1" x14ac:dyDescent="0.2">
      <c r="A177" s="158"/>
      <c r="B177" s="689"/>
      <c r="C177" s="145" t="s">
        <v>0</v>
      </c>
      <c r="D177" s="146" t="s">
        <v>0</v>
      </c>
      <c r="E177" s="641"/>
      <c r="F177" s="690"/>
      <c r="G177" s="641"/>
      <c r="H177" s="641"/>
      <c r="I177" s="641"/>
      <c r="J177" s="641"/>
      <c r="K177" s="641"/>
      <c r="L177" s="641"/>
      <c r="M177" s="641"/>
      <c r="N177" s="356">
        <f t="shared" si="2"/>
        <v>0</v>
      </c>
      <c r="O177" s="641"/>
      <c r="P177" s="193"/>
    </row>
    <row r="178" spans="1:16" ht="15" customHeight="1" x14ac:dyDescent="0.2">
      <c r="A178" s="158"/>
      <c r="B178" s="689"/>
      <c r="C178" s="145" t="s">
        <v>0</v>
      </c>
      <c r="D178" s="146" t="s">
        <v>0</v>
      </c>
      <c r="E178" s="641"/>
      <c r="F178" s="690"/>
      <c r="G178" s="641"/>
      <c r="H178" s="641"/>
      <c r="I178" s="641"/>
      <c r="J178" s="641"/>
      <c r="K178" s="641"/>
      <c r="L178" s="641"/>
      <c r="M178" s="641"/>
      <c r="N178" s="356">
        <f t="shared" si="2"/>
        <v>0</v>
      </c>
      <c r="O178" s="641"/>
      <c r="P178" s="193"/>
    </row>
    <row r="179" spans="1:16" ht="15" customHeight="1" x14ac:dyDescent="0.2">
      <c r="A179" s="158"/>
      <c r="B179" s="689"/>
      <c r="C179" s="145" t="s">
        <v>0</v>
      </c>
      <c r="D179" s="146" t="s">
        <v>0</v>
      </c>
      <c r="E179" s="641"/>
      <c r="F179" s="690"/>
      <c r="G179" s="641"/>
      <c r="H179" s="641"/>
      <c r="I179" s="641"/>
      <c r="J179" s="641"/>
      <c r="K179" s="641"/>
      <c r="L179" s="641"/>
      <c r="M179" s="641"/>
      <c r="N179" s="356">
        <f t="shared" si="2"/>
        <v>0</v>
      </c>
      <c r="O179" s="641"/>
      <c r="P179" s="193"/>
    </row>
    <row r="180" spans="1:16" ht="15" customHeight="1" x14ac:dyDescent="0.2">
      <c r="A180" s="158"/>
      <c r="B180" s="689"/>
      <c r="C180" s="145" t="s">
        <v>0</v>
      </c>
      <c r="D180" s="146" t="s">
        <v>0</v>
      </c>
      <c r="E180" s="641"/>
      <c r="F180" s="690"/>
      <c r="G180" s="641"/>
      <c r="H180" s="641"/>
      <c r="I180" s="641"/>
      <c r="J180" s="641"/>
      <c r="K180" s="641"/>
      <c r="L180" s="641"/>
      <c r="M180" s="641"/>
      <c r="N180" s="356">
        <f t="shared" si="2"/>
        <v>0</v>
      </c>
      <c r="O180" s="641"/>
      <c r="P180" s="193"/>
    </row>
    <row r="181" spans="1:16" ht="15" customHeight="1" x14ac:dyDescent="0.2">
      <c r="A181" s="158"/>
      <c r="B181" s="689"/>
      <c r="C181" s="145" t="s">
        <v>0</v>
      </c>
      <c r="D181" s="146" t="s">
        <v>0</v>
      </c>
      <c r="E181" s="641"/>
      <c r="F181" s="690"/>
      <c r="G181" s="641"/>
      <c r="H181" s="641"/>
      <c r="I181" s="641"/>
      <c r="J181" s="641"/>
      <c r="K181" s="641"/>
      <c r="L181" s="641"/>
      <c r="M181" s="641"/>
      <c r="N181" s="356">
        <f t="shared" si="2"/>
        <v>0</v>
      </c>
      <c r="O181" s="641"/>
      <c r="P181" s="193"/>
    </row>
    <row r="182" spans="1:16" ht="15" customHeight="1" x14ac:dyDescent="0.2">
      <c r="A182" s="158"/>
      <c r="B182" s="689"/>
      <c r="C182" s="145" t="s">
        <v>0</v>
      </c>
      <c r="D182" s="146" t="s">
        <v>0</v>
      </c>
      <c r="E182" s="641"/>
      <c r="F182" s="690"/>
      <c r="G182" s="641"/>
      <c r="H182" s="641"/>
      <c r="I182" s="641"/>
      <c r="J182" s="641"/>
      <c r="K182" s="641"/>
      <c r="L182" s="641"/>
      <c r="M182" s="641"/>
      <c r="N182" s="356">
        <f t="shared" si="2"/>
        <v>0</v>
      </c>
      <c r="O182" s="641"/>
      <c r="P182" s="193"/>
    </row>
    <row r="183" spans="1:16" ht="15" customHeight="1" x14ac:dyDescent="0.2">
      <c r="A183" s="158"/>
      <c r="B183" s="689"/>
      <c r="C183" s="145" t="s">
        <v>0</v>
      </c>
      <c r="D183" s="146" t="s">
        <v>0</v>
      </c>
      <c r="E183" s="641"/>
      <c r="F183" s="690"/>
      <c r="G183" s="641"/>
      <c r="H183" s="641"/>
      <c r="I183" s="641"/>
      <c r="J183" s="641"/>
      <c r="K183" s="641"/>
      <c r="L183" s="641"/>
      <c r="M183" s="641"/>
      <c r="N183" s="356">
        <f t="shared" si="2"/>
        <v>0</v>
      </c>
      <c r="O183" s="641"/>
      <c r="P183" s="193"/>
    </row>
    <row r="184" spans="1:16" ht="15" customHeight="1" x14ac:dyDescent="0.2">
      <c r="A184" s="158"/>
      <c r="B184" s="689"/>
      <c r="C184" s="145" t="s">
        <v>0</v>
      </c>
      <c r="D184" s="146" t="s">
        <v>0</v>
      </c>
      <c r="E184" s="641"/>
      <c r="F184" s="690"/>
      <c r="G184" s="641"/>
      <c r="H184" s="641"/>
      <c r="I184" s="641"/>
      <c r="J184" s="641"/>
      <c r="K184" s="641"/>
      <c r="L184" s="641"/>
      <c r="M184" s="641"/>
      <c r="N184" s="356">
        <f t="shared" si="2"/>
        <v>0</v>
      </c>
      <c r="O184" s="641"/>
      <c r="P184" s="193"/>
    </row>
    <row r="185" spans="1:16" ht="15" customHeight="1" x14ac:dyDescent="0.2">
      <c r="A185" s="158"/>
      <c r="B185" s="689"/>
      <c r="C185" s="145" t="s">
        <v>0</v>
      </c>
      <c r="D185" s="146" t="s">
        <v>0</v>
      </c>
      <c r="E185" s="641"/>
      <c r="F185" s="690"/>
      <c r="G185" s="641"/>
      <c r="H185" s="641"/>
      <c r="I185" s="641"/>
      <c r="J185" s="641"/>
      <c r="K185" s="641"/>
      <c r="L185" s="641"/>
      <c r="M185" s="641"/>
      <c r="N185" s="356">
        <f t="shared" si="2"/>
        <v>0</v>
      </c>
      <c r="O185" s="641"/>
      <c r="P185" s="193"/>
    </row>
    <row r="186" spans="1:16" ht="15" customHeight="1" x14ac:dyDescent="0.2">
      <c r="A186" s="158"/>
      <c r="B186" s="689"/>
      <c r="C186" s="145" t="s">
        <v>0</v>
      </c>
      <c r="D186" s="146" t="s">
        <v>0</v>
      </c>
      <c r="E186" s="641"/>
      <c r="F186" s="690"/>
      <c r="G186" s="641"/>
      <c r="H186" s="641"/>
      <c r="I186" s="641"/>
      <c r="J186" s="641"/>
      <c r="K186" s="641"/>
      <c r="L186" s="641"/>
      <c r="M186" s="641"/>
      <c r="N186" s="356">
        <f t="shared" si="2"/>
        <v>0</v>
      </c>
      <c r="O186" s="641"/>
      <c r="P186" s="193"/>
    </row>
    <row r="187" spans="1:16" ht="15" customHeight="1" x14ac:dyDescent="0.2">
      <c r="A187" s="158"/>
      <c r="B187" s="689"/>
      <c r="C187" s="145" t="s">
        <v>0</v>
      </c>
      <c r="D187" s="146" t="s">
        <v>0</v>
      </c>
      <c r="E187" s="641"/>
      <c r="F187" s="690"/>
      <c r="G187" s="641"/>
      <c r="H187" s="641"/>
      <c r="I187" s="641"/>
      <c r="J187" s="641"/>
      <c r="K187" s="641"/>
      <c r="L187" s="641"/>
      <c r="M187" s="641"/>
      <c r="N187" s="356">
        <f t="shared" si="2"/>
        <v>0</v>
      </c>
      <c r="O187" s="641"/>
      <c r="P187" s="193"/>
    </row>
    <row r="188" spans="1:16" ht="15" customHeight="1" x14ac:dyDescent="0.2">
      <c r="A188" s="158"/>
      <c r="B188" s="689"/>
      <c r="C188" s="145" t="s">
        <v>0</v>
      </c>
      <c r="D188" s="146" t="s">
        <v>0</v>
      </c>
      <c r="E188" s="641"/>
      <c r="F188" s="690"/>
      <c r="G188" s="641"/>
      <c r="H188" s="641"/>
      <c r="I188" s="641"/>
      <c r="J188" s="641"/>
      <c r="K188" s="641"/>
      <c r="L188" s="641"/>
      <c r="M188" s="641"/>
      <c r="N188" s="356">
        <f t="shared" si="2"/>
        <v>0</v>
      </c>
      <c r="O188" s="641"/>
      <c r="P188" s="193"/>
    </row>
    <row r="189" spans="1:16" ht="15" customHeight="1" x14ac:dyDescent="0.2">
      <c r="A189" s="158"/>
      <c r="B189" s="689"/>
      <c r="C189" s="145" t="s">
        <v>0</v>
      </c>
      <c r="D189" s="146" t="s">
        <v>0</v>
      </c>
      <c r="E189" s="641"/>
      <c r="F189" s="690"/>
      <c r="G189" s="641"/>
      <c r="H189" s="641"/>
      <c r="I189" s="641"/>
      <c r="J189" s="641"/>
      <c r="K189" s="641"/>
      <c r="L189" s="641"/>
      <c r="M189" s="641"/>
      <c r="N189" s="356">
        <f t="shared" si="2"/>
        <v>0</v>
      </c>
      <c r="O189" s="641"/>
      <c r="P189" s="193"/>
    </row>
    <row r="190" spans="1:16" ht="15" customHeight="1" x14ac:dyDescent="0.2">
      <c r="A190" s="158"/>
      <c r="B190" s="689"/>
      <c r="C190" s="145" t="s">
        <v>0</v>
      </c>
      <c r="D190" s="146" t="s">
        <v>0</v>
      </c>
      <c r="E190" s="641"/>
      <c r="F190" s="690"/>
      <c r="G190" s="641"/>
      <c r="H190" s="641"/>
      <c r="I190" s="641"/>
      <c r="J190" s="641"/>
      <c r="K190" s="641"/>
      <c r="L190" s="641"/>
      <c r="M190" s="641"/>
      <c r="N190" s="356">
        <f t="shared" si="2"/>
        <v>0</v>
      </c>
      <c r="O190" s="641"/>
      <c r="P190" s="193"/>
    </row>
    <row r="191" spans="1:16" ht="15" customHeight="1" x14ac:dyDescent="0.2">
      <c r="A191" s="158"/>
      <c r="B191" s="689"/>
      <c r="C191" s="145" t="s">
        <v>0</v>
      </c>
      <c r="D191" s="146" t="s">
        <v>0</v>
      </c>
      <c r="E191" s="641"/>
      <c r="F191" s="690"/>
      <c r="G191" s="641"/>
      <c r="H191" s="641"/>
      <c r="I191" s="641"/>
      <c r="J191" s="641"/>
      <c r="K191" s="641"/>
      <c r="L191" s="641"/>
      <c r="M191" s="641"/>
      <c r="N191" s="356">
        <f t="shared" si="2"/>
        <v>0</v>
      </c>
      <c r="O191" s="641"/>
      <c r="P191" s="193"/>
    </row>
    <row r="192" spans="1:16" ht="15" customHeight="1" x14ac:dyDescent="0.2">
      <c r="A192" s="158"/>
      <c r="B192" s="689"/>
      <c r="C192" s="145" t="s">
        <v>0</v>
      </c>
      <c r="D192" s="146" t="s">
        <v>0</v>
      </c>
      <c r="E192" s="641"/>
      <c r="F192" s="690"/>
      <c r="G192" s="641"/>
      <c r="H192" s="641"/>
      <c r="I192" s="641"/>
      <c r="J192" s="641"/>
      <c r="K192" s="641"/>
      <c r="L192" s="641"/>
      <c r="M192" s="641"/>
      <c r="N192" s="356">
        <f t="shared" si="2"/>
        <v>0</v>
      </c>
      <c r="O192" s="641"/>
      <c r="P192" s="193"/>
    </row>
    <row r="193" spans="1:16" ht="15" customHeight="1" x14ac:dyDescent="0.2">
      <c r="A193" s="158"/>
      <c r="B193" s="689"/>
      <c r="C193" s="145" t="s">
        <v>0</v>
      </c>
      <c r="D193" s="146" t="s">
        <v>0</v>
      </c>
      <c r="E193" s="641"/>
      <c r="F193" s="690"/>
      <c r="G193" s="641"/>
      <c r="H193" s="641"/>
      <c r="I193" s="641"/>
      <c r="J193" s="641"/>
      <c r="K193" s="641"/>
      <c r="L193" s="641"/>
      <c r="M193" s="641"/>
      <c r="N193" s="356">
        <f t="shared" si="2"/>
        <v>0</v>
      </c>
      <c r="O193" s="641"/>
      <c r="P193" s="193"/>
    </row>
    <row r="194" spans="1:16" ht="15" customHeight="1" x14ac:dyDescent="0.2">
      <c r="A194" s="158"/>
      <c r="B194" s="689"/>
      <c r="C194" s="145" t="s">
        <v>0</v>
      </c>
      <c r="D194" s="146" t="s">
        <v>0</v>
      </c>
      <c r="E194" s="641"/>
      <c r="F194" s="690"/>
      <c r="G194" s="641"/>
      <c r="H194" s="641"/>
      <c r="I194" s="641"/>
      <c r="J194" s="641"/>
      <c r="K194" s="641"/>
      <c r="L194" s="641"/>
      <c r="M194" s="641"/>
      <c r="N194" s="356">
        <f t="shared" si="2"/>
        <v>0</v>
      </c>
      <c r="O194" s="641"/>
      <c r="P194" s="193"/>
    </row>
    <row r="195" spans="1:16" ht="15" customHeight="1" x14ac:dyDescent="0.2">
      <c r="A195" s="158"/>
      <c r="B195" s="689"/>
      <c r="C195" s="145" t="s">
        <v>0</v>
      </c>
      <c r="D195" s="146" t="s">
        <v>0</v>
      </c>
      <c r="E195" s="641"/>
      <c r="F195" s="690"/>
      <c r="G195" s="641"/>
      <c r="H195" s="641"/>
      <c r="I195" s="641"/>
      <c r="J195" s="641"/>
      <c r="K195" s="641"/>
      <c r="L195" s="641"/>
      <c r="M195" s="641"/>
      <c r="N195" s="356">
        <f t="shared" si="2"/>
        <v>0</v>
      </c>
      <c r="O195" s="641"/>
      <c r="P195" s="193"/>
    </row>
    <row r="196" spans="1:16" ht="15" customHeight="1" x14ac:dyDescent="0.2">
      <c r="A196" s="158"/>
      <c r="B196" s="689"/>
      <c r="C196" s="145" t="s">
        <v>0</v>
      </c>
      <c r="D196" s="146" t="s">
        <v>0</v>
      </c>
      <c r="E196" s="641"/>
      <c r="F196" s="690"/>
      <c r="G196" s="641"/>
      <c r="H196" s="641"/>
      <c r="I196" s="641"/>
      <c r="J196" s="641"/>
      <c r="K196" s="641"/>
      <c r="L196" s="641"/>
      <c r="M196" s="641"/>
      <c r="N196" s="356">
        <f t="shared" si="2"/>
        <v>0</v>
      </c>
      <c r="O196" s="641"/>
      <c r="P196" s="193"/>
    </row>
    <row r="197" spans="1:16" ht="15" customHeight="1" x14ac:dyDescent="0.2">
      <c r="A197" s="158"/>
      <c r="B197" s="689"/>
      <c r="C197" s="145" t="s">
        <v>0</v>
      </c>
      <c r="D197" s="146" t="s">
        <v>0</v>
      </c>
      <c r="E197" s="641"/>
      <c r="F197" s="690"/>
      <c r="G197" s="641"/>
      <c r="H197" s="641"/>
      <c r="I197" s="641"/>
      <c r="J197" s="641"/>
      <c r="K197" s="641"/>
      <c r="L197" s="641"/>
      <c r="M197" s="641"/>
      <c r="N197" s="356">
        <f t="shared" si="2"/>
        <v>0</v>
      </c>
      <c r="O197" s="641"/>
      <c r="P197" s="193"/>
    </row>
    <row r="198" spans="1:16" ht="15" customHeight="1" x14ac:dyDescent="0.2">
      <c r="A198" s="158"/>
      <c r="B198" s="689"/>
      <c r="C198" s="145" t="s">
        <v>0</v>
      </c>
      <c r="D198" s="146" t="s">
        <v>0</v>
      </c>
      <c r="E198" s="641"/>
      <c r="F198" s="690"/>
      <c r="G198" s="641"/>
      <c r="H198" s="641"/>
      <c r="I198" s="641"/>
      <c r="J198" s="641"/>
      <c r="K198" s="641"/>
      <c r="L198" s="641"/>
      <c r="M198" s="641"/>
      <c r="N198" s="356">
        <f t="shared" si="2"/>
        <v>0</v>
      </c>
      <c r="O198" s="641"/>
      <c r="P198" s="193"/>
    </row>
    <row r="199" spans="1:16" ht="15" customHeight="1" x14ac:dyDescent="0.2">
      <c r="A199" s="158"/>
      <c r="B199" s="689"/>
      <c r="C199" s="145" t="s">
        <v>0</v>
      </c>
      <c r="D199" s="146" t="s">
        <v>0</v>
      </c>
      <c r="E199" s="641"/>
      <c r="F199" s="690"/>
      <c r="G199" s="641"/>
      <c r="H199" s="641"/>
      <c r="I199" s="641"/>
      <c r="J199" s="641"/>
      <c r="K199" s="641"/>
      <c r="L199" s="641"/>
      <c r="M199" s="641"/>
      <c r="N199" s="356">
        <f t="shared" si="2"/>
        <v>0</v>
      </c>
      <c r="O199" s="641"/>
      <c r="P199" s="193"/>
    </row>
    <row r="200" spans="1:16" ht="15" customHeight="1" x14ac:dyDescent="0.2">
      <c r="A200" s="158"/>
      <c r="B200" s="689"/>
      <c r="C200" s="145" t="s">
        <v>0</v>
      </c>
      <c r="D200" s="146" t="s">
        <v>0</v>
      </c>
      <c r="E200" s="641"/>
      <c r="F200" s="690"/>
      <c r="G200" s="641"/>
      <c r="H200" s="641"/>
      <c r="I200" s="641"/>
      <c r="J200" s="641"/>
      <c r="K200" s="641"/>
      <c r="L200" s="641"/>
      <c r="M200" s="641"/>
      <c r="N200" s="356">
        <f t="shared" si="2"/>
        <v>0</v>
      </c>
      <c r="O200" s="641"/>
      <c r="P200" s="193"/>
    </row>
    <row r="201" spans="1:16" ht="15" customHeight="1" x14ac:dyDescent="0.2">
      <c r="A201" s="158"/>
      <c r="B201" s="689"/>
      <c r="C201" s="145" t="s">
        <v>0</v>
      </c>
      <c r="D201" s="146" t="s">
        <v>0</v>
      </c>
      <c r="E201" s="641"/>
      <c r="F201" s="690"/>
      <c r="G201" s="641"/>
      <c r="H201" s="641"/>
      <c r="I201" s="641"/>
      <c r="J201" s="641"/>
      <c r="K201" s="641"/>
      <c r="L201" s="641"/>
      <c r="M201" s="641"/>
      <c r="N201" s="356">
        <f t="shared" si="2"/>
        <v>0</v>
      </c>
      <c r="O201" s="641"/>
      <c r="P201" s="193"/>
    </row>
    <row r="202" spans="1:16" ht="15" customHeight="1" x14ac:dyDescent="0.2">
      <c r="A202" s="158"/>
      <c r="B202" s="689"/>
      <c r="C202" s="145" t="s">
        <v>0</v>
      </c>
      <c r="D202" s="146" t="s">
        <v>0</v>
      </c>
      <c r="E202" s="641"/>
      <c r="F202" s="690"/>
      <c r="G202" s="641"/>
      <c r="H202" s="641"/>
      <c r="I202" s="641"/>
      <c r="J202" s="641"/>
      <c r="K202" s="641"/>
      <c r="L202" s="641"/>
      <c r="M202" s="641"/>
      <c r="N202" s="356">
        <f t="shared" si="2"/>
        <v>0</v>
      </c>
      <c r="O202" s="641"/>
      <c r="P202" s="193"/>
    </row>
    <row r="203" spans="1:16" ht="15" customHeight="1" x14ac:dyDescent="0.2">
      <c r="A203" s="158"/>
      <c r="B203" s="689"/>
      <c r="C203" s="145" t="s">
        <v>0</v>
      </c>
      <c r="D203" s="146" t="s">
        <v>0</v>
      </c>
      <c r="E203" s="641"/>
      <c r="F203" s="690"/>
      <c r="G203" s="641"/>
      <c r="H203" s="641"/>
      <c r="I203" s="641"/>
      <c r="J203" s="641"/>
      <c r="K203" s="641"/>
      <c r="L203" s="641"/>
      <c r="M203" s="641"/>
      <c r="N203" s="356">
        <f t="shared" si="2"/>
        <v>0</v>
      </c>
      <c r="O203" s="641"/>
      <c r="P203" s="193"/>
    </row>
    <row r="204" spans="1:16" ht="15" customHeight="1" x14ac:dyDescent="0.2">
      <c r="A204" s="158"/>
      <c r="B204" s="689"/>
      <c r="C204" s="145" t="s">
        <v>0</v>
      </c>
      <c r="D204" s="146" t="s">
        <v>0</v>
      </c>
      <c r="E204" s="641"/>
      <c r="F204" s="690"/>
      <c r="G204" s="641"/>
      <c r="H204" s="641"/>
      <c r="I204" s="641"/>
      <c r="J204" s="641"/>
      <c r="K204" s="641"/>
      <c r="L204" s="641"/>
      <c r="M204" s="641"/>
      <c r="N204" s="356">
        <f t="shared" si="2"/>
        <v>0</v>
      </c>
      <c r="O204" s="641"/>
      <c r="P204" s="193"/>
    </row>
    <row r="205" spans="1:16" ht="15" customHeight="1" x14ac:dyDescent="0.2">
      <c r="A205" s="158"/>
      <c r="B205" s="689"/>
      <c r="C205" s="145" t="s">
        <v>0</v>
      </c>
      <c r="D205" s="146" t="s">
        <v>0</v>
      </c>
      <c r="E205" s="641"/>
      <c r="F205" s="690"/>
      <c r="G205" s="641"/>
      <c r="H205" s="641"/>
      <c r="I205" s="641"/>
      <c r="J205" s="641"/>
      <c r="K205" s="641"/>
      <c r="L205" s="641"/>
      <c r="M205" s="641"/>
      <c r="N205" s="356">
        <f t="shared" ref="N205:N212" si="3">(E205*F205/100)+G205+H205+I205+K205+J205+L205-M205</f>
        <v>0</v>
      </c>
      <c r="O205" s="641"/>
      <c r="P205" s="193"/>
    </row>
    <row r="206" spans="1:16" ht="15" customHeight="1" x14ac:dyDescent="0.2">
      <c r="A206" s="158"/>
      <c r="B206" s="689"/>
      <c r="C206" s="145" t="s">
        <v>0</v>
      </c>
      <c r="D206" s="146" t="s">
        <v>0</v>
      </c>
      <c r="E206" s="641"/>
      <c r="F206" s="690"/>
      <c r="G206" s="641"/>
      <c r="H206" s="641"/>
      <c r="I206" s="641"/>
      <c r="J206" s="641"/>
      <c r="K206" s="641"/>
      <c r="L206" s="641"/>
      <c r="M206" s="641"/>
      <c r="N206" s="356">
        <f t="shared" si="3"/>
        <v>0</v>
      </c>
      <c r="O206" s="641"/>
      <c r="P206" s="193"/>
    </row>
    <row r="207" spans="1:16" ht="15" customHeight="1" x14ac:dyDescent="0.2">
      <c r="A207" s="158"/>
      <c r="B207" s="689"/>
      <c r="C207" s="145" t="s">
        <v>0</v>
      </c>
      <c r="D207" s="146" t="s">
        <v>0</v>
      </c>
      <c r="E207" s="641"/>
      <c r="F207" s="690"/>
      <c r="G207" s="641"/>
      <c r="H207" s="641"/>
      <c r="I207" s="641"/>
      <c r="J207" s="641"/>
      <c r="K207" s="641"/>
      <c r="L207" s="641"/>
      <c r="M207" s="641"/>
      <c r="N207" s="356">
        <f t="shared" si="3"/>
        <v>0</v>
      </c>
      <c r="O207" s="641"/>
      <c r="P207" s="193"/>
    </row>
    <row r="208" spans="1:16" ht="15" customHeight="1" x14ac:dyDescent="0.2">
      <c r="A208" s="158"/>
      <c r="B208" s="689"/>
      <c r="C208" s="145" t="s">
        <v>0</v>
      </c>
      <c r="D208" s="146" t="s">
        <v>0</v>
      </c>
      <c r="E208" s="641"/>
      <c r="F208" s="690"/>
      <c r="G208" s="641"/>
      <c r="H208" s="641"/>
      <c r="I208" s="641"/>
      <c r="J208" s="641"/>
      <c r="K208" s="641"/>
      <c r="L208" s="641"/>
      <c r="M208" s="641"/>
      <c r="N208" s="356">
        <f t="shared" si="3"/>
        <v>0</v>
      </c>
      <c r="O208" s="641"/>
      <c r="P208" s="193"/>
    </row>
    <row r="209" spans="1:16" ht="15" customHeight="1" x14ac:dyDescent="0.2">
      <c r="A209" s="158"/>
      <c r="B209" s="689"/>
      <c r="C209" s="145" t="s">
        <v>0</v>
      </c>
      <c r="D209" s="146" t="s">
        <v>0</v>
      </c>
      <c r="E209" s="641"/>
      <c r="F209" s="690"/>
      <c r="G209" s="641"/>
      <c r="H209" s="641"/>
      <c r="I209" s="641"/>
      <c r="J209" s="641"/>
      <c r="K209" s="641"/>
      <c r="L209" s="641"/>
      <c r="M209" s="641"/>
      <c r="N209" s="356">
        <f t="shared" si="3"/>
        <v>0</v>
      </c>
      <c r="O209" s="641"/>
      <c r="P209" s="193"/>
    </row>
    <row r="210" spans="1:16" ht="15" customHeight="1" x14ac:dyDescent="0.2">
      <c r="A210" s="158"/>
      <c r="B210" s="689"/>
      <c r="C210" s="145" t="s">
        <v>0</v>
      </c>
      <c r="D210" s="146" t="s">
        <v>0</v>
      </c>
      <c r="E210" s="641"/>
      <c r="F210" s="690"/>
      <c r="G210" s="641"/>
      <c r="H210" s="641"/>
      <c r="I210" s="641"/>
      <c r="J210" s="641"/>
      <c r="K210" s="641"/>
      <c r="L210" s="641"/>
      <c r="M210" s="641"/>
      <c r="N210" s="356">
        <f t="shared" si="3"/>
        <v>0</v>
      </c>
      <c r="O210" s="641"/>
      <c r="P210" s="193"/>
    </row>
    <row r="211" spans="1:16" ht="15" customHeight="1" x14ac:dyDescent="0.2">
      <c r="A211" s="158"/>
      <c r="B211" s="689"/>
      <c r="C211" s="145" t="s">
        <v>0</v>
      </c>
      <c r="D211" s="146" t="s">
        <v>0</v>
      </c>
      <c r="E211" s="641"/>
      <c r="F211" s="690"/>
      <c r="G211" s="641"/>
      <c r="H211" s="641"/>
      <c r="I211" s="641"/>
      <c r="J211" s="641"/>
      <c r="K211" s="641"/>
      <c r="L211" s="641"/>
      <c r="M211" s="641"/>
      <c r="N211" s="356">
        <f t="shared" si="3"/>
        <v>0</v>
      </c>
      <c r="O211" s="641"/>
      <c r="P211" s="193"/>
    </row>
    <row r="212" spans="1:16" ht="15" customHeight="1" x14ac:dyDescent="0.2">
      <c r="A212" s="158"/>
      <c r="B212" s="689"/>
      <c r="C212" s="145" t="s">
        <v>0</v>
      </c>
      <c r="D212" s="146" t="s">
        <v>0</v>
      </c>
      <c r="E212" s="641"/>
      <c r="F212" s="690"/>
      <c r="G212" s="641"/>
      <c r="H212" s="641"/>
      <c r="I212" s="641"/>
      <c r="J212" s="641"/>
      <c r="K212" s="641"/>
      <c r="L212" s="641"/>
      <c r="M212" s="641"/>
      <c r="N212" s="356">
        <f t="shared" si="3"/>
        <v>0</v>
      </c>
      <c r="O212" s="641"/>
      <c r="P212" s="193"/>
    </row>
    <row r="213" spans="1:16" ht="15" customHeight="1" x14ac:dyDescent="0.2">
      <c r="A213" s="158"/>
      <c r="B213" s="159"/>
      <c r="C213" s="145" t="s">
        <v>0</v>
      </c>
      <c r="D213" s="146" t="s">
        <v>0</v>
      </c>
      <c r="E213" s="355"/>
      <c r="F213" s="361"/>
      <c r="G213" s="355"/>
      <c r="H213" s="641"/>
      <c r="I213" s="641"/>
      <c r="J213" s="641"/>
      <c r="K213" s="641"/>
      <c r="L213" s="355"/>
      <c r="M213" s="355"/>
      <c r="N213" s="356">
        <f t="shared" ref="N213:N276" si="4">(E213*F213/100)+G213+H213+I213+K213+J213+L213-M213</f>
        <v>0</v>
      </c>
      <c r="O213" s="355"/>
      <c r="P213" s="193"/>
    </row>
    <row r="214" spans="1:16" ht="15" customHeight="1" x14ac:dyDescent="0.2">
      <c r="A214" s="158"/>
      <c r="B214" s="159"/>
      <c r="C214" s="145" t="s">
        <v>0</v>
      </c>
      <c r="D214" s="146" t="s">
        <v>0</v>
      </c>
      <c r="E214" s="355"/>
      <c r="F214" s="361"/>
      <c r="G214" s="355"/>
      <c r="H214" s="641"/>
      <c r="I214" s="641"/>
      <c r="J214" s="641"/>
      <c r="K214" s="641"/>
      <c r="L214" s="355"/>
      <c r="M214" s="355"/>
      <c r="N214" s="356">
        <f t="shared" si="4"/>
        <v>0</v>
      </c>
      <c r="O214" s="355"/>
      <c r="P214" s="193"/>
    </row>
    <row r="215" spans="1:16" ht="15" customHeight="1" x14ac:dyDescent="0.2">
      <c r="A215" s="158"/>
      <c r="B215" s="159"/>
      <c r="C215" s="145" t="s">
        <v>0</v>
      </c>
      <c r="D215" s="146" t="s">
        <v>0</v>
      </c>
      <c r="E215" s="355"/>
      <c r="F215" s="361"/>
      <c r="G215" s="355"/>
      <c r="H215" s="641"/>
      <c r="I215" s="641"/>
      <c r="J215" s="641"/>
      <c r="K215" s="641"/>
      <c r="L215" s="355"/>
      <c r="M215" s="355"/>
      <c r="N215" s="356">
        <f t="shared" si="4"/>
        <v>0</v>
      </c>
      <c r="O215" s="355"/>
      <c r="P215" s="193"/>
    </row>
    <row r="216" spans="1:16" ht="15" customHeight="1" x14ac:dyDescent="0.2">
      <c r="A216" s="158"/>
      <c r="B216" s="159"/>
      <c r="C216" s="145" t="s">
        <v>0</v>
      </c>
      <c r="D216" s="146" t="s">
        <v>0</v>
      </c>
      <c r="E216" s="355"/>
      <c r="F216" s="361"/>
      <c r="G216" s="355"/>
      <c r="H216" s="641"/>
      <c r="I216" s="641"/>
      <c r="J216" s="641"/>
      <c r="K216" s="641"/>
      <c r="L216" s="355"/>
      <c r="M216" s="355"/>
      <c r="N216" s="356">
        <f t="shared" si="4"/>
        <v>0</v>
      </c>
      <c r="O216" s="355"/>
      <c r="P216" s="193"/>
    </row>
    <row r="217" spans="1:16" ht="15" customHeight="1" x14ac:dyDescent="0.2">
      <c r="A217" s="158"/>
      <c r="B217" s="159"/>
      <c r="C217" s="145" t="s">
        <v>0</v>
      </c>
      <c r="D217" s="146" t="s">
        <v>0</v>
      </c>
      <c r="E217" s="355"/>
      <c r="F217" s="361"/>
      <c r="G217" s="355"/>
      <c r="H217" s="641"/>
      <c r="I217" s="641"/>
      <c r="J217" s="641"/>
      <c r="K217" s="641"/>
      <c r="L217" s="355"/>
      <c r="M217" s="355"/>
      <c r="N217" s="356">
        <f t="shared" si="4"/>
        <v>0</v>
      </c>
      <c r="O217" s="355"/>
      <c r="P217" s="193"/>
    </row>
    <row r="218" spans="1:16" ht="15" customHeight="1" x14ac:dyDescent="0.2">
      <c r="A218" s="158"/>
      <c r="B218" s="159"/>
      <c r="C218" s="145" t="s">
        <v>0</v>
      </c>
      <c r="D218" s="146" t="s">
        <v>0</v>
      </c>
      <c r="E218" s="355"/>
      <c r="F218" s="361"/>
      <c r="G218" s="355"/>
      <c r="H218" s="641"/>
      <c r="I218" s="641"/>
      <c r="J218" s="641"/>
      <c r="K218" s="641"/>
      <c r="L218" s="355"/>
      <c r="M218" s="355"/>
      <c r="N218" s="356">
        <f t="shared" si="4"/>
        <v>0</v>
      </c>
      <c r="O218" s="355"/>
      <c r="P218" s="193"/>
    </row>
    <row r="219" spans="1:16" ht="15" customHeight="1" x14ac:dyDescent="0.2">
      <c r="A219" s="158"/>
      <c r="B219" s="159"/>
      <c r="C219" s="145" t="s">
        <v>0</v>
      </c>
      <c r="D219" s="146" t="s">
        <v>0</v>
      </c>
      <c r="E219" s="355"/>
      <c r="F219" s="361"/>
      <c r="G219" s="355"/>
      <c r="H219" s="641"/>
      <c r="I219" s="641"/>
      <c r="J219" s="641"/>
      <c r="K219" s="641"/>
      <c r="L219" s="355"/>
      <c r="M219" s="355"/>
      <c r="N219" s="356">
        <f t="shared" si="4"/>
        <v>0</v>
      </c>
      <c r="O219" s="355"/>
      <c r="P219" s="193"/>
    </row>
    <row r="220" spans="1:16" ht="15" customHeight="1" x14ac:dyDescent="0.2">
      <c r="A220" s="158"/>
      <c r="B220" s="159"/>
      <c r="C220" s="145" t="s">
        <v>0</v>
      </c>
      <c r="D220" s="146" t="s">
        <v>0</v>
      </c>
      <c r="E220" s="355"/>
      <c r="F220" s="361"/>
      <c r="G220" s="355"/>
      <c r="H220" s="641"/>
      <c r="I220" s="641"/>
      <c r="J220" s="641"/>
      <c r="K220" s="641"/>
      <c r="L220" s="355"/>
      <c r="M220" s="355"/>
      <c r="N220" s="356">
        <f t="shared" si="4"/>
        <v>0</v>
      </c>
      <c r="O220" s="355"/>
      <c r="P220" s="193"/>
    </row>
    <row r="221" spans="1:16" ht="15" customHeight="1" x14ac:dyDescent="0.2">
      <c r="A221" s="158"/>
      <c r="B221" s="159"/>
      <c r="C221" s="145" t="s">
        <v>0</v>
      </c>
      <c r="D221" s="146" t="s">
        <v>0</v>
      </c>
      <c r="E221" s="355"/>
      <c r="F221" s="361"/>
      <c r="G221" s="355"/>
      <c r="H221" s="641"/>
      <c r="I221" s="641"/>
      <c r="J221" s="641"/>
      <c r="K221" s="641"/>
      <c r="L221" s="355"/>
      <c r="M221" s="355"/>
      <c r="N221" s="356">
        <f t="shared" si="4"/>
        <v>0</v>
      </c>
      <c r="O221" s="355"/>
      <c r="P221" s="193"/>
    </row>
    <row r="222" spans="1:16" ht="15" customHeight="1" x14ac:dyDescent="0.2">
      <c r="A222" s="158"/>
      <c r="B222" s="159"/>
      <c r="C222" s="145" t="s">
        <v>0</v>
      </c>
      <c r="D222" s="146" t="s">
        <v>0</v>
      </c>
      <c r="E222" s="355"/>
      <c r="F222" s="361"/>
      <c r="G222" s="355"/>
      <c r="H222" s="641"/>
      <c r="I222" s="641"/>
      <c r="J222" s="641"/>
      <c r="K222" s="641"/>
      <c r="L222" s="355"/>
      <c r="M222" s="355"/>
      <c r="N222" s="356">
        <f t="shared" si="4"/>
        <v>0</v>
      </c>
      <c r="O222" s="355"/>
      <c r="P222" s="193"/>
    </row>
    <row r="223" spans="1:16" ht="15" customHeight="1" x14ac:dyDescent="0.2">
      <c r="A223" s="158"/>
      <c r="B223" s="159"/>
      <c r="C223" s="145" t="s">
        <v>0</v>
      </c>
      <c r="D223" s="146" t="s">
        <v>0</v>
      </c>
      <c r="E223" s="355"/>
      <c r="F223" s="361"/>
      <c r="G223" s="355"/>
      <c r="H223" s="641"/>
      <c r="I223" s="641"/>
      <c r="J223" s="641"/>
      <c r="K223" s="641"/>
      <c r="L223" s="355"/>
      <c r="M223" s="355"/>
      <c r="N223" s="356">
        <f t="shared" si="4"/>
        <v>0</v>
      </c>
      <c r="O223" s="355"/>
      <c r="P223" s="193"/>
    </row>
    <row r="224" spans="1:16" ht="15" customHeight="1" x14ac:dyDescent="0.2">
      <c r="A224" s="158"/>
      <c r="B224" s="159"/>
      <c r="C224" s="145" t="s">
        <v>0</v>
      </c>
      <c r="D224" s="146" t="s">
        <v>0</v>
      </c>
      <c r="E224" s="355"/>
      <c r="F224" s="361"/>
      <c r="G224" s="355"/>
      <c r="H224" s="641"/>
      <c r="I224" s="641"/>
      <c r="J224" s="641"/>
      <c r="K224" s="641"/>
      <c r="L224" s="355"/>
      <c r="M224" s="355"/>
      <c r="N224" s="356">
        <f t="shared" si="4"/>
        <v>0</v>
      </c>
      <c r="O224" s="355"/>
      <c r="P224" s="193"/>
    </row>
    <row r="225" spans="1:16" ht="15" customHeight="1" x14ac:dyDescent="0.2">
      <c r="A225" s="158"/>
      <c r="B225" s="159"/>
      <c r="C225" s="145" t="s">
        <v>0</v>
      </c>
      <c r="D225" s="146" t="s">
        <v>0</v>
      </c>
      <c r="E225" s="355"/>
      <c r="F225" s="361"/>
      <c r="G225" s="355"/>
      <c r="H225" s="641"/>
      <c r="I225" s="641"/>
      <c r="J225" s="641"/>
      <c r="K225" s="641"/>
      <c r="L225" s="355"/>
      <c r="M225" s="355"/>
      <c r="N225" s="356">
        <f t="shared" si="4"/>
        <v>0</v>
      </c>
      <c r="O225" s="355"/>
      <c r="P225" s="193"/>
    </row>
    <row r="226" spans="1:16" ht="15" customHeight="1" x14ac:dyDescent="0.2">
      <c r="A226" s="158"/>
      <c r="B226" s="159"/>
      <c r="C226" s="145" t="s">
        <v>0</v>
      </c>
      <c r="D226" s="146" t="s">
        <v>0</v>
      </c>
      <c r="E226" s="355"/>
      <c r="F226" s="361"/>
      <c r="G226" s="355"/>
      <c r="H226" s="641"/>
      <c r="I226" s="641"/>
      <c r="J226" s="641"/>
      <c r="K226" s="641"/>
      <c r="L226" s="355"/>
      <c r="M226" s="355"/>
      <c r="N226" s="356">
        <f t="shared" si="4"/>
        <v>0</v>
      </c>
      <c r="O226" s="355"/>
      <c r="P226" s="193"/>
    </row>
    <row r="227" spans="1:16" ht="15" customHeight="1" x14ac:dyDescent="0.2">
      <c r="A227" s="158"/>
      <c r="B227" s="159"/>
      <c r="C227" s="145" t="s">
        <v>0</v>
      </c>
      <c r="D227" s="146" t="s">
        <v>0</v>
      </c>
      <c r="E227" s="355"/>
      <c r="F227" s="361"/>
      <c r="G227" s="355"/>
      <c r="H227" s="641"/>
      <c r="I227" s="641"/>
      <c r="J227" s="641"/>
      <c r="K227" s="641"/>
      <c r="L227" s="355"/>
      <c r="M227" s="355"/>
      <c r="N227" s="356">
        <f t="shared" si="4"/>
        <v>0</v>
      </c>
      <c r="O227" s="355"/>
      <c r="P227" s="193"/>
    </row>
    <row r="228" spans="1:16" ht="15" customHeight="1" x14ac:dyDescent="0.2">
      <c r="A228" s="158"/>
      <c r="B228" s="159"/>
      <c r="C228" s="145" t="s">
        <v>0</v>
      </c>
      <c r="D228" s="146" t="s">
        <v>0</v>
      </c>
      <c r="E228" s="355"/>
      <c r="F228" s="361"/>
      <c r="G228" s="355"/>
      <c r="H228" s="641"/>
      <c r="I228" s="641"/>
      <c r="J228" s="641"/>
      <c r="K228" s="641"/>
      <c r="L228" s="355"/>
      <c r="M228" s="355"/>
      <c r="N228" s="356">
        <f t="shared" si="4"/>
        <v>0</v>
      </c>
      <c r="O228" s="355"/>
      <c r="P228" s="193"/>
    </row>
    <row r="229" spans="1:16" ht="15" customHeight="1" x14ac:dyDescent="0.2">
      <c r="A229" s="158"/>
      <c r="B229" s="159"/>
      <c r="C229" s="145" t="s">
        <v>0</v>
      </c>
      <c r="D229" s="146" t="s">
        <v>0</v>
      </c>
      <c r="E229" s="355"/>
      <c r="F229" s="361"/>
      <c r="G229" s="355"/>
      <c r="H229" s="641"/>
      <c r="I229" s="641"/>
      <c r="J229" s="641"/>
      <c r="K229" s="641"/>
      <c r="L229" s="355"/>
      <c r="M229" s="355"/>
      <c r="N229" s="356">
        <f t="shared" si="4"/>
        <v>0</v>
      </c>
      <c r="O229" s="355"/>
      <c r="P229" s="193"/>
    </row>
    <row r="230" spans="1:16" ht="15" customHeight="1" x14ac:dyDescent="0.2">
      <c r="A230" s="158"/>
      <c r="B230" s="159"/>
      <c r="C230" s="145" t="s">
        <v>0</v>
      </c>
      <c r="D230" s="146" t="s">
        <v>0</v>
      </c>
      <c r="E230" s="355"/>
      <c r="F230" s="361"/>
      <c r="G230" s="355"/>
      <c r="H230" s="641"/>
      <c r="I230" s="641"/>
      <c r="J230" s="641"/>
      <c r="K230" s="641"/>
      <c r="L230" s="355"/>
      <c r="M230" s="355"/>
      <c r="N230" s="356">
        <f t="shared" si="4"/>
        <v>0</v>
      </c>
      <c r="O230" s="355"/>
      <c r="P230" s="193"/>
    </row>
    <row r="231" spans="1:16" ht="15" customHeight="1" x14ac:dyDescent="0.2">
      <c r="A231" s="158"/>
      <c r="B231" s="159"/>
      <c r="C231" s="145" t="s">
        <v>0</v>
      </c>
      <c r="D231" s="146" t="s">
        <v>0</v>
      </c>
      <c r="E231" s="355"/>
      <c r="F231" s="361"/>
      <c r="G231" s="355"/>
      <c r="H231" s="641"/>
      <c r="I231" s="641"/>
      <c r="J231" s="641"/>
      <c r="K231" s="641"/>
      <c r="L231" s="355"/>
      <c r="M231" s="355"/>
      <c r="N231" s="356">
        <f t="shared" si="4"/>
        <v>0</v>
      </c>
      <c r="O231" s="355"/>
      <c r="P231" s="193"/>
    </row>
    <row r="232" spans="1:16" ht="15" customHeight="1" x14ac:dyDescent="0.2">
      <c r="A232" s="158"/>
      <c r="B232" s="159"/>
      <c r="C232" s="145" t="s">
        <v>0</v>
      </c>
      <c r="D232" s="146" t="s">
        <v>0</v>
      </c>
      <c r="E232" s="355"/>
      <c r="F232" s="361"/>
      <c r="G232" s="355"/>
      <c r="H232" s="641"/>
      <c r="I232" s="641"/>
      <c r="J232" s="641"/>
      <c r="K232" s="641"/>
      <c r="L232" s="355"/>
      <c r="M232" s="355"/>
      <c r="N232" s="356">
        <f t="shared" si="4"/>
        <v>0</v>
      </c>
      <c r="O232" s="355"/>
      <c r="P232" s="193"/>
    </row>
    <row r="233" spans="1:16" ht="15" customHeight="1" x14ac:dyDescent="0.2">
      <c r="A233" s="158"/>
      <c r="B233" s="159"/>
      <c r="C233" s="145" t="s">
        <v>0</v>
      </c>
      <c r="D233" s="146" t="s">
        <v>0</v>
      </c>
      <c r="E233" s="355"/>
      <c r="F233" s="361"/>
      <c r="G233" s="355"/>
      <c r="H233" s="641"/>
      <c r="I233" s="641"/>
      <c r="J233" s="641"/>
      <c r="K233" s="641"/>
      <c r="L233" s="355"/>
      <c r="M233" s="355"/>
      <c r="N233" s="356">
        <f t="shared" si="4"/>
        <v>0</v>
      </c>
      <c r="O233" s="355"/>
      <c r="P233" s="193"/>
    </row>
    <row r="234" spans="1:16" ht="15" customHeight="1" x14ac:dyDescent="0.2">
      <c r="A234" s="158"/>
      <c r="B234" s="159"/>
      <c r="C234" s="145" t="s">
        <v>0</v>
      </c>
      <c r="D234" s="146" t="s">
        <v>0</v>
      </c>
      <c r="E234" s="355"/>
      <c r="F234" s="361"/>
      <c r="G234" s="355"/>
      <c r="H234" s="641"/>
      <c r="I234" s="641"/>
      <c r="J234" s="641"/>
      <c r="K234" s="641"/>
      <c r="L234" s="355"/>
      <c r="M234" s="355"/>
      <c r="N234" s="356">
        <f t="shared" si="4"/>
        <v>0</v>
      </c>
      <c r="O234" s="355"/>
      <c r="P234" s="193"/>
    </row>
    <row r="235" spans="1:16" ht="15" customHeight="1" x14ac:dyDescent="0.2">
      <c r="A235" s="158"/>
      <c r="B235" s="159"/>
      <c r="C235" s="145" t="s">
        <v>0</v>
      </c>
      <c r="D235" s="146" t="s">
        <v>0</v>
      </c>
      <c r="E235" s="355"/>
      <c r="F235" s="361"/>
      <c r="G235" s="355"/>
      <c r="H235" s="641"/>
      <c r="I235" s="641"/>
      <c r="J235" s="641"/>
      <c r="K235" s="641"/>
      <c r="L235" s="355"/>
      <c r="M235" s="355"/>
      <c r="N235" s="356">
        <f t="shared" si="4"/>
        <v>0</v>
      </c>
      <c r="O235" s="355"/>
      <c r="P235" s="193"/>
    </row>
    <row r="236" spans="1:16" ht="15" customHeight="1" x14ac:dyDescent="0.2">
      <c r="A236" s="158"/>
      <c r="B236" s="159"/>
      <c r="C236" s="145" t="s">
        <v>0</v>
      </c>
      <c r="D236" s="146" t="s">
        <v>0</v>
      </c>
      <c r="E236" s="355"/>
      <c r="F236" s="361"/>
      <c r="G236" s="355"/>
      <c r="H236" s="641"/>
      <c r="I236" s="641"/>
      <c r="J236" s="641"/>
      <c r="K236" s="641"/>
      <c r="L236" s="355"/>
      <c r="M236" s="355"/>
      <c r="N236" s="356">
        <f t="shared" si="4"/>
        <v>0</v>
      </c>
      <c r="O236" s="355"/>
      <c r="P236" s="193"/>
    </row>
    <row r="237" spans="1:16" ht="15" customHeight="1" x14ac:dyDescent="0.2">
      <c r="A237" s="158"/>
      <c r="B237" s="159"/>
      <c r="C237" s="145" t="s">
        <v>0</v>
      </c>
      <c r="D237" s="146" t="s">
        <v>0</v>
      </c>
      <c r="E237" s="355"/>
      <c r="F237" s="361"/>
      <c r="G237" s="355"/>
      <c r="H237" s="641"/>
      <c r="I237" s="641"/>
      <c r="J237" s="641"/>
      <c r="K237" s="641"/>
      <c r="L237" s="355"/>
      <c r="M237" s="355"/>
      <c r="N237" s="356">
        <f t="shared" si="4"/>
        <v>0</v>
      </c>
      <c r="O237" s="355"/>
      <c r="P237" s="193"/>
    </row>
    <row r="238" spans="1:16" ht="15" customHeight="1" x14ac:dyDescent="0.2">
      <c r="A238" s="158"/>
      <c r="B238" s="159"/>
      <c r="C238" s="145" t="s">
        <v>0</v>
      </c>
      <c r="D238" s="146" t="s">
        <v>0</v>
      </c>
      <c r="E238" s="355"/>
      <c r="F238" s="361"/>
      <c r="G238" s="355"/>
      <c r="H238" s="641"/>
      <c r="I238" s="641"/>
      <c r="J238" s="641"/>
      <c r="K238" s="641"/>
      <c r="L238" s="355"/>
      <c r="M238" s="355"/>
      <c r="N238" s="356">
        <f t="shared" si="4"/>
        <v>0</v>
      </c>
      <c r="O238" s="355"/>
      <c r="P238" s="193"/>
    </row>
    <row r="239" spans="1:16" ht="15" customHeight="1" x14ac:dyDescent="0.2">
      <c r="A239" s="158"/>
      <c r="B239" s="159"/>
      <c r="C239" s="145" t="s">
        <v>0</v>
      </c>
      <c r="D239" s="146" t="s">
        <v>0</v>
      </c>
      <c r="E239" s="355"/>
      <c r="F239" s="361"/>
      <c r="G239" s="355"/>
      <c r="H239" s="641"/>
      <c r="I239" s="641"/>
      <c r="J239" s="641"/>
      <c r="K239" s="641"/>
      <c r="L239" s="355"/>
      <c r="M239" s="355"/>
      <c r="N239" s="356">
        <f t="shared" si="4"/>
        <v>0</v>
      </c>
      <c r="O239" s="355"/>
      <c r="P239" s="193"/>
    </row>
    <row r="240" spans="1:16" ht="15" customHeight="1" x14ac:dyDescent="0.2">
      <c r="A240" s="158"/>
      <c r="B240" s="159"/>
      <c r="C240" s="145" t="s">
        <v>0</v>
      </c>
      <c r="D240" s="146" t="s">
        <v>0</v>
      </c>
      <c r="E240" s="355"/>
      <c r="F240" s="361"/>
      <c r="G240" s="355"/>
      <c r="H240" s="641"/>
      <c r="I240" s="641"/>
      <c r="J240" s="641"/>
      <c r="K240" s="641"/>
      <c r="L240" s="355"/>
      <c r="M240" s="355"/>
      <c r="N240" s="356">
        <f t="shared" si="4"/>
        <v>0</v>
      </c>
      <c r="O240" s="355"/>
      <c r="P240" s="193"/>
    </row>
    <row r="241" spans="1:16" ht="15" customHeight="1" x14ac:dyDescent="0.2">
      <c r="A241" s="158"/>
      <c r="B241" s="159"/>
      <c r="C241" s="145" t="s">
        <v>0</v>
      </c>
      <c r="D241" s="146" t="s">
        <v>0</v>
      </c>
      <c r="E241" s="355"/>
      <c r="F241" s="361"/>
      <c r="G241" s="355"/>
      <c r="H241" s="641"/>
      <c r="I241" s="641"/>
      <c r="J241" s="641"/>
      <c r="K241" s="641"/>
      <c r="L241" s="355"/>
      <c r="M241" s="355"/>
      <c r="N241" s="356">
        <f t="shared" si="4"/>
        <v>0</v>
      </c>
      <c r="O241" s="355"/>
      <c r="P241" s="193"/>
    </row>
    <row r="242" spans="1:16" ht="15" customHeight="1" x14ac:dyDescent="0.2">
      <c r="A242" s="158"/>
      <c r="B242" s="159"/>
      <c r="C242" s="145" t="s">
        <v>0</v>
      </c>
      <c r="D242" s="146" t="s">
        <v>0</v>
      </c>
      <c r="E242" s="355"/>
      <c r="F242" s="361"/>
      <c r="G242" s="355"/>
      <c r="H242" s="641"/>
      <c r="I242" s="641"/>
      <c r="J242" s="641"/>
      <c r="K242" s="641"/>
      <c r="L242" s="355"/>
      <c r="M242" s="355"/>
      <c r="N242" s="356">
        <f t="shared" si="4"/>
        <v>0</v>
      </c>
      <c r="O242" s="355"/>
      <c r="P242" s="193"/>
    </row>
    <row r="243" spans="1:16" ht="15" customHeight="1" x14ac:dyDescent="0.2">
      <c r="A243" s="158"/>
      <c r="B243" s="159"/>
      <c r="C243" s="145" t="s">
        <v>0</v>
      </c>
      <c r="D243" s="146" t="s">
        <v>0</v>
      </c>
      <c r="E243" s="355"/>
      <c r="F243" s="361"/>
      <c r="G243" s="355"/>
      <c r="H243" s="641"/>
      <c r="I243" s="641"/>
      <c r="J243" s="641"/>
      <c r="K243" s="641"/>
      <c r="L243" s="355"/>
      <c r="M243" s="355"/>
      <c r="N243" s="356">
        <f t="shared" si="4"/>
        <v>0</v>
      </c>
      <c r="O243" s="355"/>
      <c r="P243" s="193"/>
    </row>
    <row r="244" spans="1:16" ht="15" customHeight="1" x14ac:dyDescent="0.2">
      <c r="A244" s="158"/>
      <c r="B244" s="159"/>
      <c r="C244" s="145" t="s">
        <v>0</v>
      </c>
      <c r="D244" s="146" t="s">
        <v>0</v>
      </c>
      <c r="E244" s="355"/>
      <c r="F244" s="361"/>
      <c r="G244" s="355"/>
      <c r="H244" s="641"/>
      <c r="I244" s="641"/>
      <c r="J244" s="641"/>
      <c r="K244" s="641"/>
      <c r="L244" s="355"/>
      <c r="M244" s="355"/>
      <c r="N244" s="356">
        <f t="shared" si="4"/>
        <v>0</v>
      </c>
      <c r="O244" s="355"/>
      <c r="P244" s="193"/>
    </row>
    <row r="245" spans="1:16" ht="15" customHeight="1" x14ac:dyDescent="0.2">
      <c r="A245" s="158"/>
      <c r="B245" s="159"/>
      <c r="C245" s="145" t="s">
        <v>0</v>
      </c>
      <c r="D245" s="146" t="s">
        <v>0</v>
      </c>
      <c r="E245" s="355"/>
      <c r="F245" s="361"/>
      <c r="G245" s="355"/>
      <c r="H245" s="641"/>
      <c r="I245" s="641"/>
      <c r="J245" s="641"/>
      <c r="K245" s="641"/>
      <c r="L245" s="355"/>
      <c r="M245" s="355"/>
      <c r="N245" s="356">
        <f t="shared" si="4"/>
        <v>0</v>
      </c>
      <c r="O245" s="355"/>
      <c r="P245" s="193"/>
    </row>
    <row r="246" spans="1:16" ht="15" customHeight="1" x14ac:dyDescent="0.2">
      <c r="A246" s="158"/>
      <c r="B246" s="159"/>
      <c r="C246" s="145" t="s">
        <v>0</v>
      </c>
      <c r="D246" s="146" t="s">
        <v>0</v>
      </c>
      <c r="E246" s="355"/>
      <c r="F246" s="361"/>
      <c r="G246" s="355"/>
      <c r="H246" s="641"/>
      <c r="I246" s="641"/>
      <c r="J246" s="641"/>
      <c r="K246" s="641"/>
      <c r="L246" s="355"/>
      <c r="M246" s="355"/>
      <c r="N246" s="356">
        <f t="shared" si="4"/>
        <v>0</v>
      </c>
      <c r="O246" s="355"/>
      <c r="P246" s="193"/>
    </row>
    <row r="247" spans="1:16" ht="15" customHeight="1" x14ac:dyDescent="0.2">
      <c r="A247" s="158"/>
      <c r="B247" s="159"/>
      <c r="C247" s="145" t="s">
        <v>0</v>
      </c>
      <c r="D247" s="146" t="s">
        <v>0</v>
      </c>
      <c r="E247" s="355"/>
      <c r="F247" s="361"/>
      <c r="G247" s="355"/>
      <c r="H247" s="641"/>
      <c r="I247" s="641"/>
      <c r="J247" s="641"/>
      <c r="K247" s="641"/>
      <c r="L247" s="355"/>
      <c r="M247" s="355"/>
      <c r="N247" s="356">
        <f t="shared" si="4"/>
        <v>0</v>
      </c>
      <c r="O247" s="355"/>
      <c r="P247" s="193"/>
    </row>
    <row r="248" spans="1:16" ht="15" customHeight="1" x14ac:dyDescent="0.2">
      <c r="A248" s="158"/>
      <c r="B248" s="159"/>
      <c r="C248" s="145" t="s">
        <v>0</v>
      </c>
      <c r="D248" s="146" t="s">
        <v>0</v>
      </c>
      <c r="E248" s="355"/>
      <c r="F248" s="361"/>
      <c r="G248" s="355"/>
      <c r="H248" s="641"/>
      <c r="I248" s="641"/>
      <c r="J248" s="641"/>
      <c r="K248" s="641"/>
      <c r="L248" s="355"/>
      <c r="M248" s="355"/>
      <c r="N248" s="356">
        <f t="shared" si="4"/>
        <v>0</v>
      </c>
      <c r="O248" s="355"/>
      <c r="P248" s="193"/>
    </row>
    <row r="249" spans="1:16" ht="15" customHeight="1" x14ac:dyDescent="0.2">
      <c r="A249" s="158"/>
      <c r="B249" s="159"/>
      <c r="C249" s="145" t="s">
        <v>0</v>
      </c>
      <c r="D249" s="146" t="s">
        <v>0</v>
      </c>
      <c r="E249" s="355"/>
      <c r="F249" s="361"/>
      <c r="G249" s="355"/>
      <c r="H249" s="641"/>
      <c r="I249" s="641"/>
      <c r="J249" s="641"/>
      <c r="K249" s="641"/>
      <c r="L249" s="355"/>
      <c r="M249" s="355"/>
      <c r="N249" s="356">
        <f t="shared" si="4"/>
        <v>0</v>
      </c>
      <c r="O249" s="355"/>
      <c r="P249" s="193"/>
    </row>
    <row r="250" spans="1:16" ht="15" customHeight="1" x14ac:dyDescent="0.2">
      <c r="A250" s="158"/>
      <c r="B250" s="159"/>
      <c r="C250" s="145" t="s">
        <v>0</v>
      </c>
      <c r="D250" s="146" t="s">
        <v>0</v>
      </c>
      <c r="E250" s="355"/>
      <c r="F250" s="361"/>
      <c r="G250" s="355"/>
      <c r="H250" s="641"/>
      <c r="I250" s="641"/>
      <c r="J250" s="641"/>
      <c r="K250" s="641"/>
      <c r="L250" s="355"/>
      <c r="M250" s="355"/>
      <c r="N250" s="356">
        <f t="shared" si="4"/>
        <v>0</v>
      </c>
      <c r="O250" s="355"/>
      <c r="P250" s="193"/>
    </row>
    <row r="251" spans="1:16" ht="15" customHeight="1" x14ac:dyDescent="0.2">
      <c r="A251" s="158"/>
      <c r="B251" s="159"/>
      <c r="C251" s="145" t="s">
        <v>0</v>
      </c>
      <c r="D251" s="146" t="s">
        <v>0</v>
      </c>
      <c r="E251" s="355"/>
      <c r="F251" s="361"/>
      <c r="G251" s="355"/>
      <c r="H251" s="641"/>
      <c r="I251" s="641"/>
      <c r="J251" s="641"/>
      <c r="K251" s="641"/>
      <c r="L251" s="355"/>
      <c r="M251" s="355"/>
      <c r="N251" s="356">
        <f t="shared" si="4"/>
        <v>0</v>
      </c>
      <c r="O251" s="355"/>
      <c r="P251" s="193"/>
    </row>
    <row r="252" spans="1:16" ht="15" customHeight="1" x14ac:dyDescent="0.2">
      <c r="A252" s="158"/>
      <c r="B252" s="159"/>
      <c r="C252" s="145" t="s">
        <v>0</v>
      </c>
      <c r="D252" s="146" t="s">
        <v>0</v>
      </c>
      <c r="E252" s="355"/>
      <c r="F252" s="361"/>
      <c r="G252" s="355"/>
      <c r="H252" s="641"/>
      <c r="I252" s="641"/>
      <c r="J252" s="641"/>
      <c r="K252" s="641"/>
      <c r="L252" s="355"/>
      <c r="M252" s="355"/>
      <c r="N252" s="356">
        <f t="shared" si="4"/>
        <v>0</v>
      </c>
      <c r="O252" s="355"/>
      <c r="P252" s="193"/>
    </row>
    <row r="253" spans="1:16" ht="15" customHeight="1" x14ac:dyDescent="0.2">
      <c r="A253" s="158"/>
      <c r="B253" s="159"/>
      <c r="C253" s="145" t="s">
        <v>0</v>
      </c>
      <c r="D253" s="146" t="s">
        <v>0</v>
      </c>
      <c r="E253" s="355"/>
      <c r="F253" s="361"/>
      <c r="G253" s="355"/>
      <c r="H253" s="641"/>
      <c r="I253" s="641"/>
      <c r="J253" s="641"/>
      <c r="K253" s="641"/>
      <c r="L253" s="355"/>
      <c r="M253" s="355"/>
      <c r="N253" s="356">
        <f t="shared" si="4"/>
        <v>0</v>
      </c>
      <c r="O253" s="355"/>
      <c r="P253" s="193"/>
    </row>
    <row r="254" spans="1:16" ht="15" customHeight="1" x14ac:dyDescent="0.2">
      <c r="A254" s="158"/>
      <c r="B254" s="159"/>
      <c r="C254" s="145" t="s">
        <v>0</v>
      </c>
      <c r="D254" s="146" t="s">
        <v>0</v>
      </c>
      <c r="E254" s="355"/>
      <c r="F254" s="361"/>
      <c r="G254" s="355"/>
      <c r="H254" s="641"/>
      <c r="I254" s="641"/>
      <c r="J254" s="641"/>
      <c r="K254" s="641"/>
      <c r="L254" s="355"/>
      <c r="M254" s="355"/>
      <c r="N254" s="356">
        <f t="shared" si="4"/>
        <v>0</v>
      </c>
      <c r="O254" s="355"/>
      <c r="P254" s="193"/>
    </row>
    <row r="255" spans="1:16" ht="15" customHeight="1" x14ac:dyDescent="0.2">
      <c r="A255" s="158"/>
      <c r="B255" s="159"/>
      <c r="C255" s="145" t="s">
        <v>0</v>
      </c>
      <c r="D255" s="146" t="s">
        <v>0</v>
      </c>
      <c r="E255" s="355"/>
      <c r="F255" s="361"/>
      <c r="G255" s="355"/>
      <c r="H255" s="641"/>
      <c r="I255" s="641"/>
      <c r="J255" s="641"/>
      <c r="K255" s="641"/>
      <c r="L255" s="355"/>
      <c r="M255" s="355"/>
      <c r="N255" s="356">
        <f t="shared" si="4"/>
        <v>0</v>
      </c>
      <c r="O255" s="355"/>
      <c r="P255" s="193"/>
    </row>
    <row r="256" spans="1:16" ht="15" customHeight="1" x14ac:dyDescent="0.2">
      <c r="A256" s="158"/>
      <c r="B256" s="159"/>
      <c r="C256" s="145" t="s">
        <v>0</v>
      </c>
      <c r="D256" s="146" t="s">
        <v>0</v>
      </c>
      <c r="E256" s="355"/>
      <c r="F256" s="361"/>
      <c r="G256" s="355"/>
      <c r="H256" s="641"/>
      <c r="I256" s="641"/>
      <c r="J256" s="641"/>
      <c r="K256" s="641"/>
      <c r="L256" s="355"/>
      <c r="M256" s="355"/>
      <c r="N256" s="356">
        <f t="shared" si="4"/>
        <v>0</v>
      </c>
      <c r="O256" s="355"/>
      <c r="P256" s="193"/>
    </row>
    <row r="257" spans="1:16" ht="15" customHeight="1" x14ac:dyDescent="0.2">
      <c r="A257" s="158"/>
      <c r="B257" s="159"/>
      <c r="C257" s="145" t="s">
        <v>0</v>
      </c>
      <c r="D257" s="146" t="s">
        <v>0</v>
      </c>
      <c r="E257" s="355"/>
      <c r="F257" s="361"/>
      <c r="G257" s="355"/>
      <c r="H257" s="641"/>
      <c r="I257" s="641"/>
      <c r="J257" s="641"/>
      <c r="K257" s="641"/>
      <c r="L257" s="355"/>
      <c r="M257" s="355"/>
      <c r="N257" s="356">
        <f t="shared" si="4"/>
        <v>0</v>
      </c>
      <c r="O257" s="355"/>
      <c r="P257" s="193"/>
    </row>
    <row r="258" spans="1:16" ht="15" customHeight="1" x14ac:dyDescent="0.2">
      <c r="A258" s="158"/>
      <c r="B258" s="159"/>
      <c r="C258" s="145" t="s">
        <v>0</v>
      </c>
      <c r="D258" s="146" t="s">
        <v>0</v>
      </c>
      <c r="E258" s="355"/>
      <c r="F258" s="361"/>
      <c r="G258" s="355"/>
      <c r="H258" s="641"/>
      <c r="I258" s="641"/>
      <c r="J258" s="641"/>
      <c r="K258" s="641"/>
      <c r="L258" s="355"/>
      <c r="M258" s="355"/>
      <c r="N258" s="356">
        <f t="shared" si="4"/>
        <v>0</v>
      </c>
      <c r="O258" s="355"/>
      <c r="P258" s="193"/>
    </row>
    <row r="259" spans="1:16" ht="15" customHeight="1" x14ac:dyDescent="0.2">
      <c r="A259" s="158"/>
      <c r="B259" s="159"/>
      <c r="C259" s="145" t="s">
        <v>0</v>
      </c>
      <c r="D259" s="146" t="s">
        <v>0</v>
      </c>
      <c r="E259" s="355"/>
      <c r="F259" s="361"/>
      <c r="G259" s="355"/>
      <c r="H259" s="641"/>
      <c r="I259" s="641"/>
      <c r="J259" s="641"/>
      <c r="K259" s="641"/>
      <c r="L259" s="355"/>
      <c r="M259" s="355"/>
      <c r="N259" s="356">
        <f t="shared" si="4"/>
        <v>0</v>
      </c>
      <c r="O259" s="355"/>
      <c r="P259" s="193"/>
    </row>
    <row r="260" spans="1:16" ht="15" customHeight="1" x14ac:dyDescent="0.2">
      <c r="A260" s="158"/>
      <c r="B260" s="159"/>
      <c r="C260" s="145" t="s">
        <v>0</v>
      </c>
      <c r="D260" s="146" t="s">
        <v>0</v>
      </c>
      <c r="E260" s="355"/>
      <c r="F260" s="361"/>
      <c r="G260" s="355"/>
      <c r="H260" s="641"/>
      <c r="I260" s="641"/>
      <c r="J260" s="641"/>
      <c r="K260" s="641"/>
      <c r="L260" s="355"/>
      <c r="M260" s="355"/>
      <c r="N260" s="356">
        <f t="shared" si="4"/>
        <v>0</v>
      </c>
      <c r="O260" s="355"/>
      <c r="P260" s="193"/>
    </row>
    <row r="261" spans="1:16" ht="15" customHeight="1" x14ac:dyDescent="0.2">
      <c r="A261" s="158"/>
      <c r="B261" s="159"/>
      <c r="C261" s="145" t="s">
        <v>0</v>
      </c>
      <c r="D261" s="146" t="s">
        <v>0</v>
      </c>
      <c r="E261" s="355"/>
      <c r="F261" s="361"/>
      <c r="G261" s="355"/>
      <c r="H261" s="641"/>
      <c r="I261" s="641"/>
      <c r="J261" s="641"/>
      <c r="K261" s="641"/>
      <c r="L261" s="355"/>
      <c r="M261" s="355"/>
      <c r="N261" s="356">
        <f t="shared" si="4"/>
        <v>0</v>
      </c>
      <c r="O261" s="355"/>
      <c r="P261" s="193"/>
    </row>
    <row r="262" spans="1:16" ht="15" customHeight="1" x14ac:dyDescent="0.2">
      <c r="A262" s="158"/>
      <c r="B262" s="159"/>
      <c r="C262" s="145" t="s">
        <v>0</v>
      </c>
      <c r="D262" s="146" t="s">
        <v>0</v>
      </c>
      <c r="E262" s="355"/>
      <c r="F262" s="361"/>
      <c r="G262" s="355"/>
      <c r="H262" s="641"/>
      <c r="I262" s="641"/>
      <c r="J262" s="641"/>
      <c r="K262" s="641"/>
      <c r="L262" s="355"/>
      <c r="M262" s="355"/>
      <c r="N262" s="356">
        <f t="shared" si="4"/>
        <v>0</v>
      </c>
      <c r="O262" s="355"/>
      <c r="P262" s="193"/>
    </row>
    <row r="263" spans="1:16" ht="15" customHeight="1" x14ac:dyDescent="0.2">
      <c r="A263" s="158"/>
      <c r="B263" s="159"/>
      <c r="C263" s="145" t="s">
        <v>0</v>
      </c>
      <c r="D263" s="146" t="s">
        <v>0</v>
      </c>
      <c r="E263" s="355"/>
      <c r="F263" s="361"/>
      <c r="G263" s="355"/>
      <c r="H263" s="641"/>
      <c r="I263" s="641"/>
      <c r="J263" s="641"/>
      <c r="K263" s="641"/>
      <c r="L263" s="355"/>
      <c r="M263" s="355"/>
      <c r="N263" s="356">
        <f t="shared" si="4"/>
        <v>0</v>
      </c>
      <c r="O263" s="355"/>
      <c r="P263" s="193"/>
    </row>
    <row r="264" spans="1:16" ht="15" customHeight="1" x14ac:dyDescent="0.2">
      <c r="A264" s="158"/>
      <c r="B264" s="159"/>
      <c r="C264" s="145" t="s">
        <v>0</v>
      </c>
      <c r="D264" s="146" t="s">
        <v>0</v>
      </c>
      <c r="E264" s="355"/>
      <c r="F264" s="361"/>
      <c r="G264" s="355"/>
      <c r="H264" s="641"/>
      <c r="I264" s="641"/>
      <c r="J264" s="641"/>
      <c r="K264" s="641"/>
      <c r="L264" s="355"/>
      <c r="M264" s="355"/>
      <c r="N264" s="356">
        <f t="shared" si="4"/>
        <v>0</v>
      </c>
      <c r="O264" s="355"/>
      <c r="P264" s="193"/>
    </row>
    <row r="265" spans="1:16" ht="15" customHeight="1" x14ac:dyDescent="0.2">
      <c r="A265" s="158"/>
      <c r="B265" s="159"/>
      <c r="C265" s="145" t="s">
        <v>0</v>
      </c>
      <c r="D265" s="146" t="s">
        <v>0</v>
      </c>
      <c r="E265" s="355"/>
      <c r="F265" s="361"/>
      <c r="G265" s="355"/>
      <c r="H265" s="641"/>
      <c r="I265" s="641"/>
      <c r="J265" s="641"/>
      <c r="K265" s="641"/>
      <c r="L265" s="355"/>
      <c r="M265" s="355"/>
      <c r="N265" s="356">
        <f t="shared" si="4"/>
        <v>0</v>
      </c>
      <c r="O265" s="355"/>
      <c r="P265" s="193"/>
    </row>
    <row r="266" spans="1:16" ht="15" customHeight="1" x14ac:dyDescent="0.2">
      <c r="A266" s="158"/>
      <c r="B266" s="159"/>
      <c r="C266" s="145" t="s">
        <v>0</v>
      </c>
      <c r="D266" s="146" t="s">
        <v>0</v>
      </c>
      <c r="E266" s="355"/>
      <c r="F266" s="361"/>
      <c r="G266" s="355"/>
      <c r="H266" s="641"/>
      <c r="I266" s="641"/>
      <c r="J266" s="641"/>
      <c r="K266" s="641"/>
      <c r="L266" s="355"/>
      <c r="M266" s="355"/>
      <c r="N266" s="356">
        <f t="shared" si="4"/>
        <v>0</v>
      </c>
      <c r="O266" s="355"/>
      <c r="P266" s="193"/>
    </row>
    <row r="267" spans="1:16" ht="15" customHeight="1" x14ac:dyDescent="0.2">
      <c r="A267" s="158"/>
      <c r="B267" s="159"/>
      <c r="C267" s="145" t="s">
        <v>0</v>
      </c>
      <c r="D267" s="146" t="s">
        <v>0</v>
      </c>
      <c r="E267" s="355"/>
      <c r="F267" s="361"/>
      <c r="G267" s="355"/>
      <c r="H267" s="641"/>
      <c r="I267" s="641"/>
      <c r="J267" s="641"/>
      <c r="K267" s="641"/>
      <c r="L267" s="355"/>
      <c r="M267" s="355"/>
      <c r="N267" s="356">
        <f t="shared" si="4"/>
        <v>0</v>
      </c>
      <c r="O267" s="355"/>
      <c r="P267" s="193"/>
    </row>
    <row r="268" spans="1:16" ht="15" customHeight="1" x14ac:dyDescent="0.2">
      <c r="A268" s="158"/>
      <c r="B268" s="159"/>
      <c r="C268" s="145" t="s">
        <v>0</v>
      </c>
      <c r="D268" s="146" t="s">
        <v>0</v>
      </c>
      <c r="E268" s="355"/>
      <c r="F268" s="361"/>
      <c r="G268" s="355"/>
      <c r="H268" s="641"/>
      <c r="I268" s="641"/>
      <c r="J268" s="641"/>
      <c r="K268" s="641"/>
      <c r="L268" s="355"/>
      <c r="M268" s="355"/>
      <c r="N268" s="356">
        <f t="shared" si="4"/>
        <v>0</v>
      </c>
      <c r="O268" s="355"/>
      <c r="P268" s="193"/>
    </row>
    <row r="269" spans="1:16" ht="15" customHeight="1" x14ac:dyDescent="0.2">
      <c r="A269" s="158"/>
      <c r="B269" s="159"/>
      <c r="C269" s="145" t="s">
        <v>0</v>
      </c>
      <c r="D269" s="146" t="s">
        <v>0</v>
      </c>
      <c r="E269" s="355"/>
      <c r="F269" s="361"/>
      <c r="G269" s="355"/>
      <c r="H269" s="641"/>
      <c r="I269" s="641"/>
      <c r="J269" s="641"/>
      <c r="K269" s="641"/>
      <c r="L269" s="355"/>
      <c r="M269" s="355"/>
      <c r="N269" s="356">
        <f t="shared" si="4"/>
        <v>0</v>
      </c>
      <c r="O269" s="355"/>
      <c r="P269" s="193"/>
    </row>
    <row r="270" spans="1:16" ht="15" customHeight="1" x14ac:dyDescent="0.2">
      <c r="A270" s="158"/>
      <c r="B270" s="159"/>
      <c r="C270" s="145" t="s">
        <v>0</v>
      </c>
      <c r="D270" s="146" t="s">
        <v>0</v>
      </c>
      <c r="E270" s="355"/>
      <c r="F270" s="361"/>
      <c r="G270" s="355"/>
      <c r="H270" s="641"/>
      <c r="I270" s="641"/>
      <c r="J270" s="641"/>
      <c r="K270" s="641"/>
      <c r="L270" s="355"/>
      <c r="M270" s="355"/>
      <c r="N270" s="356">
        <f t="shared" si="4"/>
        <v>0</v>
      </c>
      <c r="O270" s="355"/>
      <c r="P270" s="193"/>
    </row>
    <row r="271" spans="1:16" ht="15" customHeight="1" x14ac:dyDescent="0.2">
      <c r="A271" s="158"/>
      <c r="B271" s="159"/>
      <c r="C271" s="145" t="s">
        <v>0</v>
      </c>
      <c r="D271" s="146" t="s">
        <v>0</v>
      </c>
      <c r="E271" s="355"/>
      <c r="F271" s="361"/>
      <c r="G271" s="355"/>
      <c r="H271" s="641"/>
      <c r="I271" s="641"/>
      <c r="J271" s="641"/>
      <c r="K271" s="641"/>
      <c r="L271" s="355"/>
      <c r="M271" s="355"/>
      <c r="N271" s="356">
        <f t="shared" si="4"/>
        <v>0</v>
      </c>
      <c r="O271" s="355"/>
      <c r="P271" s="193"/>
    </row>
    <row r="272" spans="1:16" ht="15" customHeight="1" x14ac:dyDescent="0.2">
      <c r="A272" s="158"/>
      <c r="B272" s="159"/>
      <c r="C272" s="145" t="s">
        <v>0</v>
      </c>
      <c r="D272" s="146" t="s">
        <v>0</v>
      </c>
      <c r="E272" s="355"/>
      <c r="F272" s="361"/>
      <c r="G272" s="355"/>
      <c r="H272" s="641"/>
      <c r="I272" s="641"/>
      <c r="J272" s="641"/>
      <c r="K272" s="641"/>
      <c r="L272" s="355"/>
      <c r="M272" s="355"/>
      <c r="N272" s="356">
        <f t="shared" si="4"/>
        <v>0</v>
      </c>
      <c r="O272" s="355"/>
      <c r="P272" s="193"/>
    </row>
    <row r="273" spans="1:16" ht="15" customHeight="1" x14ac:dyDescent="0.2">
      <c r="A273" s="158"/>
      <c r="B273" s="159"/>
      <c r="C273" s="145" t="s">
        <v>0</v>
      </c>
      <c r="D273" s="146" t="s">
        <v>0</v>
      </c>
      <c r="E273" s="355"/>
      <c r="F273" s="361"/>
      <c r="G273" s="355"/>
      <c r="H273" s="641"/>
      <c r="I273" s="641"/>
      <c r="J273" s="641"/>
      <c r="K273" s="641"/>
      <c r="L273" s="355"/>
      <c r="M273" s="355"/>
      <c r="N273" s="356">
        <f t="shared" si="4"/>
        <v>0</v>
      </c>
      <c r="O273" s="355"/>
      <c r="P273" s="193"/>
    </row>
    <row r="274" spans="1:16" ht="15" customHeight="1" x14ac:dyDescent="0.2">
      <c r="A274" s="158"/>
      <c r="B274" s="159"/>
      <c r="C274" s="145" t="s">
        <v>0</v>
      </c>
      <c r="D274" s="146" t="s">
        <v>0</v>
      </c>
      <c r="E274" s="355"/>
      <c r="F274" s="361"/>
      <c r="G274" s="355"/>
      <c r="H274" s="641"/>
      <c r="I274" s="641"/>
      <c r="J274" s="641"/>
      <c r="K274" s="641"/>
      <c r="L274" s="355"/>
      <c r="M274" s="355"/>
      <c r="N274" s="356">
        <f t="shared" si="4"/>
        <v>0</v>
      </c>
      <c r="O274" s="355"/>
      <c r="P274" s="193"/>
    </row>
    <row r="275" spans="1:16" ht="15" customHeight="1" x14ac:dyDescent="0.2">
      <c r="A275" s="158"/>
      <c r="B275" s="159"/>
      <c r="C275" s="145" t="s">
        <v>0</v>
      </c>
      <c r="D275" s="146" t="s">
        <v>0</v>
      </c>
      <c r="E275" s="355"/>
      <c r="F275" s="361"/>
      <c r="G275" s="355"/>
      <c r="H275" s="641"/>
      <c r="I275" s="641"/>
      <c r="J275" s="641"/>
      <c r="K275" s="641"/>
      <c r="L275" s="355"/>
      <c r="M275" s="355"/>
      <c r="N275" s="356">
        <f t="shared" si="4"/>
        <v>0</v>
      </c>
      <c r="O275" s="355"/>
      <c r="P275" s="193"/>
    </row>
    <row r="276" spans="1:16" ht="15" customHeight="1" x14ac:dyDescent="0.2">
      <c r="A276" s="158"/>
      <c r="B276" s="159"/>
      <c r="C276" s="145" t="s">
        <v>0</v>
      </c>
      <c r="D276" s="146" t="s">
        <v>0</v>
      </c>
      <c r="E276" s="355"/>
      <c r="F276" s="361"/>
      <c r="G276" s="355"/>
      <c r="H276" s="641"/>
      <c r="I276" s="641"/>
      <c r="J276" s="641"/>
      <c r="K276" s="641"/>
      <c r="L276" s="355"/>
      <c r="M276" s="355"/>
      <c r="N276" s="356">
        <f t="shared" si="4"/>
        <v>0</v>
      </c>
      <c r="O276" s="355"/>
      <c r="P276" s="193"/>
    </row>
    <row r="277" spans="1:16" ht="15" customHeight="1" x14ac:dyDescent="0.2">
      <c r="A277" s="158"/>
      <c r="B277" s="159"/>
      <c r="C277" s="145" t="s">
        <v>0</v>
      </c>
      <c r="D277" s="146" t="s">
        <v>0</v>
      </c>
      <c r="E277" s="355"/>
      <c r="F277" s="361"/>
      <c r="G277" s="355"/>
      <c r="H277" s="641"/>
      <c r="I277" s="641"/>
      <c r="J277" s="641"/>
      <c r="K277" s="641"/>
      <c r="L277" s="355"/>
      <c r="M277" s="355"/>
      <c r="N277" s="356">
        <f t="shared" ref="N277:N311" si="5">(E277*F277/100)+G277+H277+I277+K277+J277+L277-M277</f>
        <v>0</v>
      </c>
      <c r="O277" s="355"/>
      <c r="P277" s="193"/>
    </row>
    <row r="278" spans="1:16" ht="15" customHeight="1" x14ac:dyDescent="0.2">
      <c r="A278" s="158"/>
      <c r="B278" s="159"/>
      <c r="C278" s="145" t="s">
        <v>0</v>
      </c>
      <c r="D278" s="146" t="s">
        <v>0</v>
      </c>
      <c r="E278" s="355"/>
      <c r="F278" s="361"/>
      <c r="G278" s="355"/>
      <c r="H278" s="641"/>
      <c r="I278" s="641"/>
      <c r="J278" s="641"/>
      <c r="K278" s="641"/>
      <c r="L278" s="355"/>
      <c r="M278" s="355"/>
      <c r="N278" s="356">
        <f t="shared" si="5"/>
        <v>0</v>
      </c>
      <c r="O278" s="355"/>
      <c r="P278" s="193"/>
    </row>
    <row r="279" spans="1:16" ht="15" customHeight="1" x14ac:dyDescent="0.2">
      <c r="A279" s="158"/>
      <c r="B279" s="159"/>
      <c r="C279" s="145" t="s">
        <v>0</v>
      </c>
      <c r="D279" s="146" t="s">
        <v>0</v>
      </c>
      <c r="E279" s="355"/>
      <c r="F279" s="361"/>
      <c r="G279" s="355"/>
      <c r="H279" s="641"/>
      <c r="I279" s="641"/>
      <c r="J279" s="641"/>
      <c r="K279" s="641"/>
      <c r="L279" s="355"/>
      <c r="M279" s="355"/>
      <c r="N279" s="356">
        <f t="shared" si="5"/>
        <v>0</v>
      </c>
      <c r="O279" s="355"/>
      <c r="P279" s="193"/>
    </row>
    <row r="280" spans="1:16" ht="15" customHeight="1" x14ac:dyDescent="0.2">
      <c r="A280" s="158"/>
      <c r="B280" s="159"/>
      <c r="C280" s="145" t="s">
        <v>0</v>
      </c>
      <c r="D280" s="146" t="s">
        <v>0</v>
      </c>
      <c r="E280" s="355"/>
      <c r="F280" s="361"/>
      <c r="G280" s="355"/>
      <c r="H280" s="641"/>
      <c r="I280" s="641"/>
      <c r="J280" s="641"/>
      <c r="K280" s="641"/>
      <c r="L280" s="355"/>
      <c r="M280" s="355"/>
      <c r="N280" s="356">
        <f t="shared" si="5"/>
        <v>0</v>
      </c>
      <c r="O280" s="355"/>
      <c r="P280" s="193"/>
    </row>
    <row r="281" spans="1:16" ht="15" customHeight="1" x14ac:dyDescent="0.2">
      <c r="A281" s="158"/>
      <c r="B281" s="159"/>
      <c r="C281" s="145" t="s">
        <v>0</v>
      </c>
      <c r="D281" s="146" t="s">
        <v>0</v>
      </c>
      <c r="E281" s="355"/>
      <c r="F281" s="361"/>
      <c r="G281" s="355"/>
      <c r="H281" s="641"/>
      <c r="I281" s="641"/>
      <c r="J281" s="641"/>
      <c r="K281" s="641"/>
      <c r="L281" s="355"/>
      <c r="M281" s="355"/>
      <c r="N281" s="356">
        <f t="shared" si="5"/>
        <v>0</v>
      </c>
      <c r="O281" s="355"/>
      <c r="P281" s="193"/>
    </row>
    <row r="282" spans="1:16" ht="15" customHeight="1" x14ac:dyDescent="0.2">
      <c r="A282" s="158"/>
      <c r="B282" s="159"/>
      <c r="C282" s="145" t="s">
        <v>0</v>
      </c>
      <c r="D282" s="146" t="s">
        <v>0</v>
      </c>
      <c r="E282" s="355"/>
      <c r="F282" s="361"/>
      <c r="G282" s="355"/>
      <c r="H282" s="641"/>
      <c r="I282" s="641"/>
      <c r="J282" s="641"/>
      <c r="K282" s="641"/>
      <c r="L282" s="355"/>
      <c r="M282" s="355"/>
      <c r="N282" s="356">
        <f t="shared" si="5"/>
        <v>0</v>
      </c>
      <c r="O282" s="355"/>
      <c r="P282" s="193"/>
    </row>
    <row r="283" spans="1:16" ht="15" customHeight="1" x14ac:dyDescent="0.2">
      <c r="A283" s="158"/>
      <c r="B283" s="159"/>
      <c r="C283" s="145" t="s">
        <v>0</v>
      </c>
      <c r="D283" s="146" t="s">
        <v>0</v>
      </c>
      <c r="E283" s="355"/>
      <c r="F283" s="361"/>
      <c r="G283" s="355"/>
      <c r="H283" s="641"/>
      <c r="I283" s="641"/>
      <c r="J283" s="641"/>
      <c r="K283" s="641"/>
      <c r="L283" s="355"/>
      <c r="M283" s="355"/>
      <c r="N283" s="356">
        <f t="shared" si="5"/>
        <v>0</v>
      </c>
      <c r="O283" s="355"/>
      <c r="P283" s="193"/>
    </row>
    <row r="284" spans="1:16" ht="15" customHeight="1" x14ac:dyDescent="0.2">
      <c r="A284" s="158"/>
      <c r="B284" s="159"/>
      <c r="C284" s="145" t="s">
        <v>0</v>
      </c>
      <c r="D284" s="146" t="s">
        <v>0</v>
      </c>
      <c r="E284" s="355"/>
      <c r="F284" s="361"/>
      <c r="G284" s="355"/>
      <c r="H284" s="641"/>
      <c r="I284" s="641"/>
      <c r="J284" s="641"/>
      <c r="K284" s="641"/>
      <c r="L284" s="355"/>
      <c r="M284" s="355"/>
      <c r="N284" s="356">
        <f t="shared" si="5"/>
        <v>0</v>
      </c>
      <c r="O284" s="355"/>
      <c r="P284" s="193"/>
    </row>
    <row r="285" spans="1:16" ht="15" customHeight="1" x14ac:dyDescent="0.2">
      <c r="A285" s="158"/>
      <c r="B285" s="159"/>
      <c r="C285" s="145" t="s">
        <v>0</v>
      </c>
      <c r="D285" s="146" t="s">
        <v>0</v>
      </c>
      <c r="E285" s="355"/>
      <c r="F285" s="361"/>
      <c r="G285" s="355"/>
      <c r="H285" s="641"/>
      <c r="I285" s="641"/>
      <c r="J285" s="641"/>
      <c r="K285" s="641"/>
      <c r="L285" s="355"/>
      <c r="M285" s="355"/>
      <c r="N285" s="356">
        <f t="shared" si="5"/>
        <v>0</v>
      </c>
      <c r="O285" s="355"/>
      <c r="P285" s="193"/>
    </row>
    <row r="286" spans="1:16" ht="15" customHeight="1" x14ac:dyDescent="0.2">
      <c r="A286" s="158"/>
      <c r="B286" s="159"/>
      <c r="C286" s="145" t="s">
        <v>0</v>
      </c>
      <c r="D286" s="146" t="s">
        <v>0</v>
      </c>
      <c r="E286" s="355"/>
      <c r="F286" s="361"/>
      <c r="G286" s="355"/>
      <c r="H286" s="641"/>
      <c r="I286" s="641"/>
      <c r="J286" s="641"/>
      <c r="K286" s="641"/>
      <c r="L286" s="355"/>
      <c r="M286" s="355"/>
      <c r="N286" s="356">
        <f t="shared" si="5"/>
        <v>0</v>
      </c>
      <c r="O286" s="355"/>
      <c r="P286" s="193"/>
    </row>
    <row r="287" spans="1:16" ht="15" customHeight="1" x14ac:dyDescent="0.2">
      <c r="A287" s="158"/>
      <c r="B287" s="159"/>
      <c r="C287" s="145" t="s">
        <v>0</v>
      </c>
      <c r="D287" s="146" t="s">
        <v>0</v>
      </c>
      <c r="E287" s="355"/>
      <c r="F287" s="361"/>
      <c r="G287" s="355"/>
      <c r="H287" s="641"/>
      <c r="I287" s="641"/>
      <c r="J287" s="641"/>
      <c r="K287" s="641"/>
      <c r="L287" s="355"/>
      <c r="M287" s="355"/>
      <c r="N287" s="356">
        <f t="shared" si="5"/>
        <v>0</v>
      </c>
      <c r="O287" s="355"/>
      <c r="P287" s="193"/>
    </row>
    <row r="288" spans="1:16" ht="15" customHeight="1" x14ac:dyDescent="0.2">
      <c r="A288" s="158"/>
      <c r="B288" s="159"/>
      <c r="C288" s="145" t="s">
        <v>0</v>
      </c>
      <c r="D288" s="146" t="s">
        <v>0</v>
      </c>
      <c r="E288" s="355"/>
      <c r="F288" s="361"/>
      <c r="G288" s="355"/>
      <c r="H288" s="641"/>
      <c r="I288" s="641"/>
      <c r="J288" s="641"/>
      <c r="K288" s="641"/>
      <c r="L288" s="355"/>
      <c r="M288" s="355"/>
      <c r="N288" s="356">
        <f t="shared" si="5"/>
        <v>0</v>
      </c>
      <c r="O288" s="355"/>
      <c r="P288" s="193"/>
    </row>
    <row r="289" spans="1:16" ht="15" customHeight="1" x14ac:dyDescent="0.2">
      <c r="A289" s="158"/>
      <c r="B289" s="159"/>
      <c r="C289" s="145" t="s">
        <v>0</v>
      </c>
      <c r="D289" s="146" t="s">
        <v>0</v>
      </c>
      <c r="E289" s="355"/>
      <c r="F289" s="361"/>
      <c r="G289" s="355"/>
      <c r="H289" s="641"/>
      <c r="I289" s="641"/>
      <c r="J289" s="641"/>
      <c r="K289" s="641"/>
      <c r="L289" s="355"/>
      <c r="M289" s="355"/>
      <c r="N289" s="356">
        <f t="shared" si="5"/>
        <v>0</v>
      </c>
      <c r="O289" s="355"/>
      <c r="P289" s="193"/>
    </row>
    <row r="290" spans="1:16" ht="15" customHeight="1" x14ac:dyDescent="0.2">
      <c r="A290" s="158"/>
      <c r="B290" s="159"/>
      <c r="C290" s="145" t="s">
        <v>0</v>
      </c>
      <c r="D290" s="146" t="s">
        <v>0</v>
      </c>
      <c r="E290" s="355"/>
      <c r="F290" s="361"/>
      <c r="G290" s="355"/>
      <c r="H290" s="641"/>
      <c r="I290" s="641"/>
      <c r="J290" s="641"/>
      <c r="K290" s="641"/>
      <c r="L290" s="355"/>
      <c r="M290" s="355"/>
      <c r="N290" s="356">
        <f t="shared" si="5"/>
        <v>0</v>
      </c>
      <c r="O290" s="355"/>
      <c r="P290" s="193"/>
    </row>
    <row r="291" spans="1:16" ht="15" customHeight="1" x14ac:dyDescent="0.2">
      <c r="A291" s="158"/>
      <c r="B291" s="159"/>
      <c r="C291" s="145" t="s">
        <v>0</v>
      </c>
      <c r="D291" s="146" t="s">
        <v>0</v>
      </c>
      <c r="E291" s="355"/>
      <c r="F291" s="361"/>
      <c r="G291" s="355"/>
      <c r="H291" s="641"/>
      <c r="I291" s="641"/>
      <c r="J291" s="641"/>
      <c r="K291" s="641"/>
      <c r="L291" s="355"/>
      <c r="M291" s="355"/>
      <c r="N291" s="356">
        <f t="shared" si="5"/>
        <v>0</v>
      </c>
      <c r="O291" s="355"/>
      <c r="P291" s="193"/>
    </row>
    <row r="292" spans="1:16" ht="15" customHeight="1" x14ac:dyDescent="0.2">
      <c r="A292" s="158"/>
      <c r="B292" s="159"/>
      <c r="C292" s="145" t="s">
        <v>0</v>
      </c>
      <c r="D292" s="146" t="s">
        <v>0</v>
      </c>
      <c r="E292" s="355"/>
      <c r="F292" s="361"/>
      <c r="G292" s="355"/>
      <c r="H292" s="641"/>
      <c r="I292" s="641"/>
      <c r="J292" s="641"/>
      <c r="K292" s="641"/>
      <c r="L292" s="355"/>
      <c r="M292" s="355"/>
      <c r="N292" s="356">
        <f t="shared" si="5"/>
        <v>0</v>
      </c>
      <c r="O292" s="355"/>
      <c r="P292" s="193"/>
    </row>
    <row r="293" spans="1:16" ht="15" customHeight="1" x14ac:dyDescent="0.2">
      <c r="A293" s="158"/>
      <c r="B293" s="159"/>
      <c r="C293" s="145" t="s">
        <v>0</v>
      </c>
      <c r="D293" s="146" t="s">
        <v>0</v>
      </c>
      <c r="E293" s="355"/>
      <c r="F293" s="361"/>
      <c r="G293" s="355"/>
      <c r="H293" s="641"/>
      <c r="I293" s="641"/>
      <c r="J293" s="641"/>
      <c r="K293" s="641"/>
      <c r="L293" s="355"/>
      <c r="M293" s="355"/>
      <c r="N293" s="356">
        <f t="shared" si="5"/>
        <v>0</v>
      </c>
      <c r="O293" s="355"/>
      <c r="P293" s="193"/>
    </row>
    <row r="294" spans="1:16" ht="15" customHeight="1" x14ac:dyDescent="0.2">
      <c r="A294" s="158"/>
      <c r="B294" s="159"/>
      <c r="C294" s="145" t="s">
        <v>0</v>
      </c>
      <c r="D294" s="146" t="s">
        <v>0</v>
      </c>
      <c r="E294" s="355"/>
      <c r="F294" s="361"/>
      <c r="G294" s="355"/>
      <c r="H294" s="641"/>
      <c r="I294" s="641"/>
      <c r="J294" s="641"/>
      <c r="K294" s="641"/>
      <c r="L294" s="355"/>
      <c r="M294" s="355"/>
      <c r="N294" s="356">
        <f t="shared" si="5"/>
        <v>0</v>
      </c>
      <c r="O294" s="355"/>
      <c r="P294" s="193"/>
    </row>
    <row r="295" spans="1:16" ht="15" customHeight="1" x14ac:dyDescent="0.2">
      <c r="A295" s="158"/>
      <c r="B295" s="159"/>
      <c r="C295" s="145" t="s">
        <v>0</v>
      </c>
      <c r="D295" s="146" t="s">
        <v>0</v>
      </c>
      <c r="E295" s="355"/>
      <c r="F295" s="361"/>
      <c r="G295" s="355"/>
      <c r="H295" s="641"/>
      <c r="I295" s="641"/>
      <c r="J295" s="641"/>
      <c r="K295" s="641"/>
      <c r="L295" s="355"/>
      <c r="M295" s="355"/>
      <c r="N295" s="356">
        <f t="shared" si="5"/>
        <v>0</v>
      </c>
      <c r="O295" s="355"/>
      <c r="P295" s="193"/>
    </row>
    <row r="296" spans="1:16" ht="15" customHeight="1" x14ac:dyDescent="0.2">
      <c r="A296" s="158"/>
      <c r="B296" s="159"/>
      <c r="C296" s="145" t="s">
        <v>0</v>
      </c>
      <c r="D296" s="146" t="s">
        <v>0</v>
      </c>
      <c r="E296" s="355"/>
      <c r="F296" s="361"/>
      <c r="G296" s="355"/>
      <c r="H296" s="641"/>
      <c r="I296" s="641"/>
      <c r="J296" s="641"/>
      <c r="K296" s="641"/>
      <c r="L296" s="355"/>
      <c r="M296" s="355"/>
      <c r="N296" s="356">
        <f t="shared" si="5"/>
        <v>0</v>
      </c>
      <c r="O296" s="355"/>
      <c r="P296" s="193"/>
    </row>
    <row r="297" spans="1:16" ht="15" customHeight="1" x14ac:dyDescent="0.2">
      <c r="A297" s="158"/>
      <c r="B297" s="159"/>
      <c r="C297" s="145" t="s">
        <v>0</v>
      </c>
      <c r="D297" s="146" t="s">
        <v>0</v>
      </c>
      <c r="E297" s="355"/>
      <c r="F297" s="361"/>
      <c r="G297" s="355"/>
      <c r="H297" s="641"/>
      <c r="I297" s="641"/>
      <c r="J297" s="641"/>
      <c r="K297" s="641"/>
      <c r="L297" s="355"/>
      <c r="M297" s="355"/>
      <c r="N297" s="356">
        <f t="shared" si="5"/>
        <v>0</v>
      </c>
      <c r="O297" s="355"/>
      <c r="P297" s="193"/>
    </row>
    <row r="298" spans="1:16" ht="15" customHeight="1" x14ac:dyDescent="0.2">
      <c r="A298" s="158"/>
      <c r="B298" s="159"/>
      <c r="C298" s="145" t="s">
        <v>0</v>
      </c>
      <c r="D298" s="146" t="s">
        <v>0</v>
      </c>
      <c r="E298" s="355"/>
      <c r="F298" s="361"/>
      <c r="G298" s="355"/>
      <c r="H298" s="641"/>
      <c r="I298" s="641"/>
      <c r="J298" s="641"/>
      <c r="K298" s="641"/>
      <c r="L298" s="355"/>
      <c r="M298" s="355"/>
      <c r="N298" s="356">
        <f t="shared" si="5"/>
        <v>0</v>
      </c>
      <c r="O298" s="355"/>
      <c r="P298" s="193"/>
    </row>
    <row r="299" spans="1:16" ht="15" customHeight="1" x14ac:dyDescent="0.2">
      <c r="A299" s="158"/>
      <c r="B299" s="159"/>
      <c r="C299" s="145" t="s">
        <v>0</v>
      </c>
      <c r="D299" s="146" t="s">
        <v>0</v>
      </c>
      <c r="E299" s="355"/>
      <c r="F299" s="361"/>
      <c r="G299" s="355"/>
      <c r="H299" s="641"/>
      <c r="I299" s="641"/>
      <c r="J299" s="641"/>
      <c r="K299" s="641"/>
      <c r="L299" s="355"/>
      <c r="M299" s="355"/>
      <c r="N299" s="356">
        <f t="shared" si="5"/>
        <v>0</v>
      </c>
      <c r="O299" s="355"/>
      <c r="P299" s="193"/>
    </row>
    <row r="300" spans="1:16" ht="15" customHeight="1" x14ac:dyDescent="0.2">
      <c r="A300" s="158"/>
      <c r="B300" s="159"/>
      <c r="C300" s="145" t="s">
        <v>0</v>
      </c>
      <c r="D300" s="146" t="s">
        <v>0</v>
      </c>
      <c r="E300" s="355"/>
      <c r="F300" s="361"/>
      <c r="G300" s="355"/>
      <c r="H300" s="641"/>
      <c r="I300" s="641"/>
      <c r="J300" s="641"/>
      <c r="K300" s="641"/>
      <c r="L300" s="355"/>
      <c r="M300" s="355"/>
      <c r="N300" s="356">
        <f t="shared" si="5"/>
        <v>0</v>
      </c>
      <c r="O300" s="355"/>
      <c r="P300" s="193"/>
    </row>
    <row r="301" spans="1:16" ht="15" customHeight="1" x14ac:dyDescent="0.2">
      <c r="A301" s="158"/>
      <c r="B301" s="159"/>
      <c r="C301" s="145" t="s">
        <v>0</v>
      </c>
      <c r="D301" s="146" t="s">
        <v>0</v>
      </c>
      <c r="E301" s="355"/>
      <c r="F301" s="361"/>
      <c r="G301" s="355"/>
      <c r="H301" s="641"/>
      <c r="I301" s="641"/>
      <c r="J301" s="641"/>
      <c r="K301" s="641"/>
      <c r="L301" s="355"/>
      <c r="M301" s="355"/>
      <c r="N301" s="356">
        <f t="shared" si="5"/>
        <v>0</v>
      </c>
      <c r="O301" s="355"/>
      <c r="P301" s="193"/>
    </row>
    <row r="302" spans="1:16" ht="15" customHeight="1" x14ac:dyDescent="0.2">
      <c r="A302" s="158"/>
      <c r="B302" s="159"/>
      <c r="C302" s="145" t="s">
        <v>0</v>
      </c>
      <c r="D302" s="146" t="s">
        <v>0</v>
      </c>
      <c r="E302" s="355"/>
      <c r="F302" s="361"/>
      <c r="G302" s="355"/>
      <c r="H302" s="641"/>
      <c r="I302" s="641"/>
      <c r="J302" s="641"/>
      <c r="K302" s="641"/>
      <c r="L302" s="355"/>
      <c r="M302" s="355"/>
      <c r="N302" s="356">
        <f t="shared" si="5"/>
        <v>0</v>
      </c>
      <c r="O302" s="355"/>
      <c r="P302" s="193"/>
    </row>
    <row r="303" spans="1:16" ht="15" customHeight="1" x14ac:dyDescent="0.2">
      <c r="A303" s="158"/>
      <c r="B303" s="159"/>
      <c r="C303" s="145" t="s">
        <v>0</v>
      </c>
      <c r="D303" s="146" t="s">
        <v>0</v>
      </c>
      <c r="E303" s="355"/>
      <c r="F303" s="361"/>
      <c r="G303" s="355"/>
      <c r="H303" s="641"/>
      <c r="I303" s="641"/>
      <c r="J303" s="641"/>
      <c r="K303" s="641"/>
      <c r="L303" s="355"/>
      <c r="M303" s="355"/>
      <c r="N303" s="356">
        <f t="shared" si="5"/>
        <v>0</v>
      </c>
      <c r="O303" s="355"/>
      <c r="P303" s="193"/>
    </row>
    <row r="304" spans="1:16" ht="15" customHeight="1" x14ac:dyDescent="0.2">
      <c r="A304" s="158"/>
      <c r="B304" s="159"/>
      <c r="C304" s="145" t="s">
        <v>0</v>
      </c>
      <c r="D304" s="146" t="s">
        <v>0</v>
      </c>
      <c r="E304" s="355"/>
      <c r="F304" s="361"/>
      <c r="G304" s="355"/>
      <c r="H304" s="641"/>
      <c r="I304" s="641"/>
      <c r="J304" s="641"/>
      <c r="K304" s="641"/>
      <c r="L304" s="355"/>
      <c r="M304" s="355"/>
      <c r="N304" s="356">
        <f t="shared" si="5"/>
        <v>0</v>
      </c>
      <c r="O304" s="355"/>
      <c r="P304" s="193"/>
    </row>
    <row r="305" spans="1:16" ht="15" customHeight="1" x14ac:dyDescent="0.2">
      <c r="A305" s="158"/>
      <c r="B305" s="159"/>
      <c r="C305" s="145" t="s">
        <v>0</v>
      </c>
      <c r="D305" s="146" t="s">
        <v>0</v>
      </c>
      <c r="E305" s="355"/>
      <c r="F305" s="361"/>
      <c r="G305" s="355"/>
      <c r="H305" s="641"/>
      <c r="I305" s="641"/>
      <c r="J305" s="641"/>
      <c r="K305" s="641"/>
      <c r="L305" s="355"/>
      <c r="M305" s="355"/>
      <c r="N305" s="356">
        <f t="shared" si="5"/>
        <v>0</v>
      </c>
      <c r="O305" s="355"/>
      <c r="P305" s="193"/>
    </row>
    <row r="306" spans="1:16" ht="15" customHeight="1" x14ac:dyDescent="0.2">
      <c r="A306" s="158"/>
      <c r="B306" s="159"/>
      <c r="C306" s="145" t="s">
        <v>0</v>
      </c>
      <c r="D306" s="146" t="s">
        <v>0</v>
      </c>
      <c r="E306" s="355"/>
      <c r="F306" s="361"/>
      <c r="G306" s="355"/>
      <c r="H306" s="641"/>
      <c r="I306" s="641"/>
      <c r="J306" s="641"/>
      <c r="K306" s="641"/>
      <c r="L306" s="355"/>
      <c r="M306" s="355"/>
      <c r="N306" s="356">
        <f t="shared" si="5"/>
        <v>0</v>
      </c>
      <c r="O306" s="355"/>
      <c r="P306" s="193"/>
    </row>
    <row r="307" spans="1:16" ht="15" customHeight="1" x14ac:dyDescent="0.2">
      <c r="A307" s="158"/>
      <c r="B307" s="159"/>
      <c r="C307" s="145" t="s">
        <v>0</v>
      </c>
      <c r="D307" s="146" t="s">
        <v>0</v>
      </c>
      <c r="E307" s="355"/>
      <c r="F307" s="361"/>
      <c r="G307" s="355"/>
      <c r="H307" s="641"/>
      <c r="I307" s="641"/>
      <c r="J307" s="641"/>
      <c r="K307" s="641"/>
      <c r="L307" s="355"/>
      <c r="M307" s="355"/>
      <c r="N307" s="356">
        <f t="shared" si="5"/>
        <v>0</v>
      </c>
      <c r="O307" s="355"/>
      <c r="P307" s="193"/>
    </row>
    <row r="308" spans="1:16" ht="15" customHeight="1" x14ac:dyDescent="0.2">
      <c r="A308" s="158"/>
      <c r="B308" s="159"/>
      <c r="C308" s="145" t="s">
        <v>0</v>
      </c>
      <c r="D308" s="146" t="s">
        <v>0</v>
      </c>
      <c r="E308" s="355"/>
      <c r="F308" s="361"/>
      <c r="G308" s="355"/>
      <c r="H308" s="641"/>
      <c r="I308" s="641"/>
      <c r="J308" s="641"/>
      <c r="K308" s="641"/>
      <c r="L308" s="355"/>
      <c r="M308" s="355"/>
      <c r="N308" s="356">
        <f t="shared" si="5"/>
        <v>0</v>
      </c>
      <c r="O308" s="355"/>
      <c r="P308" s="193"/>
    </row>
    <row r="309" spans="1:16" ht="15" customHeight="1" x14ac:dyDescent="0.2">
      <c r="A309" s="158"/>
      <c r="B309" s="159"/>
      <c r="C309" s="145" t="s">
        <v>0</v>
      </c>
      <c r="D309" s="146" t="s">
        <v>0</v>
      </c>
      <c r="E309" s="355"/>
      <c r="F309" s="361"/>
      <c r="G309" s="355"/>
      <c r="H309" s="641"/>
      <c r="I309" s="641"/>
      <c r="J309" s="641"/>
      <c r="K309" s="641"/>
      <c r="L309" s="355"/>
      <c r="M309" s="355"/>
      <c r="N309" s="356">
        <f t="shared" si="5"/>
        <v>0</v>
      </c>
      <c r="O309" s="355"/>
      <c r="P309" s="193"/>
    </row>
    <row r="310" spans="1:16" ht="15" customHeight="1" x14ac:dyDescent="0.2">
      <c r="A310" s="158"/>
      <c r="B310" s="159"/>
      <c r="C310" s="145" t="s">
        <v>0</v>
      </c>
      <c r="D310" s="146" t="s">
        <v>0</v>
      </c>
      <c r="E310" s="355"/>
      <c r="F310" s="361"/>
      <c r="G310" s="355"/>
      <c r="H310" s="641"/>
      <c r="I310" s="641"/>
      <c r="J310" s="641"/>
      <c r="K310" s="641"/>
      <c r="L310" s="355"/>
      <c r="M310" s="355"/>
      <c r="N310" s="356">
        <f t="shared" si="5"/>
        <v>0</v>
      </c>
      <c r="O310" s="355"/>
      <c r="P310" s="193"/>
    </row>
    <row r="311" spans="1:16" ht="15" customHeight="1" thickBot="1" x14ac:dyDescent="0.25">
      <c r="A311" s="158"/>
      <c r="B311" s="160"/>
      <c r="C311" s="147" t="s">
        <v>0</v>
      </c>
      <c r="D311" s="148" t="s">
        <v>0</v>
      </c>
      <c r="E311" s="357"/>
      <c r="F311" s="362"/>
      <c r="G311" s="357"/>
      <c r="H311" s="357"/>
      <c r="I311" s="357"/>
      <c r="J311" s="357"/>
      <c r="K311" s="357"/>
      <c r="L311" s="357"/>
      <c r="M311" s="357"/>
      <c r="N311" s="358">
        <f t="shared" si="5"/>
        <v>0</v>
      </c>
      <c r="O311" s="357"/>
      <c r="P311" s="194"/>
    </row>
    <row r="312" spans="1:16" ht="8.25" customHeight="1" x14ac:dyDescent="0.2">
      <c r="A312" s="158"/>
      <c r="B312" s="158"/>
      <c r="C312" s="158"/>
      <c r="D312" s="161"/>
      <c r="E312" s="158"/>
      <c r="F312" s="158"/>
      <c r="G312" s="158"/>
      <c r="H312" s="158"/>
      <c r="I312" s="158"/>
      <c r="J312" s="158"/>
      <c r="K312" s="158"/>
      <c r="L312" s="158"/>
      <c r="M312" s="158"/>
      <c r="N312" s="158"/>
      <c r="O312" s="158"/>
    </row>
  </sheetData>
  <autoFilter ref="A11:P11"/>
  <mergeCells count="1">
    <mergeCell ref="B4:C4"/>
  </mergeCells>
  <dataValidations count="3">
    <dataValidation type="list" allowBlank="1" showInputMessage="1" showErrorMessage="1" sqref="C12:C311">
      <formula1>"Bitte wählen,HöS,HöS/HS,HS,HS/MS,MS,MS/NS,NS"</formula1>
    </dataValidation>
    <dataValidation type="list" allowBlank="1" showInputMessage="1" showErrorMessage="1" sqref="H9">
      <formula1>"Bitte wählen, Ja, Nein"</formula1>
    </dataValidation>
    <dataValidation type="list" allowBlank="1" showInputMessage="1" showErrorMessage="1" sqref="G9">
      <formula1>"Bitte wählen, Ja, Nein "</formula1>
    </dataValidation>
  </dataValidations>
  <pageMargins left="0.78740157480314965" right="0.78740157480314965" top="0.98425196850393704" bottom="0.98425196850393704" header="0.51181102362204722" footer="0.51181102362204722"/>
  <pageSetup paperSize="9" scale="33" orientation="portrait" r:id="rId1"/>
  <headerFooter alignWithMargins="0">
    <oddHeader>&amp;L &amp;A, Seite &amp;P von &amp;N&amp;R&amp;D</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Listen!$X$2:$X$16</xm:f>
          </x14:formula1>
          <xm:sqref>D12:D311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tabColor rgb="FFFFFF99"/>
  </sheetPr>
  <dimension ref="A1:L32"/>
  <sheetViews>
    <sheetView showGridLines="0" zoomScaleNormal="100" workbookViewId="0">
      <selection activeCell="G3" sqref="G3:L3"/>
    </sheetView>
  </sheetViews>
  <sheetFormatPr baseColWidth="10" defaultRowHeight="14.25" x14ac:dyDescent="0.2"/>
  <cols>
    <col min="1" max="1" width="2.7109375" style="12" customWidth="1"/>
    <col min="2" max="2" width="11.42578125" style="12"/>
    <col min="3" max="8" width="17.7109375" style="12" customWidth="1"/>
    <col min="9" max="9" width="16.5703125" style="12" customWidth="1"/>
    <col min="10" max="11" width="16.42578125" style="12" customWidth="1"/>
    <col min="12" max="12" width="18.5703125" style="12" customWidth="1"/>
    <col min="13" max="16384" width="11.42578125" style="12"/>
  </cols>
  <sheetData>
    <row r="1" spans="1:12" ht="60" customHeight="1" x14ac:dyDescent="0.2">
      <c r="B1" s="1424" t="str">
        <f>"E7. Auflösung von Netzanschlusskostenbeiträgen, Baukostenzuschüssen und Investitionszuschüssen nach § 9 Abs. 1 S. 1 Nr. 3 und 4 i.V.m. S. 2 StromNEV des Jahres " &amp;'A. Allgemeine Informationen'!C15</f>
        <v>E7. Auflösung von Netzanschlusskostenbeiträgen, Baukostenzuschüssen und Investitionszuschüssen nach § 9 Abs. 1 S. 1 Nr. 3 und 4 i.V.m. S. 2 StromNEV des Jahres 2024</v>
      </c>
      <c r="C1" s="1425"/>
      <c r="D1" s="1425"/>
      <c r="E1" s="1425"/>
      <c r="F1" s="1425"/>
      <c r="G1" s="1425"/>
      <c r="H1" s="1425"/>
      <c r="I1" s="1425"/>
      <c r="L1" s="167"/>
    </row>
    <row r="2" spans="1:12" ht="12" customHeight="1" thickBot="1" x14ac:dyDescent="0.25">
      <c r="B2" s="32"/>
      <c r="L2" s="167"/>
    </row>
    <row r="3" spans="1:12" ht="36" customHeight="1" x14ac:dyDescent="0.2">
      <c r="B3" s="204" t="s">
        <v>192</v>
      </c>
      <c r="C3" s="216"/>
      <c r="D3" s="570"/>
      <c r="E3" s="102" t="s">
        <v>110</v>
      </c>
      <c r="G3" s="42"/>
      <c r="H3" s="42"/>
      <c r="I3" s="42"/>
      <c r="J3" s="42"/>
      <c r="K3" s="42"/>
      <c r="L3" s="42"/>
    </row>
    <row r="4" spans="1:12" s="42" customFormat="1" ht="15" customHeight="1" x14ac:dyDescent="0.2">
      <c r="B4" s="43" t="s">
        <v>199</v>
      </c>
      <c r="C4" s="67"/>
      <c r="D4" s="276"/>
      <c r="E4" s="61">
        <f>SUM(F31,G31,H31)</f>
        <v>0</v>
      </c>
      <c r="L4" s="167"/>
    </row>
    <row r="5" spans="1:12" s="42" customFormat="1" ht="15" customHeight="1" x14ac:dyDescent="0.2">
      <c r="B5" s="152" t="s">
        <v>119</v>
      </c>
      <c r="C5" s="597"/>
      <c r="D5" s="52"/>
      <c r="E5" s="150"/>
    </row>
    <row r="6" spans="1:12" s="42" customFormat="1" ht="15" customHeight="1" thickBot="1" x14ac:dyDescent="0.25">
      <c r="B6" s="151" t="s">
        <v>99</v>
      </c>
      <c r="C6" s="602"/>
      <c r="D6" s="598"/>
      <c r="E6" s="63">
        <f>E4-E5</f>
        <v>0</v>
      </c>
    </row>
    <row r="8" spans="1:12" x14ac:dyDescent="0.2">
      <c r="B8" s="195" t="s">
        <v>706</v>
      </c>
      <c r="C8" s="67"/>
      <c r="D8" s="137"/>
      <c r="E8" s="196"/>
      <c r="F8" s="197"/>
      <c r="G8" s="202" t="s">
        <v>0</v>
      </c>
      <c r="H8" s="639"/>
      <c r="I8" s="722"/>
    </row>
    <row r="9" spans="1:12" ht="12" customHeight="1" thickBot="1" x14ac:dyDescent="0.25">
      <c r="A9" s="108"/>
      <c r="B9" s="108"/>
      <c r="C9" s="108"/>
      <c r="D9" s="108"/>
      <c r="E9" s="108"/>
      <c r="F9" s="108"/>
      <c r="G9" s="108"/>
      <c r="H9" s="108"/>
      <c r="I9" s="108"/>
    </row>
    <row r="10" spans="1:12" ht="72" customHeight="1" x14ac:dyDescent="0.2">
      <c r="A10" s="108"/>
      <c r="B10" s="646" t="s">
        <v>140</v>
      </c>
      <c r="C10" s="750" t="s">
        <v>193</v>
      </c>
      <c r="D10" s="750" t="s">
        <v>194</v>
      </c>
      <c r="E10" s="750" t="s">
        <v>832</v>
      </c>
      <c r="F10" s="750" t="s">
        <v>195</v>
      </c>
      <c r="G10" s="750" t="s">
        <v>196</v>
      </c>
      <c r="H10" s="750" t="s">
        <v>833</v>
      </c>
      <c r="I10" s="750" t="s">
        <v>197</v>
      </c>
      <c r="J10" s="594" t="s">
        <v>198</v>
      </c>
      <c r="K10" s="101" t="s">
        <v>834</v>
      </c>
    </row>
    <row r="11" spans="1:12" ht="15" customHeight="1" x14ac:dyDescent="0.2">
      <c r="A11" s="108"/>
      <c r="B11" s="1036">
        <f t="shared" ref="B11:B28" si="0">B12-1</f>
        <v>2005</v>
      </c>
      <c r="C11" s="1037"/>
      <c r="D11" s="1037"/>
      <c r="E11" s="1037"/>
      <c r="F11" s="1038" t="str">
        <f>IF(C11="","",C11/20)</f>
        <v/>
      </c>
      <c r="G11" s="1038" t="str">
        <f>IF(D11="","",D11/20)</f>
        <v/>
      </c>
      <c r="H11" s="1038" t="str">
        <f>IF(E11="","",E11/20)</f>
        <v/>
      </c>
      <c r="I11" s="1037"/>
      <c r="J11" s="1039"/>
      <c r="K11" s="1040"/>
    </row>
    <row r="12" spans="1:12" ht="15" customHeight="1" x14ac:dyDescent="0.2">
      <c r="A12" s="108"/>
      <c r="B12" s="1036">
        <f t="shared" si="0"/>
        <v>2006</v>
      </c>
      <c r="C12" s="1037"/>
      <c r="D12" s="1037"/>
      <c r="E12" s="1037"/>
      <c r="F12" s="1038" t="str">
        <f t="shared" ref="F12:F30" si="1">IF(C12="","",C12/20)</f>
        <v/>
      </c>
      <c r="G12" s="1038" t="str">
        <f t="shared" ref="G12:G30" si="2">IF(D12="","",D12/20)</f>
        <v/>
      </c>
      <c r="H12" s="1038" t="str">
        <f t="shared" ref="H12:H30" si="3">IF(E12="","",E12/20)</f>
        <v/>
      </c>
      <c r="I12" s="1037"/>
      <c r="J12" s="1039"/>
      <c r="K12" s="1040"/>
    </row>
    <row r="13" spans="1:12" ht="15" customHeight="1" x14ac:dyDescent="0.2">
      <c r="A13" s="108"/>
      <c r="B13" s="1036">
        <f t="shared" si="0"/>
        <v>2007</v>
      </c>
      <c r="C13" s="1037"/>
      <c r="D13" s="1037"/>
      <c r="E13" s="1037"/>
      <c r="F13" s="1038" t="str">
        <f t="shared" si="1"/>
        <v/>
      </c>
      <c r="G13" s="1038" t="str">
        <f t="shared" si="2"/>
        <v/>
      </c>
      <c r="H13" s="1038" t="str">
        <f t="shared" si="3"/>
        <v/>
      </c>
      <c r="I13" s="1037"/>
      <c r="J13" s="1039"/>
      <c r="K13" s="1040"/>
    </row>
    <row r="14" spans="1:12" ht="15" customHeight="1" x14ac:dyDescent="0.2">
      <c r="A14" s="108"/>
      <c r="B14" s="1036">
        <f t="shared" si="0"/>
        <v>2008</v>
      </c>
      <c r="C14" s="1037"/>
      <c r="D14" s="1037"/>
      <c r="E14" s="1037"/>
      <c r="F14" s="1038" t="str">
        <f t="shared" si="1"/>
        <v/>
      </c>
      <c r="G14" s="1038" t="str">
        <f t="shared" si="2"/>
        <v/>
      </c>
      <c r="H14" s="1038" t="str">
        <f t="shared" si="3"/>
        <v/>
      </c>
      <c r="I14" s="1037"/>
      <c r="J14" s="1039"/>
      <c r="K14" s="1040"/>
    </row>
    <row r="15" spans="1:12" ht="15" customHeight="1" x14ac:dyDescent="0.2">
      <c r="A15" s="108"/>
      <c r="B15" s="1036">
        <f t="shared" si="0"/>
        <v>2009</v>
      </c>
      <c r="C15" s="1037"/>
      <c r="D15" s="1037"/>
      <c r="E15" s="1037"/>
      <c r="F15" s="1038" t="str">
        <f t="shared" si="1"/>
        <v/>
      </c>
      <c r="G15" s="1038" t="str">
        <f t="shared" si="2"/>
        <v/>
      </c>
      <c r="H15" s="1038" t="str">
        <f t="shared" si="3"/>
        <v/>
      </c>
      <c r="I15" s="1037"/>
      <c r="J15" s="1039"/>
      <c r="K15" s="1040"/>
    </row>
    <row r="16" spans="1:12" ht="15" customHeight="1" x14ac:dyDescent="0.2">
      <c r="A16" s="108"/>
      <c r="B16" s="1036">
        <f t="shared" si="0"/>
        <v>2010</v>
      </c>
      <c r="C16" s="1037"/>
      <c r="D16" s="1037"/>
      <c r="E16" s="1037"/>
      <c r="F16" s="1038" t="str">
        <f t="shared" si="1"/>
        <v/>
      </c>
      <c r="G16" s="1038" t="str">
        <f t="shared" si="2"/>
        <v/>
      </c>
      <c r="H16" s="1038" t="str">
        <f t="shared" si="3"/>
        <v/>
      </c>
      <c r="I16" s="1037"/>
      <c r="J16" s="1039"/>
      <c r="K16" s="1040"/>
    </row>
    <row r="17" spans="1:12" ht="15" customHeight="1" x14ac:dyDescent="0.2">
      <c r="A17" s="108"/>
      <c r="B17" s="1036">
        <f t="shared" si="0"/>
        <v>2011</v>
      </c>
      <c r="C17" s="1037"/>
      <c r="D17" s="1037"/>
      <c r="E17" s="1037"/>
      <c r="F17" s="1038" t="str">
        <f t="shared" si="1"/>
        <v/>
      </c>
      <c r="G17" s="1038" t="str">
        <f t="shared" si="2"/>
        <v/>
      </c>
      <c r="H17" s="1038" t="str">
        <f t="shared" si="3"/>
        <v/>
      </c>
      <c r="I17" s="1037"/>
      <c r="J17" s="1039"/>
      <c r="K17" s="1040"/>
    </row>
    <row r="18" spans="1:12" ht="15" customHeight="1" x14ac:dyDescent="0.2">
      <c r="A18" s="108"/>
      <c r="B18" s="1036">
        <f t="shared" si="0"/>
        <v>2012</v>
      </c>
      <c r="C18" s="1037"/>
      <c r="D18" s="1037"/>
      <c r="E18" s="1037"/>
      <c r="F18" s="1038" t="str">
        <f t="shared" si="1"/>
        <v/>
      </c>
      <c r="G18" s="1038" t="str">
        <f t="shared" si="2"/>
        <v/>
      </c>
      <c r="H18" s="1038" t="str">
        <f t="shared" si="3"/>
        <v/>
      </c>
      <c r="I18" s="1037"/>
      <c r="J18" s="1039"/>
      <c r="K18" s="1040"/>
    </row>
    <row r="19" spans="1:12" ht="15" customHeight="1" x14ac:dyDescent="0.2">
      <c r="A19" s="108"/>
      <c r="B19" s="1036">
        <f t="shared" si="0"/>
        <v>2013</v>
      </c>
      <c r="C19" s="1037"/>
      <c r="D19" s="1037"/>
      <c r="E19" s="1037"/>
      <c r="F19" s="1038" t="str">
        <f t="shared" si="1"/>
        <v/>
      </c>
      <c r="G19" s="1038" t="str">
        <f t="shared" si="2"/>
        <v/>
      </c>
      <c r="H19" s="1038" t="str">
        <f t="shared" si="3"/>
        <v/>
      </c>
      <c r="I19" s="1037"/>
      <c r="J19" s="1039"/>
      <c r="K19" s="1040"/>
    </row>
    <row r="20" spans="1:12" ht="15" customHeight="1" x14ac:dyDescent="0.2">
      <c r="A20" s="108"/>
      <c r="B20" s="1036">
        <f t="shared" si="0"/>
        <v>2014</v>
      </c>
      <c r="C20" s="1037"/>
      <c r="D20" s="1037"/>
      <c r="E20" s="1037"/>
      <c r="F20" s="1038" t="str">
        <f t="shared" si="1"/>
        <v/>
      </c>
      <c r="G20" s="1038" t="str">
        <f t="shared" si="2"/>
        <v/>
      </c>
      <c r="H20" s="1038" t="str">
        <f t="shared" si="3"/>
        <v/>
      </c>
      <c r="I20" s="1037"/>
      <c r="J20" s="1039"/>
      <c r="K20" s="1040"/>
    </row>
    <row r="21" spans="1:12" ht="15" customHeight="1" x14ac:dyDescent="0.2">
      <c r="A21" s="108"/>
      <c r="B21" s="1036">
        <f t="shared" si="0"/>
        <v>2015</v>
      </c>
      <c r="C21" s="1037"/>
      <c r="D21" s="1037"/>
      <c r="E21" s="1037"/>
      <c r="F21" s="1038" t="str">
        <f t="shared" si="1"/>
        <v/>
      </c>
      <c r="G21" s="1038" t="str">
        <f t="shared" si="2"/>
        <v/>
      </c>
      <c r="H21" s="1038" t="str">
        <f t="shared" si="3"/>
        <v/>
      </c>
      <c r="I21" s="1037"/>
      <c r="J21" s="1039"/>
      <c r="K21" s="1040"/>
    </row>
    <row r="22" spans="1:12" ht="15" customHeight="1" x14ac:dyDescent="0.2">
      <c r="A22" s="108"/>
      <c r="B22" s="1036">
        <f t="shared" si="0"/>
        <v>2016</v>
      </c>
      <c r="C22" s="1037"/>
      <c r="D22" s="1037"/>
      <c r="E22" s="1037"/>
      <c r="F22" s="1038" t="str">
        <f t="shared" si="1"/>
        <v/>
      </c>
      <c r="G22" s="1038" t="str">
        <f t="shared" si="2"/>
        <v/>
      </c>
      <c r="H22" s="1038" t="str">
        <f t="shared" si="3"/>
        <v/>
      </c>
      <c r="I22" s="1037"/>
      <c r="J22" s="1039"/>
      <c r="K22" s="1040"/>
    </row>
    <row r="23" spans="1:12" ht="15" customHeight="1" x14ac:dyDescent="0.2">
      <c r="A23" s="108"/>
      <c r="B23" s="1036">
        <f t="shared" si="0"/>
        <v>2017</v>
      </c>
      <c r="C23" s="1037"/>
      <c r="D23" s="1037"/>
      <c r="E23" s="1037"/>
      <c r="F23" s="1038" t="str">
        <f t="shared" si="1"/>
        <v/>
      </c>
      <c r="G23" s="1038" t="str">
        <f t="shared" si="2"/>
        <v/>
      </c>
      <c r="H23" s="1038" t="str">
        <f t="shared" si="3"/>
        <v/>
      </c>
      <c r="I23" s="1037"/>
      <c r="J23" s="1039"/>
      <c r="K23" s="1040"/>
    </row>
    <row r="24" spans="1:12" ht="15" customHeight="1" x14ac:dyDescent="0.2">
      <c r="A24" s="108"/>
      <c r="B24" s="1036">
        <f t="shared" si="0"/>
        <v>2018</v>
      </c>
      <c r="C24" s="1037"/>
      <c r="D24" s="1037"/>
      <c r="E24" s="1037"/>
      <c r="F24" s="1038" t="str">
        <f t="shared" si="1"/>
        <v/>
      </c>
      <c r="G24" s="1038" t="str">
        <f t="shared" si="2"/>
        <v/>
      </c>
      <c r="H24" s="1038" t="str">
        <f t="shared" si="3"/>
        <v/>
      </c>
      <c r="I24" s="1037"/>
      <c r="J24" s="1039"/>
      <c r="K24" s="1040"/>
    </row>
    <row r="25" spans="1:12" ht="15" customHeight="1" x14ac:dyDescent="0.2">
      <c r="A25" s="108"/>
      <c r="B25" s="1036">
        <f t="shared" si="0"/>
        <v>2019</v>
      </c>
      <c r="C25" s="1037"/>
      <c r="D25" s="1037"/>
      <c r="E25" s="1037"/>
      <c r="F25" s="1038" t="str">
        <f t="shared" si="1"/>
        <v/>
      </c>
      <c r="G25" s="1038" t="str">
        <f t="shared" si="2"/>
        <v/>
      </c>
      <c r="H25" s="1038" t="str">
        <f t="shared" si="3"/>
        <v/>
      </c>
      <c r="I25" s="1037"/>
      <c r="J25" s="1039"/>
      <c r="K25" s="1040"/>
    </row>
    <row r="26" spans="1:12" ht="15" customHeight="1" x14ac:dyDescent="0.2">
      <c r="A26" s="108"/>
      <c r="B26" s="1036">
        <f t="shared" si="0"/>
        <v>2020</v>
      </c>
      <c r="C26" s="1037"/>
      <c r="D26" s="1037"/>
      <c r="E26" s="1037"/>
      <c r="F26" s="1038" t="str">
        <f t="shared" si="1"/>
        <v/>
      </c>
      <c r="G26" s="1038" t="str">
        <f t="shared" si="2"/>
        <v/>
      </c>
      <c r="H26" s="1038" t="str">
        <f t="shared" si="3"/>
        <v/>
      </c>
      <c r="I26" s="1037"/>
      <c r="J26" s="1039"/>
      <c r="K26" s="1040"/>
    </row>
    <row r="27" spans="1:12" ht="15" customHeight="1" x14ac:dyDescent="0.2">
      <c r="A27" s="108"/>
      <c r="B27" s="1036">
        <f t="shared" si="0"/>
        <v>2021</v>
      </c>
      <c r="C27" s="1037"/>
      <c r="D27" s="1037"/>
      <c r="E27" s="1037"/>
      <c r="F27" s="1038" t="str">
        <f t="shared" si="1"/>
        <v/>
      </c>
      <c r="G27" s="1038" t="str">
        <f t="shared" si="2"/>
        <v/>
      </c>
      <c r="H27" s="1038" t="str">
        <f t="shared" si="3"/>
        <v/>
      </c>
      <c r="I27" s="1037"/>
      <c r="J27" s="1039"/>
      <c r="K27" s="1040"/>
    </row>
    <row r="28" spans="1:12" ht="15" customHeight="1" x14ac:dyDescent="0.2">
      <c r="A28" s="108"/>
      <c r="B28" s="1036">
        <f t="shared" si="0"/>
        <v>2022</v>
      </c>
      <c r="C28" s="1037"/>
      <c r="D28" s="1037"/>
      <c r="E28" s="1037"/>
      <c r="F28" s="1038" t="str">
        <f t="shared" si="1"/>
        <v/>
      </c>
      <c r="G28" s="1038" t="str">
        <f t="shared" si="2"/>
        <v/>
      </c>
      <c r="H28" s="1038" t="str">
        <f t="shared" si="3"/>
        <v/>
      </c>
      <c r="I28" s="1037"/>
      <c r="J28" s="1039"/>
      <c r="K28" s="1040"/>
    </row>
    <row r="29" spans="1:12" ht="15" customHeight="1" x14ac:dyDescent="0.2">
      <c r="A29" s="108"/>
      <c r="B29" s="1036">
        <f>B30-1</f>
        <v>2023</v>
      </c>
      <c r="C29" s="1037"/>
      <c r="D29" s="1037"/>
      <c r="E29" s="1037"/>
      <c r="F29" s="1038" t="str">
        <f t="shared" si="1"/>
        <v/>
      </c>
      <c r="G29" s="1038" t="str">
        <f t="shared" si="2"/>
        <v/>
      </c>
      <c r="H29" s="1038" t="str">
        <f t="shared" si="3"/>
        <v/>
      </c>
      <c r="I29" s="1037"/>
      <c r="J29" s="1039"/>
      <c r="K29" s="1040"/>
    </row>
    <row r="30" spans="1:12" ht="15" customHeight="1" x14ac:dyDescent="0.2">
      <c r="A30" s="108"/>
      <c r="B30" s="1036">
        <f>'A. Allgemeine Informationen'!C15</f>
        <v>2024</v>
      </c>
      <c r="C30" s="1037"/>
      <c r="D30" s="1037"/>
      <c r="E30" s="1037"/>
      <c r="F30" s="1038" t="str">
        <f t="shared" si="1"/>
        <v/>
      </c>
      <c r="G30" s="1038" t="str">
        <f t="shared" si="2"/>
        <v/>
      </c>
      <c r="H30" s="1038" t="str">
        <f t="shared" si="3"/>
        <v/>
      </c>
      <c r="I30" s="1037"/>
      <c r="J30" s="1039"/>
      <c r="K30" s="1040"/>
    </row>
    <row r="31" spans="1:12" s="155" customFormat="1" ht="15" customHeight="1" thickBot="1" x14ac:dyDescent="0.25">
      <c r="A31" s="154"/>
      <c r="B31" s="168" t="s">
        <v>7</v>
      </c>
      <c r="C31" s="135">
        <f t="shared" ref="C31:K31" si="4">SUM(C11:C30)</f>
        <v>0</v>
      </c>
      <c r="D31" s="135">
        <f t="shared" si="4"/>
        <v>0</v>
      </c>
      <c r="E31" s="135">
        <f t="shared" si="4"/>
        <v>0</v>
      </c>
      <c r="F31" s="135">
        <f>SUM(F11:F30)</f>
        <v>0</v>
      </c>
      <c r="G31" s="135">
        <f>SUM(G11:G30)</f>
        <v>0</v>
      </c>
      <c r="H31" s="135">
        <f>SUM(H11:H30)</f>
        <v>0</v>
      </c>
      <c r="I31" s="135">
        <f t="shared" si="4"/>
        <v>0</v>
      </c>
      <c r="J31" s="723">
        <f t="shared" si="4"/>
        <v>0</v>
      </c>
      <c r="K31" s="63">
        <f t="shared" si="4"/>
        <v>0</v>
      </c>
      <c r="L31" s="12"/>
    </row>
    <row r="32" spans="1:12" ht="8.25" customHeight="1" x14ac:dyDescent="0.2"/>
  </sheetData>
  <autoFilter ref="A10:L10"/>
  <customSheetViews>
    <customSheetView guid="{AB984B78-CF90-47D3-BD7F-5805A1C1409B}" showGridLines="0">
      <selection activeCell="E5" sqref="E5"/>
      <pageMargins left="0.78740157480314965" right="0.78740157480314965" top="0.98425196850393704" bottom="0.98425196850393704" header="0.51181102362204722" footer="0.51181102362204722"/>
      <pageSetup paperSize="9" scale="68" orientation="portrait" r:id="rId1"/>
      <headerFooter alignWithMargins="0">
        <oddHeader>&amp;L &amp;A, Seite &amp;P von &amp;N&amp;R&amp;D</oddHeader>
      </headerFooter>
    </customSheetView>
    <customSheetView guid="{FF7014B8-726F-4A88-B434-EC34DD9149F9}" showGridLines="0">
      <selection activeCell="E5" sqref="E5"/>
      <pageMargins left="0.78740157480314965" right="0.78740157480314965" top="0.98425196850393704" bottom="0.98425196850393704" header="0.51181102362204722" footer="0.51181102362204722"/>
      <pageSetup paperSize="9" scale="68" orientation="portrait" r:id="rId2"/>
      <headerFooter alignWithMargins="0">
        <oddHeader>&amp;L &amp;A, Seite &amp;P von &amp;N&amp;R&amp;D</oddHeader>
      </headerFooter>
    </customSheetView>
  </customSheetViews>
  <mergeCells count="1">
    <mergeCell ref="B1:I1"/>
  </mergeCells>
  <dataValidations count="1">
    <dataValidation type="list" allowBlank="1" showInputMessage="1" showErrorMessage="1" sqref="G8">
      <formula1>"Bitte wählen, Ja, Nein "</formula1>
    </dataValidation>
  </dataValidations>
  <pageMargins left="0.78740157480314965" right="0.78740157480314965" top="0.98425196850393704" bottom="0.98425196850393704" header="0.51181102362204722" footer="0.51181102362204722"/>
  <pageSetup paperSize="9" scale="68" orientation="portrait" r:id="rId3"/>
  <headerFooter alignWithMargins="0">
    <oddHeader>&amp;L &amp;A, Seite &amp;P von &amp;N&amp;R&amp;D</oddHeader>
  </headerFooter>
  <ignoredErrors>
    <ignoredError sqref="F11:G30 H11:H30" unlocked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X38"/>
  <sheetViews>
    <sheetView showZeros="0" topLeftCell="A4" zoomScaleNormal="100" workbookViewId="0">
      <selection activeCell="W20" sqref="W20"/>
    </sheetView>
  </sheetViews>
  <sheetFormatPr baseColWidth="10" defaultRowHeight="15" x14ac:dyDescent="0.25"/>
  <cols>
    <col min="1" max="1" width="4.28515625" style="913" bestFit="1" customWidth="1"/>
    <col min="2" max="2" width="3" style="913" customWidth="1"/>
    <col min="3" max="3" width="8.7109375" style="913" customWidth="1"/>
    <col min="4" max="4" width="8.5703125" style="913" hidden="1" customWidth="1"/>
    <col min="5" max="5" width="23" style="913" customWidth="1"/>
    <col min="6" max="6" width="16.42578125" style="913" customWidth="1"/>
    <col min="7" max="7" width="10.28515625" style="913" customWidth="1"/>
    <col min="8" max="8" width="17.85546875" style="913" customWidth="1"/>
    <col min="9" max="20" width="16.42578125" style="913" customWidth="1"/>
    <col min="21" max="46" width="14" style="913" customWidth="1"/>
    <col min="47" max="16384" width="11.42578125" style="913"/>
  </cols>
  <sheetData>
    <row r="1" spans="1:24" ht="18.75" x14ac:dyDescent="0.3">
      <c r="A1" s="1146"/>
      <c r="B1" s="278" t="s">
        <v>1056</v>
      </c>
    </row>
    <row r="3" spans="1:24" ht="35.25" customHeight="1" x14ac:dyDescent="0.3">
      <c r="A3" s="1146"/>
      <c r="B3" s="1429" t="s">
        <v>1057</v>
      </c>
      <c r="C3" s="1430"/>
      <c r="D3" s="1430"/>
      <c r="E3" s="1430"/>
      <c r="F3" s="1430"/>
      <c r="G3" s="1430"/>
      <c r="H3" s="1431"/>
      <c r="S3" s="1147"/>
    </row>
    <row r="4" spans="1:24" ht="15" customHeight="1" x14ac:dyDescent="0.25">
      <c r="B4" s="1207" t="s">
        <v>89</v>
      </c>
      <c r="C4" s="1208"/>
      <c r="D4" s="1204" t="s">
        <v>89</v>
      </c>
      <c r="E4" s="1205"/>
      <c r="F4" s="1205"/>
      <c r="G4" s="1206"/>
      <c r="H4" s="1209">
        <f>T11</f>
        <v>0</v>
      </c>
      <c r="I4" s="1148"/>
      <c r="J4" s="1148"/>
      <c r="K4" s="1148"/>
      <c r="L4" s="1148"/>
      <c r="M4" s="1148"/>
      <c r="N4" s="1148"/>
      <c r="O4" s="1148"/>
      <c r="P4" s="1148"/>
      <c r="Q4" s="1148"/>
      <c r="R4" s="1148"/>
      <c r="S4" s="1148"/>
      <c r="T4" s="1148"/>
      <c r="U4" s="1148"/>
      <c r="V4" s="1148"/>
      <c r="W4" s="1148"/>
      <c r="X4" s="1148"/>
    </row>
    <row r="5" spans="1:24" ht="15" customHeight="1" x14ac:dyDescent="0.25">
      <c r="B5" s="1207" t="s">
        <v>119</v>
      </c>
      <c r="C5" s="1208"/>
      <c r="D5" s="1204" t="s">
        <v>119</v>
      </c>
      <c r="E5" s="1205"/>
      <c r="F5" s="1205"/>
      <c r="G5" s="1206"/>
      <c r="H5" s="1200"/>
      <c r="I5" s="1148"/>
      <c r="J5" s="1148"/>
      <c r="K5" s="1148"/>
      <c r="L5" s="1148"/>
      <c r="M5" s="1148"/>
      <c r="N5" s="1148"/>
      <c r="O5" s="1148"/>
      <c r="P5" s="1148"/>
      <c r="Q5" s="1148"/>
      <c r="R5" s="1148"/>
      <c r="S5" s="1148"/>
      <c r="T5" s="1148"/>
      <c r="U5" s="1148"/>
      <c r="V5" s="1148"/>
      <c r="W5" s="1148"/>
      <c r="X5" s="1148"/>
    </row>
    <row r="6" spans="1:24" ht="15" customHeight="1" x14ac:dyDescent="0.25">
      <c r="B6" s="1207" t="s">
        <v>99</v>
      </c>
      <c r="C6" s="1208"/>
      <c r="D6" s="1204" t="s">
        <v>99</v>
      </c>
      <c r="E6" s="1205"/>
      <c r="F6" s="1205"/>
      <c r="G6" s="1206"/>
      <c r="H6" s="1201">
        <f>H4-H5</f>
        <v>0</v>
      </c>
      <c r="I6" s="1148"/>
      <c r="J6" s="1148"/>
      <c r="K6" s="1148"/>
      <c r="L6" s="1148"/>
      <c r="M6" s="1148"/>
      <c r="N6" s="1148"/>
      <c r="O6" s="1148"/>
      <c r="P6" s="1148"/>
      <c r="Q6" s="1148"/>
      <c r="R6" s="1148"/>
      <c r="S6" s="1148"/>
      <c r="T6" s="1148"/>
      <c r="U6" s="1148"/>
      <c r="V6" s="1148"/>
      <c r="W6" s="1148"/>
      <c r="X6" s="1148"/>
    </row>
    <row r="7" spans="1:24" ht="15" customHeight="1" x14ac:dyDescent="0.25">
      <c r="C7" s="1148"/>
      <c r="D7" s="1148"/>
      <c r="E7" s="1148"/>
      <c r="F7" s="1148"/>
      <c r="G7" s="1148"/>
      <c r="H7" s="1148"/>
      <c r="I7" s="1148"/>
      <c r="J7" s="1148"/>
      <c r="K7" s="1148"/>
      <c r="L7" s="1148"/>
      <c r="M7" s="1148"/>
      <c r="N7" s="1148"/>
      <c r="O7" s="1148"/>
      <c r="P7" s="1148"/>
      <c r="Q7" s="1148"/>
      <c r="R7" s="1148"/>
      <c r="S7" s="1148"/>
      <c r="T7" s="1148"/>
      <c r="U7" s="1148"/>
      <c r="V7" s="1148"/>
      <c r="W7" s="1148"/>
      <c r="X7" s="1148"/>
    </row>
    <row r="8" spans="1:24" ht="15" customHeight="1" x14ac:dyDescent="0.25">
      <c r="C8" s="1148"/>
      <c r="D8" s="1148"/>
      <c r="E8" s="1148"/>
      <c r="F8" s="1148"/>
      <c r="G8" s="1148"/>
      <c r="H8" s="1148"/>
      <c r="I8" s="1148"/>
      <c r="J8" s="1148"/>
      <c r="K8" s="1148"/>
      <c r="L8" s="1148"/>
      <c r="M8" s="1148"/>
      <c r="N8" s="1148"/>
      <c r="O8" s="1148"/>
      <c r="P8" s="1148"/>
      <c r="Q8" s="1148"/>
      <c r="R8" s="1148"/>
      <c r="S8" s="1148"/>
      <c r="T8" s="1148"/>
      <c r="U8" s="1148"/>
      <c r="V8" s="1148"/>
      <c r="W8" s="1148"/>
      <c r="X8" s="1148"/>
    </row>
    <row r="9" spans="1:24" ht="15" customHeight="1" x14ac:dyDescent="0.25">
      <c r="C9" s="1148"/>
      <c r="D9" s="1148"/>
      <c r="E9" s="1148"/>
      <c r="F9" s="1148"/>
      <c r="G9" s="1148"/>
      <c r="H9" s="1149" t="s">
        <v>296</v>
      </c>
      <c r="I9" s="1149"/>
      <c r="J9" s="1150"/>
      <c r="K9" s="1149" t="str">
        <f>"kalkulatorische Restwerte zum 01.01."&amp;'A. Allgemeine Informationen'!C15</f>
        <v>kalkulatorische Restwerte zum 01.01.2024</v>
      </c>
      <c r="L9" s="1151"/>
      <c r="M9" s="1150"/>
      <c r="N9" s="1149" t="str">
        <f>"kalkulatorische Restwerte zum 31.12."&amp;'A. Allgemeine Informationen'!C15</f>
        <v>kalkulatorische Restwerte zum 31.12.2024</v>
      </c>
      <c r="O9" s="1151"/>
      <c r="P9" s="1150"/>
      <c r="Q9" s="1148"/>
      <c r="R9" s="1148"/>
      <c r="S9" s="1148"/>
      <c r="T9" s="1148"/>
      <c r="U9" s="1148"/>
      <c r="V9" s="1148"/>
      <c r="W9" s="1148"/>
      <c r="X9" s="1148"/>
    </row>
    <row r="10" spans="1:24" ht="45" x14ac:dyDescent="0.25">
      <c r="C10" s="1148"/>
      <c r="D10" s="1148"/>
      <c r="E10" s="1148"/>
      <c r="F10" s="1148"/>
      <c r="G10" s="1148"/>
      <c r="H10" s="1152" t="s">
        <v>296</v>
      </c>
      <c r="I10" s="1153" t="s">
        <v>1035</v>
      </c>
      <c r="J10" s="1153" t="s">
        <v>1036</v>
      </c>
      <c r="K10" s="1153" t="s">
        <v>994</v>
      </c>
      <c r="L10" s="1153" t="s">
        <v>1037</v>
      </c>
      <c r="M10" s="1153" t="s">
        <v>1038</v>
      </c>
      <c r="N10" s="1153" t="s">
        <v>994</v>
      </c>
      <c r="O10" s="1153" t="s">
        <v>1037</v>
      </c>
      <c r="P10" s="1153" t="s">
        <v>1038</v>
      </c>
      <c r="Q10" s="1153" t="s">
        <v>1039</v>
      </c>
      <c r="R10" s="1154" t="s">
        <v>1040</v>
      </c>
      <c r="S10" s="1154" t="s">
        <v>1041</v>
      </c>
      <c r="T10" s="1154" t="s">
        <v>1042</v>
      </c>
      <c r="U10" s="1148"/>
      <c r="V10" s="1148"/>
      <c r="W10" s="1148"/>
      <c r="X10" s="1148"/>
    </row>
    <row r="11" spans="1:24" x14ac:dyDescent="0.25">
      <c r="C11" s="1148"/>
      <c r="D11" s="1148"/>
      <c r="E11" s="1148"/>
      <c r="F11" s="1148"/>
      <c r="G11" s="1155" t="s">
        <v>7</v>
      </c>
      <c r="H11" s="1156">
        <f>SUM(H18:H38)</f>
        <v>0</v>
      </c>
      <c r="I11" s="1157">
        <f t="shared" ref="I11:T11" si="0">SUM(I18:I38)</f>
        <v>0</v>
      </c>
      <c r="J11" s="1157">
        <f t="shared" si="0"/>
        <v>0</v>
      </c>
      <c r="K11" s="1157">
        <f t="shared" si="0"/>
        <v>0</v>
      </c>
      <c r="L11" s="1158">
        <f t="shared" si="0"/>
        <v>0</v>
      </c>
      <c r="M11" s="1157">
        <f t="shared" si="0"/>
        <v>0</v>
      </c>
      <c r="N11" s="1157">
        <f t="shared" si="0"/>
        <v>0</v>
      </c>
      <c r="O11" s="1157">
        <f t="shared" si="0"/>
        <v>0</v>
      </c>
      <c r="P11" s="1157">
        <f t="shared" si="0"/>
        <v>0</v>
      </c>
      <c r="Q11" s="1159">
        <f t="shared" si="0"/>
        <v>0</v>
      </c>
      <c r="R11" s="1160">
        <f t="shared" si="0"/>
        <v>0</v>
      </c>
      <c r="S11" s="1160">
        <f t="shared" si="0"/>
        <v>0</v>
      </c>
      <c r="T11" s="1160">
        <f t="shared" si="0"/>
        <v>0</v>
      </c>
      <c r="U11" s="1148"/>
      <c r="V11" s="1148"/>
      <c r="W11" s="1148"/>
      <c r="X11" s="1148"/>
    </row>
    <row r="12" spans="1:24" x14ac:dyDescent="0.25">
      <c r="C12" s="1148"/>
      <c r="D12" s="1148"/>
      <c r="E12" s="1148"/>
      <c r="F12" s="1148"/>
      <c r="G12" s="1161">
        <f>+C18</f>
        <v>0</v>
      </c>
      <c r="H12" s="1156">
        <f>SUM(H18:H24)</f>
        <v>0</v>
      </c>
      <c r="I12" s="1157">
        <f t="shared" ref="I12:T12" si="1">SUM(I18:I24)</f>
        <v>0</v>
      </c>
      <c r="J12" s="1157">
        <f t="shared" si="1"/>
        <v>0</v>
      </c>
      <c r="K12" s="1157">
        <f t="shared" si="1"/>
        <v>0</v>
      </c>
      <c r="L12" s="1158">
        <f t="shared" si="1"/>
        <v>0</v>
      </c>
      <c r="M12" s="1157">
        <f t="shared" si="1"/>
        <v>0</v>
      </c>
      <c r="N12" s="1157">
        <f t="shared" si="1"/>
        <v>0</v>
      </c>
      <c r="O12" s="1157">
        <f t="shared" si="1"/>
        <v>0</v>
      </c>
      <c r="P12" s="1157">
        <f t="shared" si="1"/>
        <v>0</v>
      </c>
      <c r="Q12" s="1159">
        <f t="shared" si="1"/>
        <v>0</v>
      </c>
      <c r="R12" s="1160">
        <f t="shared" si="1"/>
        <v>0</v>
      </c>
      <c r="S12" s="1160">
        <f t="shared" si="1"/>
        <v>0</v>
      </c>
      <c r="T12" s="1160">
        <f t="shared" si="1"/>
        <v>0</v>
      </c>
      <c r="U12" s="1148"/>
      <c r="V12" s="1148"/>
      <c r="W12" s="1148"/>
      <c r="X12" s="1148"/>
    </row>
    <row r="13" spans="1:24" x14ac:dyDescent="0.25">
      <c r="C13" s="1148"/>
      <c r="D13" s="1148"/>
      <c r="E13" s="1148"/>
      <c r="F13" s="1148"/>
      <c r="G13" s="1161">
        <f>+C25</f>
        <v>0</v>
      </c>
      <c r="H13" s="1156">
        <f>SUM(H25:H31)</f>
        <v>0</v>
      </c>
      <c r="I13" s="1157">
        <f t="shared" ref="I13:T13" si="2">SUM(I25:I31)</f>
        <v>0</v>
      </c>
      <c r="J13" s="1157">
        <f t="shared" si="2"/>
        <v>0</v>
      </c>
      <c r="K13" s="1157">
        <f t="shared" si="2"/>
        <v>0</v>
      </c>
      <c r="L13" s="1158">
        <f t="shared" si="2"/>
        <v>0</v>
      </c>
      <c r="M13" s="1157">
        <f t="shared" si="2"/>
        <v>0</v>
      </c>
      <c r="N13" s="1157">
        <f t="shared" si="2"/>
        <v>0</v>
      </c>
      <c r="O13" s="1157">
        <f t="shared" si="2"/>
        <v>0</v>
      </c>
      <c r="P13" s="1157">
        <f t="shared" si="2"/>
        <v>0</v>
      </c>
      <c r="Q13" s="1159">
        <f t="shared" si="2"/>
        <v>0</v>
      </c>
      <c r="R13" s="1160">
        <f t="shared" si="2"/>
        <v>0</v>
      </c>
      <c r="S13" s="1160">
        <f t="shared" si="2"/>
        <v>0</v>
      </c>
      <c r="T13" s="1160">
        <f t="shared" si="2"/>
        <v>0</v>
      </c>
      <c r="U13" s="1148"/>
      <c r="V13" s="1148"/>
      <c r="W13" s="1148"/>
      <c r="X13" s="1148"/>
    </row>
    <row r="14" spans="1:24" x14ac:dyDescent="0.25">
      <c r="C14" s="1148"/>
      <c r="D14" s="1148"/>
      <c r="E14" s="1148"/>
      <c r="F14" s="1148"/>
      <c r="G14" s="1161">
        <f>+C32</f>
        <v>0</v>
      </c>
      <c r="H14" s="1156">
        <f>SUM(H32:H38)</f>
        <v>0</v>
      </c>
      <c r="I14" s="1157">
        <f t="shared" ref="I14:T14" si="3">SUM(I32:I38)</f>
        <v>0</v>
      </c>
      <c r="J14" s="1157">
        <f t="shared" si="3"/>
        <v>0</v>
      </c>
      <c r="K14" s="1157">
        <f t="shared" si="3"/>
        <v>0</v>
      </c>
      <c r="L14" s="1157">
        <f t="shared" si="3"/>
        <v>0</v>
      </c>
      <c r="M14" s="1157">
        <f t="shared" si="3"/>
        <v>0</v>
      </c>
      <c r="N14" s="1157">
        <f t="shared" si="3"/>
        <v>0</v>
      </c>
      <c r="O14" s="1157">
        <f t="shared" si="3"/>
        <v>0</v>
      </c>
      <c r="P14" s="1157">
        <f t="shared" si="3"/>
        <v>0</v>
      </c>
      <c r="Q14" s="1159">
        <f t="shared" si="3"/>
        <v>0</v>
      </c>
      <c r="R14" s="1160">
        <f t="shared" si="3"/>
        <v>0</v>
      </c>
      <c r="S14" s="1160">
        <f t="shared" si="3"/>
        <v>0</v>
      </c>
      <c r="T14" s="1160">
        <f t="shared" si="3"/>
        <v>0</v>
      </c>
      <c r="U14" s="1148"/>
      <c r="V14" s="1148"/>
      <c r="W14" s="1148"/>
      <c r="X14" s="1148"/>
    </row>
    <row r="15" spans="1:24" x14ac:dyDescent="0.25">
      <c r="C15" s="1148"/>
      <c r="D15" s="1148"/>
      <c r="E15" s="1148"/>
      <c r="F15" s="1148"/>
      <c r="G15" s="1148"/>
      <c r="H15" s="1162"/>
      <c r="I15" s="1163"/>
      <c r="J15" s="1163"/>
      <c r="K15" s="1164"/>
      <c r="L15" s="1163"/>
      <c r="M15" s="1165"/>
      <c r="N15" s="1163"/>
      <c r="O15" s="1163"/>
      <c r="P15" s="1165"/>
      <c r="Q15" s="1166"/>
      <c r="R15" s="1167"/>
      <c r="S15" s="1167"/>
      <c r="T15" s="1167"/>
      <c r="U15" s="1148"/>
      <c r="V15" s="1148"/>
      <c r="W15" s="1148"/>
      <c r="X15" s="1148"/>
    </row>
    <row r="16" spans="1:24" x14ac:dyDescent="0.25">
      <c r="C16" s="1148"/>
      <c r="D16" s="1148"/>
      <c r="E16" s="1148"/>
      <c r="F16" s="1148"/>
      <c r="G16" s="1148"/>
      <c r="H16" s="1168"/>
      <c r="I16" s="1169"/>
      <c r="J16" s="1169"/>
      <c r="K16" s="1168"/>
      <c r="L16" s="1169"/>
      <c r="M16" s="1170"/>
      <c r="N16" s="1169"/>
      <c r="O16" s="1169"/>
      <c r="P16" s="1170"/>
      <c r="Q16" s="1148"/>
      <c r="R16" s="1148"/>
      <c r="S16" s="1148"/>
      <c r="T16" s="1148"/>
      <c r="U16" s="1148"/>
      <c r="V16" s="1148"/>
      <c r="W16" s="1148"/>
      <c r="X16" s="1148"/>
    </row>
    <row r="17" spans="3:24" ht="45" x14ac:dyDescent="0.25">
      <c r="C17" s="1213" t="s">
        <v>266</v>
      </c>
      <c r="D17" s="1213" t="s">
        <v>266</v>
      </c>
      <c r="E17" s="1213" t="s">
        <v>298</v>
      </c>
      <c r="F17" s="1153" t="s">
        <v>1059</v>
      </c>
      <c r="G17" s="1212" t="s">
        <v>1060</v>
      </c>
      <c r="H17" s="1152" t="s">
        <v>296</v>
      </c>
      <c r="I17" s="1153" t="s">
        <v>1035</v>
      </c>
      <c r="J17" s="1153" t="s">
        <v>1036</v>
      </c>
      <c r="K17" s="1153" t="s">
        <v>994</v>
      </c>
      <c r="L17" s="1153" t="s">
        <v>1037</v>
      </c>
      <c r="M17" s="1153" t="s">
        <v>1038</v>
      </c>
      <c r="N17" s="1153" t="s">
        <v>994</v>
      </c>
      <c r="O17" s="1153" t="s">
        <v>1037</v>
      </c>
      <c r="P17" s="1153" t="s">
        <v>1038</v>
      </c>
      <c r="Q17" s="1153" t="s">
        <v>1039</v>
      </c>
      <c r="R17" s="1154" t="s">
        <v>1040</v>
      </c>
      <c r="S17" s="1154" t="s">
        <v>1041</v>
      </c>
      <c r="T17" s="1154" t="s">
        <v>1042</v>
      </c>
      <c r="U17" s="1148"/>
      <c r="V17" s="1171" t="s">
        <v>140</v>
      </c>
      <c r="W17" s="1154" t="s">
        <v>1043</v>
      </c>
      <c r="X17" s="1154" t="s">
        <v>1044</v>
      </c>
    </row>
    <row r="18" spans="3:24" x14ac:dyDescent="0.25">
      <c r="C18" s="1426"/>
      <c r="D18" s="1172">
        <f>$C$18</f>
        <v>0</v>
      </c>
      <c r="E18" s="1435"/>
      <c r="F18" s="1432"/>
      <c r="G18" s="1173">
        <v>2022</v>
      </c>
      <c r="H18" s="1210">
        <f>SUM(I18:J18)</f>
        <v>0</v>
      </c>
      <c r="I18" s="1174">
        <f>IF($G18&gt;'A. Allgemeine Informationen'!$C$15,0,SUMIFS('E8.a. KKAuf_SAV'!$W$6:$W$505,'E8.a. KKAuf_SAV'!$B$6:$B$505,'E8. KKAuf_Berechnung'!$D18,'E8.a. KKAuf_SAV'!$D$6:$D$505,'E8. KKAuf_Berechnung'!G18))</f>
        <v>0</v>
      </c>
      <c r="J18" s="1175">
        <f>IF($G18&gt;'A. Allgemeine Informationen'!$C$15,0,SUMIFS('E8.c. KKAuf_WAV'!$L$6:$L$56,'E8.c. KKAuf_WAV'!$A$6:$A$56,'E8. KKAuf_Berechnung'!$D18,'E8.c. KKAuf_WAV'!$C$6:$C$56,'E8. KKAuf_Berechnung'!$G18))</f>
        <v>0</v>
      </c>
      <c r="K18" s="1174">
        <f>IF($G18&gt;'A. Allgemeine Informationen'!$C$15,0,SUMIFS('E8.a. KKAuf_SAV'!$V$6:$V$505,'E8.a. KKAuf_SAV'!$B$6:$B$505,'E8. KKAuf_Berechnung'!$D18,'E8.a. KKAuf_SAV'!$D$6:$D$505,'E8. KKAuf_Berechnung'!G18))</f>
        <v>0</v>
      </c>
      <c r="L18" s="1175">
        <f>IF($G18&gt;'A. Allgemeine Informationen'!$C$15,0,SUMIFS('E8.c. KKAuf_WAV'!$K$6:$K$56,'E8.c. KKAuf_WAV'!$A$6:$A$56,'E8. KKAuf_Berechnung'!$D18,'E8.c. KKAuf_WAV'!$C$6:$C$56,'E8. KKAuf_Berechnung'!$G18))</f>
        <v>0</v>
      </c>
      <c r="M18" s="1175">
        <f>IF($G18&gt;'A. Allgemeine Informationen'!$C$15,0,SUMIFS('E8.b. KKAuf_BKZ_NAB_IZ'!$I$6:$I$54,'E8.b. KKAuf_BKZ_NAB_IZ'!$B$6:$B$54,'E8. KKAuf_Berechnung'!$D18,'E8.b. KKAuf_BKZ_NAB_IZ'!$C$6:$C$54,'E8. KKAuf_Berechnung'!$G18))</f>
        <v>0</v>
      </c>
      <c r="N18" s="1174">
        <f>IF($G18&gt;'A. Allgemeine Informationen'!$C$15,0,SUMIFS('E8.a. KKAuf_SAV'!$X$6:$X$505,'E8.a. KKAuf_SAV'!$B$6:$B$505,'E8. KKAuf_Berechnung'!$D18,'E8.a. KKAuf_SAV'!$D$6:$D$505,'E8. KKAuf_Berechnung'!G18))</f>
        <v>0</v>
      </c>
      <c r="O18" s="1175">
        <f>IF($G18&gt;'A. Allgemeine Informationen'!$C$15,0,SUMIFS('E8.c. KKAuf_WAV'!$M$6:$M$56,'E8.c. KKAuf_WAV'!$A$6:$A$56,'E8. KKAuf_Berechnung'!$D18,'E8.c. KKAuf_WAV'!$C$6:$C$56,'E8. KKAuf_Berechnung'!$G18))</f>
        <v>0</v>
      </c>
      <c r="P18" s="1175">
        <f>IF($G18&gt;'A. Allgemeine Informationen'!$C$15,0,SUMIFS('E8.b. KKAuf_BKZ_NAB_IZ'!$J$6:$J$54,'E8.b. KKAuf_BKZ_NAB_IZ'!$B$6:$B$54,'E8. KKAuf_Berechnung'!$D18,'E8.b. KKAuf_BKZ_NAB_IZ'!$C$6:$C$54,'E8. KKAuf_Berechnung'!$G18))</f>
        <v>0</v>
      </c>
      <c r="Q18" s="1176">
        <f>AVERAGE(SUM(K18:L18,-M18),SUM(N18:O18,-P18))</f>
        <v>0</v>
      </c>
      <c r="R18" s="1211">
        <f>IFERROR($Q18*X18,"")</f>
        <v>0</v>
      </c>
      <c r="S18" s="1177">
        <f>Q18*0.4*W18*0.035*$F$18</f>
        <v>0</v>
      </c>
      <c r="T18" s="1211">
        <f>SUM(H18,R18:S18)</f>
        <v>0</v>
      </c>
      <c r="U18" s="1148"/>
      <c r="V18" s="1178">
        <v>2022</v>
      </c>
      <c r="W18" s="1179">
        <f>VLOOKUP(V18,Listen!$AB$3:$AE$9,2,FALSE)</f>
        <v>5.0700000000000002E-2</v>
      </c>
      <c r="X18" s="1180">
        <f>VLOOKUP(V18,Listen!$AB$3:$AE$9,4,FALSE)</f>
        <v>3.0540000000000001E-2</v>
      </c>
    </row>
    <row r="19" spans="3:24" x14ac:dyDescent="0.25">
      <c r="C19" s="1427"/>
      <c r="D19" s="1202">
        <f>$C$18</f>
        <v>0</v>
      </c>
      <c r="E19" s="1436"/>
      <c r="F19" s="1433"/>
      <c r="G19" s="1173">
        <v>2023</v>
      </c>
      <c r="H19" s="1210">
        <f t="shared" ref="H19:H24" si="4">SUM(I19:J19)</f>
        <v>0</v>
      </c>
      <c r="I19" s="1174">
        <f>IF($G19&gt;'A. Allgemeine Informationen'!$C$15,0,SUMIFS('E8.a. KKAuf_SAV'!$W$6:$W$505,'E8.a. KKAuf_SAV'!$B$6:$B$505,'E8. KKAuf_Berechnung'!$D19,'E8.a. KKAuf_SAV'!$D$6:$D$505,'E8. KKAuf_Berechnung'!G19))</f>
        <v>0</v>
      </c>
      <c r="J19" s="1175">
        <f>IF($G19&gt;'A. Allgemeine Informationen'!$C$15,0,SUMIFS('E8.c. KKAuf_WAV'!$L$6:$L$56,'E8.c. KKAuf_WAV'!$A$6:$A$56,'E8. KKAuf_Berechnung'!$D19,'E8.c. KKAuf_WAV'!$C$6:$C$56,'E8. KKAuf_Berechnung'!$G19))</f>
        <v>0</v>
      </c>
      <c r="K19" s="1174">
        <f>IF($G19&gt;'A. Allgemeine Informationen'!$C$15,0,SUMIFS('E8.a. KKAuf_SAV'!$V$6:$V$505,'E8.a. KKAuf_SAV'!$B$6:$B$505,'E8. KKAuf_Berechnung'!$D19,'E8.a. KKAuf_SAV'!$D$6:$D$505,'E8. KKAuf_Berechnung'!G19))</f>
        <v>0</v>
      </c>
      <c r="L19" s="1175">
        <f>IF($G19&gt;'A. Allgemeine Informationen'!$C$15,0,SUMIFS('E8.c. KKAuf_WAV'!$K$6:$K$56,'E8.c. KKAuf_WAV'!$A$6:$A$56,'E8. KKAuf_Berechnung'!$D19,'E8.c. KKAuf_WAV'!$C$6:$C$56,'E8. KKAuf_Berechnung'!$G19))</f>
        <v>0</v>
      </c>
      <c r="M19" s="1175">
        <f>IF($G19&gt;'A. Allgemeine Informationen'!$C$15,0,SUMIFS('E8.b. KKAuf_BKZ_NAB_IZ'!$I$6:$I$54,'E8.b. KKAuf_BKZ_NAB_IZ'!$B$6:$B$54,'E8. KKAuf_Berechnung'!$D19,'E8.b. KKAuf_BKZ_NAB_IZ'!$C$6:$C$54,'E8. KKAuf_Berechnung'!$G19))</f>
        <v>0</v>
      </c>
      <c r="N19" s="1174">
        <f>IF($G19&gt;'A. Allgemeine Informationen'!$C$15,0,SUMIFS('E8.a. KKAuf_SAV'!$X$6:$X$505,'E8.a. KKAuf_SAV'!$B$6:$B$505,'E8. KKAuf_Berechnung'!$D19,'E8.a. KKAuf_SAV'!$D$6:$D$505,'E8. KKAuf_Berechnung'!G19))</f>
        <v>0</v>
      </c>
      <c r="O19" s="1175">
        <f>IF($G19&gt;'A. Allgemeine Informationen'!$C$15,0,SUMIFS('E8.c. KKAuf_WAV'!$M$6:$M$56,'E8.c. KKAuf_WAV'!$A$6:$A$56,'E8. KKAuf_Berechnung'!$D19,'E8.c. KKAuf_WAV'!$C$6:$C$56,'E8. KKAuf_Berechnung'!$G19))</f>
        <v>0</v>
      </c>
      <c r="P19" s="1175">
        <f>IF($G19&gt;'A. Allgemeine Informationen'!$C$15,0,SUMIFS('E8.b. KKAuf_BKZ_NAB_IZ'!$J$6:$J$54,'E8.b. KKAuf_BKZ_NAB_IZ'!$B$6:$B$54,'E8. KKAuf_Berechnung'!$D19,'E8.b. KKAuf_BKZ_NAB_IZ'!$C$6:$C$54,'E8. KKAuf_Berechnung'!$G19))</f>
        <v>0</v>
      </c>
      <c r="Q19" s="1176">
        <f t="shared" ref="Q19:Q38" si="5">AVERAGE(SUM(K19:L19,-M19),SUM(N19:O19,-P19))</f>
        <v>0</v>
      </c>
      <c r="R19" s="1211">
        <f t="shared" ref="R19:R38" si="6">IFERROR($Q19*X19,"")</f>
        <v>0</v>
      </c>
      <c r="S19" s="1177">
        <f t="shared" ref="S19:S24" si="7">Q19*0.4*W19*0.035*$F$18</f>
        <v>0</v>
      </c>
      <c r="T19" s="1211">
        <f t="shared" ref="T19:T24" si="8">SUM(H19,R19:S19)</f>
        <v>0</v>
      </c>
      <c r="U19" s="1148"/>
      <c r="V19" s="1178">
        <v>2023</v>
      </c>
      <c r="W19" s="1179">
        <f>VLOOKUP(V19,Listen!$AB$3:$AE$9,2,FALSE)</f>
        <v>5.0700000000000002E-2</v>
      </c>
      <c r="X19" s="1180">
        <f>VLOOKUP(V19,Listen!$AB$3:$AE$9,4,FALSE)</f>
        <v>3.0540000000000001E-2</v>
      </c>
    </row>
    <row r="20" spans="3:24" x14ac:dyDescent="0.25">
      <c r="C20" s="1427"/>
      <c r="D20" s="1202">
        <f t="shared" ref="D20:D24" si="9">$C$18</f>
        <v>0</v>
      </c>
      <c r="E20" s="1436"/>
      <c r="F20" s="1433"/>
      <c r="G20" s="1173">
        <v>2024</v>
      </c>
      <c r="H20" s="1210">
        <f t="shared" si="4"/>
        <v>0</v>
      </c>
      <c r="I20" s="1174">
        <f>IF($G20&gt;'A. Allgemeine Informationen'!$C$15,0,SUMIFS('E8.a. KKAuf_SAV'!$W$6:$W$505,'E8.a. KKAuf_SAV'!$B$6:$B$505,'E8. KKAuf_Berechnung'!$D20,'E8.a. KKAuf_SAV'!$D$6:$D$505,'E8. KKAuf_Berechnung'!G20))</f>
        <v>0</v>
      </c>
      <c r="J20" s="1175">
        <f>IF($G20&gt;'A. Allgemeine Informationen'!$C$15,0,SUMIFS('E8.c. KKAuf_WAV'!$L$6:$L$56,'E8.c. KKAuf_WAV'!$A$6:$A$56,'E8. KKAuf_Berechnung'!$D20,'E8.c. KKAuf_WAV'!$C$6:$C$56,'E8. KKAuf_Berechnung'!$G20))</f>
        <v>0</v>
      </c>
      <c r="K20" s="1174">
        <f>IF($G20&gt;'A. Allgemeine Informationen'!$C$15,0,SUMIFS('E8.a. KKAuf_SAV'!$V$6:$V$505,'E8.a. KKAuf_SAV'!$B$6:$B$505,'E8. KKAuf_Berechnung'!$D20,'E8.a. KKAuf_SAV'!$D$6:$D$505,'E8. KKAuf_Berechnung'!G20))</f>
        <v>0</v>
      </c>
      <c r="L20" s="1175">
        <f>IF($G20&gt;'A. Allgemeine Informationen'!$C$15,0,SUMIFS('E8.c. KKAuf_WAV'!$K$6:$K$56,'E8.c. KKAuf_WAV'!$A$6:$A$56,'E8. KKAuf_Berechnung'!$D20,'E8.c. KKAuf_WAV'!$C$6:$C$56,'E8. KKAuf_Berechnung'!$G20))</f>
        <v>0</v>
      </c>
      <c r="M20" s="1175">
        <f>IF($G20&gt;'A. Allgemeine Informationen'!$C$15,0,SUMIFS('E8.b. KKAuf_BKZ_NAB_IZ'!$I$6:$I$54,'E8.b. KKAuf_BKZ_NAB_IZ'!$B$6:$B$54,'E8. KKAuf_Berechnung'!$D20,'E8.b. KKAuf_BKZ_NAB_IZ'!$C$6:$C$54,'E8. KKAuf_Berechnung'!$G20))</f>
        <v>0</v>
      </c>
      <c r="N20" s="1174">
        <f>IF($G20&gt;'A. Allgemeine Informationen'!$C$15,0,SUMIFS('E8.a. KKAuf_SAV'!$X$6:$X$505,'E8.a. KKAuf_SAV'!$B$6:$B$505,'E8. KKAuf_Berechnung'!$D20,'E8.a. KKAuf_SAV'!$D$6:$D$505,'E8. KKAuf_Berechnung'!G20))</f>
        <v>0</v>
      </c>
      <c r="O20" s="1175">
        <f>IF($G20&gt;'A. Allgemeine Informationen'!$C$15,0,SUMIFS('E8.c. KKAuf_WAV'!$M$6:$M$56,'E8.c. KKAuf_WAV'!$A$6:$A$56,'E8. KKAuf_Berechnung'!$D20,'E8.c. KKAuf_WAV'!$C$6:$C$56,'E8. KKAuf_Berechnung'!$G20))</f>
        <v>0</v>
      </c>
      <c r="P20" s="1175">
        <f>IF($G20&gt;'A. Allgemeine Informationen'!$C$15,0,SUMIFS('E8.b. KKAuf_BKZ_NAB_IZ'!$J$6:$J$54,'E8.b. KKAuf_BKZ_NAB_IZ'!$B$6:$B$54,'E8. KKAuf_Berechnung'!$D20,'E8.b. KKAuf_BKZ_NAB_IZ'!$C$6:$C$54,'E8. KKAuf_Berechnung'!$G20))</f>
        <v>0</v>
      </c>
      <c r="Q20" s="1176">
        <f t="shared" si="5"/>
        <v>0</v>
      </c>
      <c r="R20" s="1211">
        <f t="shared" si="6"/>
        <v>0</v>
      </c>
      <c r="S20" s="1177">
        <f t="shared" si="7"/>
        <v>0</v>
      </c>
      <c r="T20" s="1211">
        <f t="shared" si="8"/>
        <v>0</v>
      </c>
      <c r="U20" s="1148"/>
      <c r="V20" s="1178">
        <v>2024</v>
      </c>
      <c r="W20" s="1179">
        <f>VLOOKUP(V20,Listen!$AB$3:$AE$9,2,FALSE)</f>
        <v>6.93E-2</v>
      </c>
      <c r="X20" s="1180">
        <f>VLOOKUP(V20,Listen!$AB$3:$AE$9,4,FALSE)</f>
        <v>5.0939999999999999E-2</v>
      </c>
    </row>
    <row r="21" spans="3:24" x14ac:dyDescent="0.25">
      <c r="C21" s="1427"/>
      <c r="D21" s="1202">
        <f t="shared" si="9"/>
        <v>0</v>
      </c>
      <c r="E21" s="1436"/>
      <c r="F21" s="1433"/>
      <c r="G21" s="1173">
        <v>2025</v>
      </c>
      <c r="H21" s="1210">
        <f t="shared" si="4"/>
        <v>0</v>
      </c>
      <c r="I21" s="1174">
        <f>IF($G21&gt;'A. Allgemeine Informationen'!$C$15,0,SUMIFS('E8.a. KKAuf_SAV'!$W$6:$W$505,'E8.a. KKAuf_SAV'!$B$6:$B$505,'E8. KKAuf_Berechnung'!$D21,'E8.a. KKAuf_SAV'!$D$6:$D$505,'E8. KKAuf_Berechnung'!G21))</f>
        <v>0</v>
      </c>
      <c r="J21" s="1175">
        <f>IF($G21&gt;'A. Allgemeine Informationen'!$C$15,0,SUMIFS('E8.c. KKAuf_WAV'!$L$6:$L$56,'E8.c. KKAuf_WAV'!$A$6:$A$56,'E8. KKAuf_Berechnung'!$D21,'E8.c. KKAuf_WAV'!$C$6:$C$56,'E8. KKAuf_Berechnung'!$G21))</f>
        <v>0</v>
      </c>
      <c r="K21" s="1174">
        <f>IF($G21&gt;'A. Allgemeine Informationen'!$C$15,0,SUMIFS('E8.a. KKAuf_SAV'!$V$6:$V$505,'E8.a. KKAuf_SAV'!$B$6:$B$505,'E8. KKAuf_Berechnung'!$D21,'E8.a. KKAuf_SAV'!$D$6:$D$505,'E8. KKAuf_Berechnung'!G21))</f>
        <v>0</v>
      </c>
      <c r="L21" s="1175">
        <f>IF($G21&gt;'A. Allgemeine Informationen'!$C$15,0,SUMIFS('E8.c. KKAuf_WAV'!$K$6:$K$56,'E8.c. KKAuf_WAV'!$A$6:$A$56,'E8. KKAuf_Berechnung'!$D21,'E8.c. KKAuf_WAV'!$C$6:$C$56,'E8. KKAuf_Berechnung'!$G21))</f>
        <v>0</v>
      </c>
      <c r="M21" s="1175">
        <f>IF($G21&gt;'A. Allgemeine Informationen'!$C$15,0,SUMIFS('E8.b. KKAuf_BKZ_NAB_IZ'!$I$6:$I$54,'E8.b. KKAuf_BKZ_NAB_IZ'!$B$6:$B$54,'E8. KKAuf_Berechnung'!$D21,'E8.b. KKAuf_BKZ_NAB_IZ'!$C$6:$C$54,'E8. KKAuf_Berechnung'!$G21))</f>
        <v>0</v>
      </c>
      <c r="N21" s="1174">
        <f>IF($G21&gt;'A. Allgemeine Informationen'!$C$15,0,SUMIFS('E8.a. KKAuf_SAV'!$X$6:$X$505,'E8.a. KKAuf_SAV'!$B$6:$B$505,'E8. KKAuf_Berechnung'!$D21,'E8.a. KKAuf_SAV'!$D$6:$D$505,'E8. KKAuf_Berechnung'!G21))</f>
        <v>0</v>
      </c>
      <c r="O21" s="1175">
        <f>IF($G21&gt;'A. Allgemeine Informationen'!$C$15,0,SUMIFS('E8.c. KKAuf_WAV'!$M$6:$M$56,'E8.c. KKAuf_WAV'!$A$6:$A$56,'E8. KKAuf_Berechnung'!$D21,'E8.c. KKAuf_WAV'!$C$6:$C$56,'E8. KKAuf_Berechnung'!$G21))</f>
        <v>0</v>
      </c>
      <c r="P21" s="1175">
        <f>IF($G21&gt;'A. Allgemeine Informationen'!$C$15,0,SUMIFS('E8.b. KKAuf_BKZ_NAB_IZ'!$J$6:$J$54,'E8.b. KKAuf_BKZ_NAB_IZ'!$B$6:$B$54,'E8. KKAuf_Berechnung'!$D21,'E8.b. KKAuf_BKZ_NAB_IZ'!$C$6:$C$54,'E8. KKAuf_Berechnung'!$G21))</f>
        <v>0</v>
      </c>
      <c r="Q21" s="1176">
        <f t="shared" si="5"/>
        <v>0</v>
      </c>
      <c r="R21" s="1211" t="str">
        <f t="shared" si="6"/>
        <v/>
      </c>
      <c r="S21" s="1177">
        <f t="shared" si="7"/>
        <v>0</v>
      </c>
      <c r="T21" s="1211">
        <f t="shared" si="8"/>
        <v>0</v>
      </c>
      <c r="U21" s="1148"/>
      <c r="V21" s="1178">
        <v>2025</v>
      </c>
      <c r="W21" s="1179">
        <f>VLOOKUP(V21,Listen!$AB$3:$AE$9,2,FALSE)</f>
        <v>0</v>
      </c>
      <c r="X21" s="1180" t="str">
        <f>VLOOKUP(V21,Listen!$AB$3:$AE$9,4,FALSE)</f>
        <v/>
      </c>
    </row>
    <row r="22" spans="3:24" x14ac:dyDescent="0.25">
      <c r="C22" s="1427"/>
      <c r="D22" s="1202">
        <f t="shared" si="9"/>
        <v>0</v>
      </c>
      <c r="E22" s="1436"/>
      <c r="F22" s="1433"/>
      <c r="G22" s="1173">
        <v>2026</v>
      </c>
      <c r="H22" s="1210">
        <f t="shared" si="4"/>
        <v>0</v>
      </c>
      <c r="I22" s="1174">
        <f>IF($G22&gt;'A. Allgemeine Informationen'!$C$15,0,SUMIFS('E8.a. KKAuf_SAV'!$W$6:$W$505,'E8.a. KKAuf_SAV'!$B$6:$B$505,'E8. KKAuf_Berechnung'!$D22,'E8.a. KKAuf_SAV'!$D$6:$D$505,'E8. KKAuf_Berechnung'!G22))</f>
        <v>0</v>
      </c>
      <c r="J22" s="1175">
        <f>IF($G22&gt;'A. Allgemeine Informationen'!$C$15,0,SUMIFS('E8.c. KKAuf_WAV'!$L$6:$L$56,'E8.c. KKAuf_WAV'!$A$6:$A$56,'E8. KKAuf_Berechnung'!$D22,'E8.c. KKAuf_WAV'!$C$6:$C$56,'E8. KKAuf_Berechnung'!$G22))</f>
        <v>0</v>
      </c>
      <c r="K22" s="1174">
        <f>IF($G22&gt;'A. Allgemeine Informationen'!$C$15,0,SUMIFS('E8.a. KKAuf_SAV'!$V$6:$V$505,'E8.a. KKAuf_SAV'!$B$6:$B$505,'E8. KKAuf_Berechnung'!$D22,'E8.a. KKAuf_SAV'!$D$6:$D$505,'E8. KKAuf_Berechnung'!G22))</f>
        <v>0</v>
      </c>
      <c r="L22" s="1175">
        <f>IF($G22&gt;'A. Allgemeine Informationen'!$C$15,0,SUMIFS('E8.c. KKAuf_WAV'!$K$6:$K$56,'E8.c. KKAuf_WAV'!$A$6:$A$56,'E8. KKAuf_Berechnung'!$D22,'E8.c. KKAuf_WAV'!$C$6:$C$56,'E8. KKAuf_Berechnung'!$G22))</f>
        <v>0</v>
      </c>
      <c r="M22" s="1175">
        <f>IF($G22&gt;'A. Allgemeine Informationen'!$C$15,0,SUMIFS('E8.b. KKAuf_BKZ_NAB_IZ'!$I$6:$I$54,'E8.b. KKAuf_BKZ_NAB_IZ'!$B$6:$B$54,'E8. KKAuf_Berechnung'!$D22,'E8.b. KKAuf_BKZ_NAB_IZ'!$C$6:$C$54,'E8. KKAuf_Berechnung'!$G22))</f>
        <v>0</v>
      </c>
      <c r="N22" s="1174">
        <f>IF($G22&gt;'A. Allgemeine Informationen'!$C$15,0,SUMIFS('E8.a. KKAuf_SAV'!$X$6:$X$505,'E8.a. KKAuf_SAV'!$B$6:$B$505,'E8. KKAuf_Berechnung'!$D22,'E8.a. KKAuf_SAV'!$D$6:$D$505,'E8. KKAuf_Berechnung'!G22))</f>
        <v>0</v>
      </c>
      <c r="O22" s="1175">
        <f>IF($G22&gt;'A. Allgemeine Informationen'!$C$15,0,SUMIFS('E8.c. KKAuf_WAV'!$M$6:$M$56,'E8.c. KKAuf_WAV'!$A$6:$A$56,'E8. KKAuf_Berechnung'!$D22,'E8.c. KKAuf_WAV'!$C$6:$C$56,'E8. KKAuf_Berechnung'!$G22))</f>
        <v>0</v>
      </c>
      <c r="P22" s="1175">
        <f>IF($G22&gt;'A. Allgemeine Informationen'!$C$15,0,SUMIFS('E8.b. KKAuf_BKZ_NAB_IZ'!$J$6:$J$54,'E8.b. KKAuf_BKZ_NAB_IZ'!$B$6:$B$54,'E8. KKAuf_Berechnung'!$D22,'E8.b. KKAuf_BKZ_NAB_IZ'!$C$6:$C$54,'E8. KKAuf_Berechnung'!$G22))</f>
        <v>0</v>
      </c>
      <c r="Q22" s="1176">
        <f t="shared" si="5"/>
        <v>0</v>
      </c>
      <c r="R22" s="1211" t="str">
        <f t="shared" si="6"/>
        <v/>
      </c>
      <c r="S22" s="1177">
        <f t="shared" si="7"/>
        <v>0</v>
      </c>
      <c r="T22" s="1211">
        <f t="shared" si="8"/>
        <v>0</v>
      </c>
      <c r="U22" s="1148"/>
      <c r="V22" s="1178">
        <v>2026</v>
      </c>
      <c r="W22" s="1179">
        <f>VLOOKUP(V22,Listen!$AB$3:$AE$9,2,FALSE)</f>
        <v>0</v>
      </c>
      <c r="X22" s="1180" t="str">
        <f>VLOOKUP(V22,Listen!$AB$3:$AE$9,4,FALSE)</f>
        <v/>
      </c>
    </row>
    <row r="23" spans="3:24" x14ac:dyDescent="0.25">
      <c r="C23" s="1427"/>
      <c r="D23" s="1202">
        <f t="shared" si="9"/>
        <v>0</v>
      </c>
      <c r="E23" s="1436"/>
      <c r="F23" s="1433"/>
      <c r="G23" s="1173">
        <v>2027</v>
      </c>
      <c r="H23" s="1210">
        <f t="shared" si="4"/>
        <v>0</v>
      </c>
      <c r="I23" s="1174">
        <f>IF($G23&gt;'A. Allgemeine Informationen'!$C$15,0,SUMIFS('E8.a. KKAuf_SAV'!$W$6:$W$505,'E8.a. KKAuf_SAV'!$B$6:$B$505,'E8. KKAuf_Berechnung'!$D23,'E8.a. KKAuf_SAV'!$D$6:$D$505,'E8. KKAuf_Berechnung'!G23))</f>
        <v>0</v>
      </c>
      <c r="J23" s="1175">
        <f>IF($G23&gt;'A. Allgemeine Informationen'!$C$15,0,SUMIFS('E8.c. KKAuf_WAV'!$L$6:$L$56,'E8.c. KKAuf_WAV'!$A$6:$A$56,'E8. KKAuf_Berechnung'!$D23,'E8.c. KKAuf_WAV'!$C$6:$C$56,'E8. KKAuf_Berechnung'!$G23))</f>
        <v>0</v>
      </c>
      <c r="K23" s="1174">
        <f>IF($G23&gt;'A. Allgemeine Informationen'!$C$15,0,SUMIFS('E8.a. KKAuf_SAV'!$V$6:$V$505,'E8.a. KKAuf_SAV'!$B$6:$B$505,'E8. KKAuf_Berechnung'!$D23,'E8.a. KKAuf_SAV'!$D$6:$D$505,'E8. KKAuf_Berechnung'!G23))</f>
        <v>0</v>
      </c>
      <c r="L23" s="1175">
        <f>IF($G23&gt;'A. Allgemeine Informationen'!$C$15,0,SUMIFS('E8.c. KKAuf_WAV'!$K$6:$K$56,'E8.c. KKAuf_WAV'!$A$6:$A$56,'E8. KKAuf_Berechnung'!$D23,'E8.c. KKAuf_WAV'!$C$6:$C$56,'E8. KKAuf_Berechnung'!$G23))</f>
        <v>0</v>
      </c>
      <c r="M23" s="1175">
        <f>IF($G23&gt;'A. Allgemeine Informationen'!$C$15,0,SUMIFS('E8.b. KKAuf_BKZ_NAB_IZ'!$I$6:$I$54,'E8.b. KKAuf_BKZ_NAB_IZ'!$B$6:$B$54,'E8. KKAuf_Berechnung'!$D23,'E8.b. KKAuf_BKZ_NAB_IZ'!$C$6:$C$54,'E8. KKAuf_Berechnung'!$G23))</f>
        <v>0</v>
      </c>
      <c r="N23" s="1174">
        <f>IF($G23&gt;'A. Allgemeine Informationen'!$C$15,0,SUMIFS('E8.a. KKAuf_SAV'!$X$6:$X$505,'E8.a. KKAuf_SAV'!$B$6:$B$505,'E8. KKAuf_Berechnung'!$D23,'E8.a. KKAuf_SAV'!$D$6:$D$505,'E8. KKAuf_Berechnung'!G23))</f>
        <v>0</v>
      </c>
      <c r="O23" s="1175">
        <f>IF($G23&gt;'A. Allgemeine Informationen'!$C$15,0,SUMIFS('E8.c. KKAuf_WAV'!$M$6:$M$56,'E8.c. KKAuf_WAV'!$A$6:$A$56,'E8. KKAuf_Berechnung'!$D23,'E8.c. KKAuf_WAV'!$C$6:$C$56,'E8. KKAuf_Berechnung'!$G23))</f>
        <v>0</v>
      </c>
      <c r="P23" s="1175">
        <f>IF($G23&gt;'A. Allgemeine Informationen'!$C$15,0,SUMIFS('E8.b. KKAuf_BKZ_NAB_IZ'!$J$6:$J$54,'E8.b. KKAuf_BKZ_NAB_IZ'!$B$6:$B$54,'E8. KKAuf_Berechnung'!$D23,'E8.b. KKAuf_BKZ_NAB_IZ'!$C$6:$C$54,'E8. KKAuf_Berechnung'!$G23))</f>
        <v>0</v>
      </c>
      <c r="Q23" s="1176">
        <f t="shared" si="5"/>
        <v>0</v>
      </c>
      <c r="R23" s="1211" t="str">
        <f t="shared" si="6"/>
        <v/>
      </c>
      <c r="S23" s="1177">
        <f t="shared" si="7"/>
        <v>0</v>
      </c>
      <c r="T23" s="1211">
        <f t="shared" si="8"/>
        <v>0</v>
      </c>
      <c r="U23" s="1148"/>
      <c r="V23" s="1178">
        <v>2027</v>
      </c>
      <c r="W23" s="1179">
        <f>VLOOKUP(V23,Listen!$AB$3:$AE$9,2,FALSE)</f>
        <v>0</v>
      </c>
      <c r="X23" s="1180" t="str">
        <f>VLOOKUP(V23,Listen!$AB$3:$AE$9,4,FALSE)</f>
        <v/>
      </c>
    </row>
    <row r="24" spans="3:24" ht="15.75" thickBot="1" x14ac:dyDescent="0.3">
      <c r="C24" s="1428"/>
      <c r="D24" s="1203">
        <f t="shared" si="9"/>
        <v>0</v>
      </c>
      <c r="E24" s="1437"/>
      <c r="F24" s="1434"/>
      <c r="G24" s="1173">
        <v>2028</v>
      </c>
      <c r="H24" s="1210">
        <f t="shared" si="4"/>
        <v>0</v>
      </c>
      <c r="I24" s="1174">
        <f>IF($G24&gt;'A. Allgemeine Informationen'!$C$15,0,SUMIFS('E8.a. KKAuf_SAV'!$W$6:$W$505,'E8.a. KKAuf_SAV'!$B$6:$B$505,'E8. KKAuf_Berechnung'!$D24,'E8.a. KKAuf_SAV'!$D$6:$D$505,'E8. KKAuf_Berechnung'!G24))</f>
        <v>0</v>
      </c>
      <c r="J24" s="1175">
        <f>IF($G24&gt;'A. Allgemeine Informationen'!$C$15,0,SUMIFS('E8.c. KKAuf_WAV'!$L$6:$L$56,'E8.c. KKAuf_WAV'!$A$6:$A$56,'E8. KKAuf_Berechnung'!$D24,'E8.c. KKAuf_WAV'!$C$6:$C$56,'E8. KKAuf_Berechnung'!$G24))</f>
        <v>0</v>
      </c>
      <c r="K24" s="1174">
        <f>IF($G24&gt;'A. Allgemeine Informationen'!$C$15,0,SUMIFS('E8.a. KKAuf_SAV'!$V$6:$V$505,'E8.a. KKAuf_SAV'!$B$6:$B$505,'E8. KKAuf_Berechnung'!$D24,'E8.a. KKAuf_SAV'!$D$6:$D$505,'E8. KKAuf_Berechnung'!G24))</f>
        <v>0</v>
      </c>
      <c r="L24" s="1175">
        <f>IF($G24&gt;'A. Allgemeine Informationen'!$C$15,0,SUMIFS('E8.c. KKAuf_WAV'!$K$6:$K$56,'E8.c. KKAuf_WAV'!$A$6:$A$56,'E8. KKAuf_Berechnung'!$D24,'E8.c. KKAuf_WAV'!$C$6:$C$56,'E8. KKAuf_Berechnung'!$G24))</f>
        <v>0</v>
      </c>
      <c r="M24" s="1175">
        <f>IF($G24&gt;'A. Allgemeine Informationen'!$C$15,0,SUMIFS('E8.b. KKAuf_BKZ_NAB_IZ'!$I$6:$I$54,'E8.b. KKAuf_BKZ_NAB_IZ'!$B$6:$B$54,'E8. KKAuf_Berechnung'!$D24,'E8.b. KKAuf_BKZ_NAB_IZ'!$C$6:$C$54,'E8. KKAuf_Berechnung'!$G24))</f>
        <v>0</v>
      </c>
      <c r="N24" s="1174">
        <f>IF($G24&gt;'A. Allgemeine Informationen'!$C$15,0,SUMIFS('E8.a. KKAuf_SAV'!$X$6:$X$505,'E8.a. KKAuf_SAV'!$B$6:$B$505,'E8. KKAuf_Berechnung'!$D24,'E8.a. KKAuf_SAV'!$D$6:$D$505,'E8. KKAuf_Berechnung'!G24))</f>
        <v>0</v>
      </c>
      <c r="O24" s="1175">
        <f>IF($G24&gt;'A. Allgemeine Informationen'!$C$15,0,SUMIFS('E8.c. KKAuf_WAV'!$M$6:$M$56,'E8.c. KKAuf_WAV'!$A$6:$A$56,'E8. KKAuf_Berechnung'!$D24,'E8.c. KKAuf_WAV'!$C$6:$C$56,'E8. KKAuf_Berechnung'!$G24))</f>
        <v>0</v>
      </c>
      <c r="P24" s="1175">
        <f>IF($G24&gt;'A. Allgemeine Informationen'!$C$15,0,SUMIFS('E8.b. KKAuf_BKZ_NAB_IZ'!$J$6:$J$54,'E8.b. KKAuf_BKZ_NAB_IZ'!$B$6:$B$54,'E8. KKAuf_Berechnung'!$D24,'E8.b. KKAuf_BKZ_NAB_IZ'!$C$6:$C$54,'E8. KKAuf_Berechnung'!$G24))</f>
        <v>0</v>
      </c>
      <c r="Q24" s="1176">
        <f t="shared" si="5"/>
        <v>0</v>
      </c>
      <c r="R24" s="1211" t="str">
        <f t="shared" si="6"/>
        <v/>
      </c>
      <c r="S24" s="1177">
        <f t="shared" si="7"/>
        <v>0</v>
      </c>
      <c r="T24" s="1211">
        <f t="shared" si="8"/>
        <v>0</v>
      </c>
      <c r="U24" s="1148"/>
      <c r="V24" s="1181">
        <v>2028</v>
      </c>
      <c r="W24" s="1182">
        <f>VLOOKUP(V24,Listen!$AB$3:$AE$9,2,FALSE)</f>
        <v>0</v>
      </c>
      <c r="X24" s="1183" t="str">
        <f>VLOOKUP(V24,Listen!$AB$3:$AE$9,4,FALSE)</f>
        <v/>
      </c>
    </row>
    <row r="25" spans="3:24" x14ac:dyDescent="0.25">
      <c r="C25" s="1426"/>
      <c r="D25" s="1172">
        <f>$C$25</f>
        <v>0</v>
      </c>
      <c r="E25" s="1435"/>
      <c r="F25" s="1432"/>
      <c r="G25" s="1173">
        <v>2022</v>
      </c>
      <c r="H25" s="1210">
        <f>SUM(I25:J25)</f>
        <v>0</v>
      </c>
      <c r="I25" s="1174">
        <f>IF($G25&gt;'A. Allgemeine Informationen'!$C$15,0,SUMIFS('E8.a. KKAuf_SAV'!$W$6:$W$505,'E8.a. KKAuf_SAV'!$B$6:$B$505,'E8. KKAuf_Berechnung'!$D25,'E8.a. KKAuf_SAV'!$D$6:$D$505,'E8. KKAuf_Berechnung'!G25))</f>
        <v>0</v>
      </c>
      <c r="J25" s="1175">
        <f>IF($G25&gt;'A. Allgemeine Informationen'!$C$15,0,SUMIFS('E8.c. KKAuf_WAV'!$L$6:$L$56,'E8.c. KKAuf_WAV'!$A$6:$A$56,'E8. KKAuf_Berechnung'!$D25,'E8.c. KKAuf_WAV'!$C$6:$C$56,'E8. KKAuf_Berechnung'!$G25))</f>
        <v>0</v>
      </c>
      <c r="K25" s="1174">
        <f>IF($G25&gt;'A. Allgemeine Informationen'!$C$15,0,SUMIFS('E8.a. KKAuf_SAV'!$V$6:$V$505,'E8.a. KKAuf_SAV'!$B$6:$B$505,'E8. KKAuf_Berechnung'!$D25,'E8.a. KKAuf_SAV'!$D$6:$D$505,'E8. KKAuf_Berechnung'!G25))</f>
        <v>0</v>
      </c>
      <c r="L25" s="1175">
        <f>IF($G25&gt;'A. Allgemeine Informationen'!$C$15,0,SUMIFS('E8.c. KKAuf_WAV'!$K$6:$K$56,'E8.c. KKAuf_WAV'!$A$6:$A$56,'E8. KKAuf_Berechnung'!$D25,'E8.c. KKAuf_WAV'!$C$6:$C$56,'E8. KKAuf_Berechnung'!$G25))</f>
        <v>0</v>
      </c>
      <c r="M25" s="1175">
        <f>IF($G25&gt;'A. Allgemeine Informationen'!$C$15,0,SUMIFS('E8.b. KKAuf_BKZ_NAB_IZ'!$I$6:$I$54,'E8.b. KKAuf_BKZ_NAB_IZ'!$B$6:$B$54,'E8. KKAuf_Berechnung'!$D25,'E8.b. KKAuf_BKZ_NAB_IZ'!$C$6:$C$54,'E8. KKAuf_Berechnung'!$G25))</f>
        <v>0</v>
      </c>
      <c r="N25" s="1174">
        <f>IF($G25&gt;'A. Allgemeine Informationen'!$C$15,0,SUMIFS('E8.a. KKAuf_SAV'!$X$6:$X$505,'E8.a. KKAuf_SAV'!$B$6:$B$505,'E8. KKAuf_Berechnung'!$D25,'E8.a. KKAuf_SAV'!$D$6:$D$505,'E8. KKAuf_Berechnung'!G25))</f>
        <v>0</v>
      </c>
      <c r="O25" s="1175">
        <f>IF($G25&gt;'A. Allgemeine Informationen'!$C$15,0,SUMIFS('E8.c. KKAuf_WAV'!$M$6:$M$56,'E8.c. KKAuf_WAV'!$A$6:$A$56,'E8. KKAuf_Berechnung'!$D25,'E8.c. KKAuf_WAV'!$C$6:$C$56,'E8. KKAuf_Berechnung'!$G25))</f>
        <v>0</v>
      </c>
      <c r="P25" s="1175">
        <f>IF($G25&gt;'A. Allgemeine Informationen'!$C$15,0,SUMIFS('E8.b. KKAuf_BKZ_NAB_IZ'!$J$6:$J$54,'E8.b. KKAuf_BKZ_NAB_IZ'!$B$6:$B$54,'E8. KKAuf_Berechnung'!$D25,'E8.b. KKAuf_BKZ_NAB_IZ'!$C$6:$C$54,'E8. KKAuf_Berechnung'!$G25))</f>
        <v>0</v>
      </c>
      <c r="Q25" s="1176">
        <f t="shared" si="5"/>
        <v>0</v>
      </c>
      <c r="R25" s="1211">
        <f t="shared" si="6"/>
        <v>0</v>
      </c>
      <c r="S25" s="1177">
        <f>Q25*0.4*W25*0.035*$F$25</f>
        <v>0</v>
      </c>
      <c r="T25" s="1211">
        <f>SUM(H25,R25:S25)</f>
        <v>0</v>
      </c>
      <c r="U25" s="1148"/>
      <c r="V25" s="1178">
        <v>2022</v>
      </c>
      <c r="W25" s="1179">
        <f>VLOOKUP(V25,Listen!$AB$3:$AE$9,2,FALSE)</f>
        <v>5.0700000000000002E-2</v>
      </c>
      <c r="X25" s="1180">
        <f>VLOOKUP(V25,Listen!$AB$3:$AE$9,4,FALSE)</f>
        <v>3.0540000000000001E-2</v>
      </c>
    </row>
    <row r="26" spans="3:24" x14ac:dyDescent="0.25">
      <c r="C26" s="1427"/>
      <c r="D26" s="1202">
        <f t="shared" ref="D26:D31" si="10">$C$25</f>
        <v>0</v>
      </c>
      <c r="E26" s="1436"/>
      <c r="F26" s="1433"/>
      <c r="G26" s="1173">
        <v>2023</v>
      </c>
      <c r="H26" s="1210">
        <f t="shared" ref="H26:H31" si="11">SUM(I26:J26)</f>
        <v>0</v>
      </c>
      <c r="I26" s="1174">
        <f>IF($G26&gt;'A. Allgemeine Informationen'!$C$15,0,SUMIFS('E8.a. KKAuf_SAV'!$W$6:$W$505,'E8.a. KKAuf_SAV'!$B$6:$B$505,'E8. KKAuf_Berechnung'!$D26,'E8.a. KKAuf_SAV'!$D$6:$D$505,'E8. KKAuf_Berechnung'!G26))</f>
        <v>0</v>
      </c>
      <c r="J26" s="1175">
        <f>IF($G26&gt;'A. Allgemeine Informationen'!$C$15,0,SUMIFS('E8.c. KKAuf_WAV'!$L$6:$L$56,'E8.c. KKAuf_WAV'!$A$6:$A$56,'E8. KKAuf_Berechnung'!$D26,'E8.c. KKAuf_WAV'!$C$6:$C$56,'E8. KKAuf_Berechnung'!$G26))</f>
        <v>0</v>
      </c>
      <c r="K26" s="1174">
        <f>IF($G26&gt;'A. Allgemeine Informationen'!$C$15,0,SUMIFS('E8.a. KKAuf_SAV'!$V$6:$V$505,'E8.a. KKAuf_SAV'!$B$6:$B$505,'E8. KKAuf_Berechnung'!$D26,'E8.a. KKAuf_SAV'!$D$6:$D$505,'E8. KKAuf_Berechnung'!G26))</f>
        <v>0</v>
      </c>
      <c r="L26" s="1175">
        <f>IF($G26&gt;'A. Allgemeine Informationen'!$C$15,0,SUMIFS('E8.c. KKAuf_WAV'!$K$6:$K$56,'E8.c. KKAuf_WAV'!$A$6:$A$56,'E8. KKAuf_Berechnung'!$D26,'E8.c. KKAuf_WAV'!$C$6:$C$56,'E8. KKAuf_Berechnung'!$G26))</f>
        <v>0</v>
      </c>
      <c r="M26" s="1175">
        <f>IF($G26&gt;'A. Allgemeine Informationen'!$C$15,0,SUMIFS('E8.b. KKAuf_BKZ_NAB_IZ'!$I$6:$I$54,'E8.b. KKAuf_BKZ_NAB_IZ'!$B$6:$B$54,'E8. KKAuf_Berechnung'!$D26,'E8.b. KKAuf_BKZ_NAB_IZ'!$C$6:$C$54,'E8. KKAuf_Berechnung'!$G26))</f>
        <v>0</v>
      </c>
      <c r="N26" s="1174">
        <f>IF($G26&gt;'A. Allgemeine Informationen'!$C$15,0,SUMIFS('E8.a. KKAuf_SAV'!$X$6:$X$505,'E8.a. KKAuf_SAV'!$B$6:$B$505,'E8. KKAuf_Berechnung'!$D26,'E8.a. KKAuf_SAV'!$D$6:$D$505,'E8. KKAuf_Berechnung'!G26))</f>
        <v>0</v>
      </c>
      <c r="O26" s="1175">
        <f>IF($G26&gt;'A. Allgemeine Informationen'!$C$15,0,SUMIFS('E8.c. KKAuf_WAV'!$M$6:$M$56,'E8.c. KKAuf_WAV'!$A$6:$A$56,'E8. KKAuf_Berechnung'!$D26,'E8.c. KKAuf_WAV'!$C$6:$C$56,'E8. KKAuf_Berechnung'!$G26))</f>
        <v>0</v>
      </c>
      <c r="P26" s="1175">
        <f>IF($G26&gt;'A. Allgemeine Informationen'!$C$15,0,SUMIFS('E8.b. KKAuf_BKZ_NAB_IZ'!$J$6:$J$54,'E8.b. KKAuf_BKZ_NAB_IZ'!$B$6:$B$54,'E8. KKAuf_Berechnung'!$D26,'E8.b. KKAuf_BKZ_NAB_IZ'!$C$6:$C$54,'E8. KKAuf_Berechnung'!$G26))</f>
        <v>0</v>
      </c>
      <c r="Q26" s="1176">
        <f t="shared" si="5"/>
        <v>0</v>
      </c>
      <c r="R26" s="1211">
        <f t="shared" si="6"/>
        <v>0</v>
      </c>
      <c r="S26" s="1177">
        <f t="shared" ref="S26:S31" si="12">Q26*0.4*W26*0.035*$F$25</f>
        <v>0</v>
      </c>
      <c r="T26" s="1211">
        <f t="shared" ref="T26:T31" si="13">SUM(H26,R26:S26)</f>
        <v>0</v>
      </c>
      <c r="U26" s="1148"/>
      <c r="V26" s="1178">
        <v>2023</v>
      </c>
      <c r="W26" s="1179">
        <f>VLOOKUP(V26,Listen!$AB$3:$AE$9,2,FALSE)</f>
        <v>5.0700000000000002E-2</v>
      </c>
      <c r="X26" s="1180">
        <f>VLOOKUP(V26,Listen!$AB$3:$AE$9,4,FALSE)</f>
        <v>3.0540000000000001E-2</v>
      </c>
    </row>
    <row r="27" spans="3:24" x14ac:dyDescent="0.25">
      <c r="C27" s="1427"/>
      <c r="D27" s="1202">
        <f t="shared" si="10"/>
        <v>0</v>
      </c>
      <c r="E27" s="1436"/>
      <c r="F27" s="1433"/>
      <c r="G27" s="1173">
        <v>2024</v>
      </c>
      <c r="H27" s="1210">
        <f t="shared" si="11"/>
        <v>0</v>
      </c>
      <c r="I27" s="1174">
        <f>IF($G27&gt;'A. Allgemeine Informationen'!$C$15,0,SUMIFS('E8.a. KKAuf_SAV'!$W$6:$W$505,'E8.a. KKAuf_SAV'!$B$6:$B$505,'E8. KKAuf_Berechnung'!$D27,'E8.a. KKAuf_SAV'!$D$6:$D$505,'E8. KKAuf_Berechnung'!G27))</f>
        <v>0</v>
      </c>
      <c r="J27" s="1175">
        <f>IF($G27&gt;'A. Allgemeine Informationen'!$C$15,0,SUMIFS('E8.c. KKAuf_WAV'!$L$6:$L$56,'E8.c. KKAuf_WAV'!$A$6:$A$56,'E8. KKAuf_Berechnung'!$D27,'E8.c. KKAuf_WAV'!$C$6:$C$56,'E8. KKAuf_Berechnung'!$G27))</f>
        <v>0</v>
      </c>
      <c r="K27" s="1174">
        <f>IF($G27&gt;'A. Allgemeine Informationen'!$C$15,0,SUMIFS('E8.a. KKAuf_SAV'!$V$6:$V$505,'E8.a. KKAuf_SAV'!$B$6:$B$505,'E8. KKAuf_Berechnung'!$D27,'E8.a. KKAuf_SAV'!$D$6:$D$505,'E8. KKAuf_Berechnung'!G27))</f>
        <v>0</v>
      </c>
      <c r="L27" s="1175">
        <f>IF($G27&gt;'A. Allgemeine Informationen'!$C$15,0,SUMIFS('E8.c. KKAuf_WAV'!$K$6:$K$56,'E8.c. KKAuf_WAV'!$A$6:$A$56,'E8. KKAuf_Berechnung'!$D27,'E8.c. KKAuf_WAV'!$C$6:$C$56,'E8. KKAuf_Berechnung'!$G27))</f>
        <v>0</v>
      </c>
      <c r="M27" s="1175">
        <f>IF($G27&gt;'A. Allgemeine Informationen'!$C$15,0,SUMIFS('E8.b. KKAuf_BKZ_NAB_IZ'!$I$6:$I$54,'E8.b. KKAuf_BKZ_NAB_IZ'!$B$6:$B$54,'E8. KKAuf_Berechnung'!$D27,'E8.b. KKAuf_BKZ_NAB_IZ'!$C$6:$C$54,'E8. KKAuf_Berechnung'!$G27))</f>
        <v>0</v>
      </c>
      <c r="N27" s="1174">
        <f>IF($G27&gt;'A. Allgemeine Informationen'!$C$15,0,SUMIFS('E8.a. KKAuf_SAV'!$X$6:$X$505,'E8.a. KKAuf_SAV'!$B$6:$B$505,'E8. KKAuf_Berechnung'!$D27,'E8.a. KKAuf_SAV'!$D$6:$D$505,'E8. KKAuf_Berechnung'!G27))</f>
        <v>0</v>
      </c>
      <c r="O27" s="1175">
        <f>IF($G27&gt;'A. Allgemeine Informationen'!$C$15,0,SUMIFS('E8.c. KKAuf_WAV'!$M$6:$M$56,'E8.c. KKAuf_WAV'!$A$6:$A$56,'E8. KKAuf_Berechnung'!$D27,'E8.c. KKAuf_WAV'!$C$6:$C$56,'E8. KKAuf_Berechnung'!$G27))</f>
        <v>0</v>
      </c>
      <c r="P27" s="1175">
        <f>IF($G27&gt;'A. Allgemeine Informationen'!$C$15,0,SUMIFS('E8.b. KKAuf_BKZ_NAB_IZ'!$J$6:$J$54,'E8.b. KKAuf_BKZ_NAB_IZ'!$B$6:$B$54,'E8. KKAuf_Berechnung'!$D27,'E8.b. KKAuf_BKZ_NAB_IZ'!$C$6:$C$54,'E8. KKAuf_Berechnung'!$G27))</f>
        <v>0</v>
      </c>
      <c r="Q27" s="1176">
        <f t="shared" si="5"/>
        <v>0</v>
      </c>
      <c r="R27" s="1211">
        <f t="shared" si="6"/>
        <v>0</v>
      </c>
      <c r="S27" s="1177">
        <f t="shared" si="12"/>
        <v>0</v>
      </c>
      <c r="T27" s="1211">
        <f t="shared" si="13"/>
        <v>0</v>
      </c>
      <c r="U27" s="1148"/>
      <c r="V27" s="1178">
        <v>2024</v>
      </c>
      <c r="W27" s="1179">
        <f>VLOOKUP(V27,Listen!$AB$3:$AE$9,2,FALSE)</f>
        <v>6.93E-2</v>
      </c>
      <c r="X27" s="1180">
        <f>VLOOKUP(V27,Listen!$AB$3:$AE$9,4,FALSE)</f>
        <v>5.0939999999999999E-2</v>
      </c>
    </row>
    <row r="28" spans="3:24" x14ac:dyDescent="0.25">
      <c r="C28" s="1427"/>
      <c r="D28" s="1202">
        <f t="shared" si="10"/>
        <v>0</v>
      </c>
      <c r="E28" s="1436"/>
      <c r="F28" s="1433"/>
      <c r="G28" s="1173">
        <v>2025</v>
      </c>
      <c r="H28" s="1210">
        <f t="shared" si="11"/>
        <v>0</v>
      </c>
      <c r="I28" s="1174">
        <f>IF($G28&gt;'A. Allgemeine Informationen'!$C$15,0,SUMIFS('E8.a. KKAuf_SAV'!$W$6:$W$505,'E8.a. KKAuf_SAV'!$B$6:$B$505,'E8. KKAuf_Berechnung'!$D28,'E8.a. KKAuf_SAV'!$D$6:$D$505,'E8. KKAuf_Berechnung'!G28))</f>
        <v>0</v>
      </c>
      <c r="J28" s="1175">
        <f>IF($G28&gt;'A. Allgemeine Informationen'!$C$15,0,SUMIFS('E8.c. KKAuf_WAV'!$L$6:$L$56,'E8.c. KKAuf_WAV'!$A$6:$A$56,'E8. KKAuf_Berechnung'!$D28,'E8.c. KKAuf_WAV'!$C$6:$C$56,'E8. KKAuf_Berechnung'!$G28))</f>
        <v>0</v>
      </c>
      <c r="K28" s="1174">
        <f>IF($G28&gt;'A. Allgemeine Informationen'!$C$15,0,SUMIFS('E8.a. KKAuf_SAV'!$V$6:$V$505,'E8.a. KKAuf_SAV'!$B$6:$B$505,'E8. KKAuf_Berechnung'!$D28,'E8.a. KKAuf_SAV'!$D$6:$D$505,'E8. KKAuf_Berechnung'!G28))</f>
        <v>0</v>
      </c>
      <c r="L28" s="1175">
        <f>IF($G28&gt;'A. Allgemeine Informationen'!$C$15,0,SUMIFS('E8.c. KKAuf_WAV'!$K$6:$K$56,'E8.c. KKAuf_WAV'!$A$6:$A$56,'E8. KKAuf_Berechnung'!$D28,'E8.c. KKAuf_WAV'!$C$6:$C$56,'E8. KKAuf_Berechnung'!$G28))</f>
        <v>0</v>
      </c>
      <c r="M28" s="1175">
        <f>IF($G28&gt;'A. Allgemeine Informationen'!$C$15,0,SUMIFS('E8.b. KKAuf_BKZ_NAB_IZ'!$I$6:$I$54,'E8.b. KKAuf_BKZ_NAB_IZ'!$B$6:$B$54,'E8. KKAuf_Berechnung'!$D28,'E8.b. KKAuf_BKZ_NAB_IZ'!$C$6:$C$54,'E8. KKAuf_Berechnung'!$G28))</f>
        <v>0</v>
      </c>
      <c r="N28" s="1174">
        <f>IF($G28&gt;'A. Allgemeine Informationen'!$C$15,0,SUMIFS('E8.a. KKAuf_SAV'!$X$6:$X$505,'E8.a. KKAuf_SAV'!$B$6:$B$505,'E8. KKAuf_Berechnung'!$D28,'E8.a. KKAuf_SAV'!$D$6:$D$505,'E8. KKAuf_Berechnung'!G28))</f>
        <v>0</v>
      </c>
      <c r="O28" s="1175">
        <f>IF($G28&gt;'A. Allgemeine Informationen'!$C$15,0,SUMIFS('E8.c. KKAuf_WAV'!$M$6:$M$56,'E8.c. KKAuf_WAV'!$A$6:$A$56,'E8. KKAuf_Berechnung'!$D28,'E8.c. KKAuf_WAV'!$C$6:$C$56,'E8. KKAuf_Berechnung'!$G28))</f>
        <v>0</v>
      </c>
      <c r="P28" s="1175">
        <f>IF($G28&gt;'A. Allgemeine Informationen'!$C$15,0,SUMIFS('E8.b. KKAuf_BKZ_NAB_IZ'!$J$6:$J$54,'E8.b. KKAuf_BKZ_NAB_IZ'!$B$6:$B$54,'E8. KKAuf_Berechnung'!$D28,'E8.b. KKAuf_BKZ_NAB_IZ'!$C$6:$C$54,'E8. KKAuf_Berechnung'!$G28))</f>
        <v>0</v>
      </c>
      <c r="Q28" s="1176">
        <f t="shared" si="5"/>
        <v>0</v>
      </c>
      <c r="R28" s="1211" t="str">
        <f t="shared" si="6"/>
        <v/>
      </c>
      <c r="S28" s="1177">
        <f t="shared" si="12"/>
        <v>0</v>
      </c>
      <c r="T28" s="1211">
        <f t="shared" si="13"/>
        <v>0</v>
      </c>
      <c r="U28" s="1148"/>
      <c r="V28" s="1178">
        <v>2025</v>
      </c>
      <c r="W28" s="1179">
        <f>VLOOKUP(V28,Listen!$AB$3:$AE$9,2,FALSE)</f>
        <v>0</v>
      </c>
      <c r="X28" s="1180" t="str">
        <f>VLOOKUP(V28,Listen!$AB$3:$AE$9,4,FALSE)</f>
        <v/>
      </c>
    </row>
    <row r="29" spans="3:24" x14ac:dyDescent="0.25">
      <c r="C29" s="1427"/>
      <c r="D29" s="1202">
        <f t="shared" si="10"/>
        <v>0</v>
      </c>
      <c r="E29" s="1436"/>
      <c r="F29" s="1433"/>
      <c r="G29" s="1173">
        <v>2026</v>
      </c>
      <c r="H29" s="1210">
        <f t="shared" si="11"/>
        <v>0</v>
      </c>
      <c r="I29" s="1174">
        <f>IF($G29&gt;'A. Allgemeine Informationen'!$C$15,0,SUMIFS('E8.a. KKAuf_SAV'!$W$6:$W$505,'E8.a. KKAuf_SAV'!$B$6:$B$505,'E8. KKAuf_Berechnung'!$D29,'E8.a. KKAuf_SAV'!$D$6:$D$505,'E8. KKAuf_Berechnung'!G29))</f>
        <v>0</v>
      </c>
      <c r="J29" s="1175">
        <f>IF($G29&gt;'A. Allgemeine Informationen'!$C$15,0,SUMIFS('E8.c. KKAuf_WAV'!$L$6:$L$56,'E8.c. KKAuf_WAV'!$A$6:$A$56,'E8. KKAuf_Berechnung'!$D29,'E8.c. KKAuf_WAV'!$C$6:$C$56,'E8. KKAuf_Berechnung'!$G29))</f>
        <v>0</v>
      </c>
      <c r="K29" s="1174">
        <f>IF($G29&gt;'A. Allgemeine Informationen'!$C$15,0,SUMIFS('E8.a. KKAuf_SAV'!$V$6:$V$505,'E8.a. KKAuf_SAV'!$B$6:$B$505,'E8. KKAuf_Berechnung'!$D29,'E8.a. KKAuf_SAV'!$D$6:$D$505,'E8. KKAuf_Berechnung'!G29))</f>
        <v>0</v>
      </c>
      <c r="L29" s="1175">
        <f>IF($G29&gt;'A. Allgemeine Informationen'!$C$15,0,SUMIFS('E8.c. KKAuf_WAV'!$K$6:$K$56,'E8.c. KKAuf_WAV'!$A$6:$A$56,'E8. KKAuf_Berechnung'!$D29,'E8.c. KKAuf_WAV'!$C$6:$C$56,'E8. KKAuf_Berechnung'!$G29))</f>
        <v>0</v>
      </c>
      <c r="M29" s="1175">
        <f>IF($G29&gt;'A. Allgemeine Informationen'!$C$15,0,SUMIFS('E8.b. KKAuf_BKZ_NAB_IZ'!$I$6:$I$54,'E8.b. KKAuf_BKZ_NAB_IZ'!$B$6:$B$54,'E8. KKAuf_Berechnung'!$D29,'E8.b. KKAuf_BKZ_NAB_IZ'!$C$6:$C$54,'E8. KKAuf_Berechnung'!$G29))</f>
        <v>0</v>
      </c>
      <c r="N29" s="1174">
        <f>IF($G29&gt;'A. Allgemeine Informationen'!$C$15,0,SUMIFS('E8.a. KKAuf_SAV'!$X$6:$X$505,'E8.a. KKAuf_SAV'!$B$6:$B$505,'E8. KKAuf_Berechnung'!$D29,'E8.a. KKAuf_SAV'!$D$6:$D$505,'E8. KKAuf_Berechnung'!G29))</f>
        <v>0</v>
      </c>
      <c r="O29" s="1175">
        <f>IF($G29&gt;'A. Allgemeine Informationen'!$C$15,0,SUMIFS('E8.c. KKAuf_WAV'!$M$6:$M$56,'E8.c. KKAuf_WAV'!$A$6:$A$56,'E8. KKAuf_Berechnung'!$D29,'E8.c. KKAuf_WAV'!$C$6:$C$56,'E8. KKAuf_Berechnung'!$G29))</f>
        <v>0</v>
      </c>
      <c r="P29" s="1175">
        <f>IF($G29&gt;'A. Allgemeine Informationen'!$C$15,0,SUMIFS('E8.b. KKAuf_BKZ_NAB_IZ'!$J$6:$J$54,'E8.b. KKAuf_BKZ_NAB_IZ'!$B$6:$B$54,'E8. KKAuf_Berechnung'!$D29,'E8.b. KKAuf_BKZ_NAB_IZ'!$C$6:$C$54,'E8. KKAuf_Berechnung'!$G29))</f>
        <v>0</v>
      </c>
      <c r="Q29" s="1176">
        <f t="shared" si="5"/>
        <v>0</v>
      </c>
      <c r="R29" s="1211" t="str">
        <f t="shared" si="6"/>
        <v/>
      </c>
      <c r="S29" s="1177">
        <f t="shared" si="12"/>
        <v>0</v>
      </c>
      <c r="T29" s="1211">
        <f t="shared" si="13"/>
        <v>0</v>
      </c>
      <c r="U29" s="1148"/>
      <c r="V29" s="1178">
        <v>2026</v>
      </c>
      <c r="W29" s="1179">
        <f>VLOOKUP(V29,Listen!$AB$3:$AE$9,2,FALSE)</f>
        <v>0</v>
      </c>
      <c r="X29" s="1180" t="str">
        <f>VLOOKUP(V29,Listen!$AB$3:$AE$9,4,FALSE)</f>
        <v/>
      </c>
    </row>
    <row r="30" spans="3:24" x14ac:dyDescent="0.25">
      <c r="C30" s="1427"/>
      <c r="D30" s="1202">
        <f t="shared" si="10"/>
        <v>0</v>
      </c>
      <c r="E30" s="1436"/>
      <c r="F30" s="1433"/>
      <c r="G30" s="1173">
        <v>2027</v>
      </c>
      <c r="H30" s="1210">
        <f t="shared" si="11"/>
        <v>0</v>
      </c>
      <c r="I30" s="1174">
        <f>IF($G30&gt;'A. Allgemeine Informationen'!$C$15,0,SUMIFS('E8.a. KKAuf_SAV'!$W$6:$W$505,'E8.a. KKAuf_SAV'!$B$6:$B$505,'E8. KKAuf_Berechnung'!$D30,'E8.a. KKAuf_SAV'!$D$6:$D$505,'E8. KKAuf_Berechnung'!G30))</f>
        <v>0</v>
      </c>
      <c r="J30" s="1175">
        <f>IF($G30&gt;'A. Allgemeine Informationen'!$C$15,0,SUMIFS('E8.c. KKAuf_WAV'!$L$6:$L$56,'E8.c. KKAuf_WAV'!$A$6:$A$56,'E8. KKAuf_Berechnung'!$D30,'E8.c. KKAuf_WAV'!$C$6:$C$56,'E8. KKAuf_Berechnung'!$G30))</f>
        <v>0</v>
      </c>
      <c r="K30" s="1174">
        <f>IF($G30&gt;'A. Allgemeine Informationen'!$C$15,0,SUMIFS('E8.a. KKAuf_SAV'!$V$6:$V$505,'E8.a. KKAuf_SAV'!$B$6:$B$505,'E8. KKAuf_Berechnung'!$D30,'E8.a. KKAuf_SAV'!$D$6:$D$505,'E8. KKAuf_Berechnung'!G30))</f>
        <v>0</v>
      </c>
      <c r="L30" s="1175">
        <f>IF($G30&gt;'A. Allgemeine Informationen'!$C$15,0,SUMIFS('E8.c. KKAuf_WAV'!$K$6:$K$56,'E8.c. KKAuf_WAV'!$A$6:$A$56,'E8. KKAuf_Berechnung'!$D30,'E8.c. KKAuf_WAV'!$C$6:$C$56,'E8. KKAuf_Berechnung'!$G30))</f>
        <v>0</v>
      </c>
      <c r="M30" s="1175">
        <f>IF($G30&gt;'A. Allgemeine Informationen'!$C$15,0,SUMIFS('E8.b. KKAuf_BKZ_NAB_IZ'!$I$6:$I$54,'E8.b. KKAuf_BKZ_NAB_IZ'!$B$6:$B$54,'E8. KKAuf_Berechnung'!$D30,'E8.b. KKAuf_BKZ_NAB_IZ'!$C$6:$C$54,'E8. KKAuf_Berechnung'!$G30))</f>
        <v>0</v>
      </c>
      <c r="N30" s="1174">
        <f>IF($G30&gt;'A. Allgemeine Informationen'!$C$15,0,SUMIFS('E8.a. KKAuf_SAV'!$X$6:$X$505,'E8.a. KKAuf_SAV'!$B$6:$B$505,'E8. KKAuf_Berechnung'!$D30,'E8.a. KKAuf_SAV'!$D$6:$D$505,'E8. KKAuf_Berechnung'!G30))</f>
        <v>0</v>
      </c>
      <c r="O30" s="1175">
        <f>IF($G30&gt;'A. Allgemeine Informationen'!$C$15,0,SUMIFS('E8.c. KKAuf_WAV'!$M$6:$M$56,'E8.c. KKAuf_WAV'!$A$6:$A$56,'E8. KKAuf_Berechnung'!$D30,'E8.c. KKAuf_WAV'!$C$6:$C$56,'E8. KKAuf_Berechnung'!$G30))</f>
        <v>0</v>
      </c>
      <c r="P30" s="1175">
        <f>IF($G30&gt;'A. Allgemeine Informationen'!$C$15,0,SUMIFS('E8.b. KKAuf_BKZ_NAB_IZ'!$J$6:$J$54,'E8.b. KKAuf_BKZ_NAB_IZ'!$B$6:$B$54,'E8. KKAuf_Berechnung'!$D30,'E8.b. KKAuf_BKZ_NAB_IZ'!$C$6:$C$54,'E8. KKAuf_Berechnung'!$G30))</f>
        <v>0</v>
      </c>
      <c r="Q30" s="1176">
        <f t="shared" si="5"/>
        <v>0</v>
      </c>
      <c r="R30" s="1211" t="str">
        <f t="shared" si="6"/>
        <v/>
      </c>
      <c r="S30" s="1177">
        <f t="shared" si="12"/>
        <v>0</v>
      </c>
      <c r="T30" s="1211">
        <f t="shared" si="13"/>
        <v>0</v>
      </c>
      <c r="U30" s="1148"/>
      <c r="V30" s="1178">
        <v>2027</v>
      </c>
      <c r="W30" s="1179">
        <f>VLOOKUP(V30,Listen!$AB$3:$AE$9,2,FALSE)</f>
        <v>0</v>
      </c>
      <c r="X30" s="1180" t="str">
        <f>VLOOKUP(V30,Listen!$AB$3:$AE$9,4,FALSE)</f>
        <v/>
      </c>
    </row>
    <row r="31" spans="3:24" ht="15.75" thickBot="1" x14ac:dyDescent="0.3">
      <c r="C31" s="1428"/>
      <c r="D31" s="1203">
        <f t="shared" si="10"/>
        <v>0</v>
      </c>
      <c r="E31" s="1437"/>
      <c r="F31" s="1434"/>
      <c r="G31" s="1173">
        <v>2028</v>
      </c>
      <c r="H31" s="1210">
        <f t="shared" si="11"/>
        <v>0</v>
      </c>
      <c r="I31" s="1174">
        <f>IF($G31&gt;'A. Allgemeine Informationen'!$C$15,0,SUMIFS('E8.a. KKAuf_SAV'!$W$6:$W$505,'E8.a. KKAuf_SAV'!$B$6:$B$505,'E8. KKAuf_Berechnung'!$D31,'E8.a. KKAuf_SAV'!$D$6:$D$505,'E8. KKAuf_Berechnung'!G31))</f>
        <v>0</v>
      </c>
      <c r="J31" s="1175">
        <f>IF($G31&gt;'A. Allgemeine Informationen'!$C$15,0,SUMIFS('E8.c. KKAuf_WAV'!$L$6:$L$56,'E8.c. KKAuf_WAV'!$A$6:$A$56,'E8. KKAuf_Berechnung'!$D31,'E8.c. KKAuf_WAV'!$C$6:$C$56,'E8. KKAuf_Berechnung'!$G31))</f>
        <v>0</v>
      </c>
      <c r="K31" s="1174">
        <f>IF($G31&gt;'A. Allgemeine Informationen'!$C$15,0,SUMIFS('E8.a. KKAuf_SAV'!$V$6:$V$505,'E8.a. KKAuf_SAV'!$B$6:$B$505,'E8. KKAuf_Berechnung'!$D31,'E8.a. KKAuf_SAV'!$D$6:$D$505,'E8. KKAuf_Berechnung'!G31))</f>
        <v>0</v>
      </c>
      <c r="L31" s="1175">
        <f>IF($G31&gt;'A. Allgemeine Informationen'!$C$15,0,SUMIFS('E8.c. KKAuf_WAV'!$K$6:$K$56,'E8.c. KKAuf_WAV'!$A$6:$A$56,'E8. KKAuf_Berechnung'!$D31,'E8.c. KKAuf_WAV'!$C$6:$C$56,'E8. KKAuf_Berechnung'!$G31))</f>
        <v>0</v>
      </c>
      <c r="M31" s="1175">
        <f>IF($G31&gt;'A. Allgemeine Informationen'!$C$15,0,SUMIFS('E8.b. KKAuf_BKZ_NAB_IZ'!$I$6:$I$54,'E8.b. KKAuf_BKZ_NAB_IZ'!$B$6:$B$54,'E8. KKAuf_Berechnung'!$D31,'E8.b. KKAuf_BKZ_NAB_IZ'!$C$6:$C$54,'E8. KKAuf_Berechnung'!$G31))</f>
        <v>0</v>
      </c>
      <c r="N31" s="1174">
        <f>IF($G31&gt;'A. Allgemeine Informationen'!$C$15,0,SUMIFS('E8.a. KKAuf_SAV'!$X$6:$X$505,'E8.a. KKAuf_SAV'!$B$6:$B$505,'E8. KKAuf_Berechnung'!$D31,'E8.a. KKAuf_SAV'!$D$6:$D$505,'E8. KKAuf_Berechnung'!G31))</f>
        <v>0</v>
      </c>
      <c r="O31" s="1175">
        <f>IF($G31&gt;'A. Allgemeine Informationen'!$C$15,0,SUMIFS('E8.c. KKAuf_WAV'!$M$6:$M$56,'E8.c. KKAuf_WAV'!$A$6:$A$56,'E8. KKAuf_Berechnung'!$D31,'E8.c. KKAuf_WAV'!$C$6:$C$56,'E8. KKAuf_Berechnung'!$G31))</f>
        <v>0</v>
      </c>
      <c r="P31" s="1175">
        <f>IF($G31&gt;'A. Allgemeine Informationen'!$C$15,0,SUMIFS('E8.b. KKAuf_BKZ_NAB_IZ'!$J$6:$J$54,'E8.b. KKAuf_BKZ_NAB_IZ'!$B$6:$B$54,'E8. KKAuf_Berechnung'!$D31,'E8.b. KKAuf_BKZ_NAB_IZ'!$C$6:$C$54,'E8. KKAuf_Berechnung'!$G31))</f>
        <v>0</v>
      </c>
      <c r="Q31" s="1176">
        <f t="shared" si="5"/>
        <v>0</v>
      </c>
      <c r="R31" s="1211" t="str">
        <f t="shared" si="6"/>
        <v/>
      </c>
      <c r="S31" s="1177">
        <f t="shared" si="12"/>
        <v>0</v>
      </c>
      <c r="T31" s="1211">
        <f t="shared" si="13"/>
        <v>0</v>
      </c>
      <c r="U31" s="1148"/>
      <c r="V31" s="1181">
        <v>2028</v>
      </c>
      <c r="W31" s="1182">
        <f>VLOOKUP(V31,Listen!$AB$3:$AE$9,2,FALSE)</f>
        <v>0</v>
      </c>
      <c r="X31" s="1183" t="str">
        <f>VLOOKUP(V31,Listen!$AB$3:$AE$9,4,FALSE)</f>
        <v/>
      </c>
    </row>
    <row r="32" spans="3:24" x14ac:dyDescent="0.25">
      <c r="C32" s="1426"/>
      <c r="D32" s="1172">
        <f>$C$32</f>
        <v>0</v>
      </c>
      <c r="E32" s="1435"/>
      <c r="F32" s="1432"/>
      <c r="G32" s="1173">
        <v>2022</v>
      </c>
      <c r="H32" s="1210">
        <f>SUM(I32:J32)</f>
        <v>0</v>
      </c>
      <c r="I32" s="1174">
        <f>IF($G32&gt;'A. Allgemeine Informationen'!$C$15,0,SUMIFS('E8.a. KKAuf_SAV'!$W$6:$W$505,'E8.a. KKAuf_SAV'!$B$6:$B$505,'E8. KKAuf_Berechnung'!$D32,'E8.a. KKAuf_SAV'!$D$6:$D$505,'E8. KKAuf_Berechnung'!G32))</f>
        <v>0</v>
      </c>
      <c r="J32" s="1175">
        <f>IF($G32&gt;'A. Allgemeine Informationen'!$C$15,0,SUMIFS('E8.c. KKAuf_WAV'!$L$6:$L$56,'E8.c. KKAuf_WAV'!$A$6:$A$56,'E8. KKAuf_Berechnung'!$D32,'E8.c. KKAuf_WAV'!$C$6:$C$56,'E8. KKAuf_Berechnung'!$G32))</f>
        <v>0</v>
      </c>
      <c r="K32" s="1174">
        <f>IF($G32&gt;'A. Allgemeine Informationen'!$C$15,0,SUMIFS('E8.a. KKAuf_SAV'!$V$6:$V$505,'E8.a. KKAuf_SAV'!$B$6:$B$505,'E8. KKAuf_Berechnung'!$D32,'E8.a. KKAuf_SAV'!$D$6:$D$505,'E8. KKAuf_Berechnung'!G32))</f>
        <v>0</v>
      </c>
      <c r="L32" s="1175">
        <f>IF($G32&gt;'A. Allgemeine Informationen'!$C$15,0,SUMIFS('E8.c. KKAuf_WAV'!$K$6:$K$56,'E8.c. KKAuf_WAV'!$A$6:$A$56,'E8. KKAuf_Berechnung'!$D32,'E8.c. KKAuf_WAV'!$C$6:$C$56,'E8. KKAuf_Berechnung'!$G32))</f>
        <v>0</v>
      </c>
      <c r="M32" s="1175">
        <f>IF($G32&gt;'A. Allgemeine Informationen'!$C$15,0,SUMIFS('E8.b. KKAuf_BKZ_NAB_IZ'!$I$6:$I$54,'E8.b. KKAuf_BKZ_NAB_IZ'!$B$6:$B$54,'E8. KKAuf_Berechnung'!$D32,'E8.b. KKAuf_BKZ_NAB_IZ'!$C$6:$C$54,'E8. KKAuf_Berechnung'!$G32))</f>
        <v>0</v>
      </c>
      <c r="N32" s="1174">
        <f>IF($G32&gt;'A. Allgemeine Informationen'!$C$15,0,SUMIFS('E8.a. KKAuf_SAV'!$X$6:$X$505,'E8.a. KKAuf_SAV'!$B$6:$B$505,'E8. KKAuf_Berechnung'!$D32,'E8.a. KKAuf_SAV'!$D$6:$D$505,'E8. KKAuf_Berechnung'!G32))</f>
        <v>0</v>
      </c>
      <c r="O32" s="1175">
        <f>IF($G32&gt;'A. Allgemeine Informationen'!$C$15,0,SUMIFS('E8.c. KKAuf_WAV'!$M$6:$M$56,'E8.c. KKAuf_WAV'!$A$6:$A$56,'E8. KKAuf_Berechnung'!$D32,'E8.c. KKAuf_WAV'!$C$6:$C$56,'E8. KKAuf_Berechnung'!$G32))</f>
        <v>0</v>
      </c>
      <c r="P32" s="1175">
        <f>IF($G32&gt;'A. Allgemeine Informationen'!$C$15,0,SUMIFS('E8.b. KKAuf_BKZ_NAB_IZ'!$J$6:$J$54,'E8.b. KKAuf_BKZ_NAB_IZ'!$B$6:$B$54,'E8. KKAuf_Berechnung'!$D32,'E8.b. KKAuf_BKZ_NAB_IZ'!$C$6:$C$54,'E8. KKAuf_Berechnung'!$G32))</f>
        <v>0</v>
      </c>
      <c r="Q32" s="1176">
        <f t="shared" si="5"/>
        <v>0</v>
      </c>
      <c r="R32" s="1211">
        <f t="shared" si="6"/>
        <v>0</v>
      </c>
      <c r="S32" s="1177">
        <f>Q32*0.4*W32*0.035*$F$32</f>
        <v>0</v>
      </c>
      <c r="T32" s="1211">
        <f>SUM(H32,R32:S32)</f>
        <v>0</v>
      </c>
      <c r="U32" s="1148"/>
      <c r="V32" s="1178">
        <v>2022</v>
      </c>
      <c r="W32" s="1179">
        <f>VLOOKUP(V32,Listen!$AB$3:$AE$9,2,FALSE)</f>
        <v>5.0700000000000002E-2</v>
      </c>
      <c r="X32" s="1180">
        <f>VLOOKUP(V32,Listen!$AB$3:$AE$9,4,FALSE)</f>
        <v>3.0540000000000001E-2</v>
      </c>
    </row>
    <row r="33" spans="3:24" x14ac:dyDescent="0.25">
      <c r="C33" s="1427"/>
      <c r="D33" s="1202">
        <f t="shared" ref="D33:D38" si="14">$C$32</f>
        <v>0</v>
      </c>
      <c r="E33" s="1436"/>
      <c r="F33" s="1433"/>
      <c r="G33" s="1173">
        <v>2023</v>
      </c>
      <c r="H33" s="1210">
        <f t="shared" ref="H33:H38" si="15">SUM(I33:J33)</f>
        <v>0</v>
      </c>
      <c r="I33" s="1174">
        <f>IF($G33&gt;'A. Allgemeine Informationen'!$C$15,0,SUMIFS('E8.a. KKAuf_SAV'!$W$6:$W$505,'E8.a. KKAuf_SAV'!$B$6:$B$505,'E8. KKAuf_Berechnung'!$D33,'E8.a. KKAuf_SAV'!$D$6:$D$505,'E8. KKAuf_Berechnung'!G33))</f>
        <v>0</v>
      </c>
      <c r="J33" s="1175">
        <f>IF($G33&gt;'A. Allgemeine Informationen'!$C$15,0,SUMIFS('E8.c. KKAuf_WAV'!$L$6:$L$56,'E8.c. KKAuf_WAV'!$A$6:$A$56,'E8. KKAuf_Berechnung'!$D33,'E8.c. KKAuf_WAV'!$C$6:$C$56,'E8. KKAuf_Berechnung'!$G33))</f>
        <v>0</v>
      </c>
      <c r="K33" s="1174">
        <f>IF($G33&gt;'A. Allgemeine Informationen'!$C$15,0,SUMIFS('E8.a. KKAuf_SAV'!$V$6:$V$505,'E8.a. KKAuf_SAV'!$B$6:$B$505,'E8. KKAuf_Berechnung'!$D33,'E8.a. KKAuf_SAV'!$D$6:$D$505,'E8. KKAuf_Berechnung'!G33))</f>
        <v>0</v>
      </c>
      <c r="L33" s="1175">
        <f>IF($G33&gt;'A. Allgemeine Informationen'!$C$15,0,SUMIFS('E8.c. KKAuf_WAV'!$K$6:$K$56,'E8.c. KKAuf_WAV'!$A$6:$A$56,'E8. KKAuf_Berechnung'!$D33,'E8.c. KKAuf_WAV'!$C$6:$C$56,'E8. KKAuf_Berechnung'!$G33))</f>
        <v>0</v>
      </c>
      <c r="M33" s="1175">
        <f>IF($G33&gt;'A. Allgemeine Informationen'!$C$15,0,SUMIFS('E8.b. KKAuf_BKZ_NAB_IZ'!$I$6:$I$54,'E8.b. KKAuf_BKZ_NAB_IZ'!$B$6:$B$54,'E8. KKAuf_Berechnung'!$D33,'E8.b. KKAuf_BKZ_NAB_IZ'!$C$6:$C$54,'E8. KKAuf_Berechnung'!$G33))</f>
        <v>0</v>
      </c>
      <c r="N33" s="1174">
        <f>IF($G33&gt;'A. Allgemeine Informationen'!$C$15,0,SUMIFS('E8.a. KKAuf_SAV'!$X$6:$X$505,'E8.a. KKAuf_SAV'!$B$6:$B$505,'E8. KKAuf_Berechnung'!$D33,'E8.a. KKAuf_SAV'!$D$6:$D$505,'E8. KKAuf_Berechnung'!G33))</f>
        <v>0</v>
      </c>
      <c r="O33" s="1175">
        <f>IF($G33&gt;'A. Allgemeine Informationen'!$C$15,0,SUMIFS('E8.c. KKAuf_WAV'!$M$6:$M$56,'E8.c. KKAuf_WAV'!$A$6:$A$56,'E8. KKAuf_Berechnung'!$D33,'E8.c. KKAuf_WAV'!$C$6:$C$56,'E8. KKAuf_Berechnung'!$G33))</f>
        <v>0</v>
      </c>
      <c r="P33" s="1175">
        <f>IF($G33&gt;'A. Allgemeine Informationen'!$C$15,0,SUMIFS('E8.b. KKAuf_BKZ_NAB_IZ'!$J$6:$J$54,'E8.b. KKAuf_BKZ_NAB_IZ'!$B$6:$B$54,'E8. KKAuf_Berechnung'!$D33,'E8.b. KKAuf_BKZ_NAB_IZ'!$C$6:$C$54,'E8. KKAuf_Berechnung'!$G33))</f>
        <v>0</v>
      </c>
      <c r="Q33" s="1176">
        <f t="shared" si="5"/>
        <v>0</v>
      </c>
      <c r="R33" s="1211">
        <f t="shared" si="6"/>
        <v>0</v>
      </c>
      <c r="S33" s="1177">
        <f t="shared" ref="S33:S38" si="16">Q33*0.4*W33*0.035*$F$32</f>
        <v>0</v>
      </c>
      <c r="T33" s="1211">
        <f t="shared" ref="T33:T38" si="17">SUM(H33,R33:S33)</f>
        <v>0</v>
      </c>
      <c r="U33" s="1148"/>
      <c r="V33" s="1178">
        <v>2023</v>
      </c>
      <c r="W33" s="1179">
        <f>VLOOKUP(V33,Listen!$AB$3:$AE$9,2,FALSE)</f>
        <v>5.0700000000000002E-2</v>
      </c>
      <c r="X33" s="1180">
        <f>VLOOKUP(V33,Listen!$AB$3:$AE$9,4,FALSE)</f>
        <v>3.0540000000000001E-2</v>
      </c>
    </row>
    <row r="34" spans="3:24" x14ac:dyDescent="0.25">
      <c r="C34" s="1427"/>
      <c r="D34" s="1202">
        <f t="shared" si="14"/>
        <v>0</v>
      </c>
      <c r="E34" s="1436"/>
      <c r="F34" s="1433"/>
      <c r="G34" s="1173">
        <v>2024</v>
      </c>
      <c r="H34" s="1210">
        <f t="shared" si="15"/>
        <v>0</v>
      </c>
      <c r="I34" s="1174">
        <f>IF($G34&gt;'A. Allgemeine Informationen'!$C$15,0,SUMIFS('E8.a. KKAuf_SAV'!$W$6:$W$505,'E8.a. KKAuf_SAV'!$B$6:$B$505,'E8. KKAuf_Berechnung'!$D34,'E8.a. KKAuf_SAV'!$D$6:$D$505,'E8. KKAuf_Berechnung'!G34))</f>
        <v>0</v>
      </c>
      <c r="J34" s="1175">
        <f>IF($G34&gt;'A. Allgemeine Informationen'!$C$15,0,SUMIFS('E8.c. KKAuf_WAV'!$L$6:$L$56,'E8.c. KKAuf_WAV'!$A$6:$A$56,'E8. KKAuf_Berechnung'!$D34,'E8.c. KKAuf_WAV'!$C$6:$C$56,'E8. KKAuf_Berechnung'!$G34))</f>
        <v>0</v>
      </c>
      <c r="K34" s="1174">
        <f>IF($G34&gt;'A. Allgemeine Informationen'!$C$15,0,SUMIFS('E8.a. KKAuf_SAV'!$V$6:$V$505,'E8.a. KKAuf_SAV'!$B$6:$B$505,'E8. KKAuf_Berechnung'!$D34,'E8.a. KKAuf_SAV'!$D$6:$D$505,'E8. KKAuf_Berechnung'!G34))</f>
        <v>0</v>
      </c>
      <c r="L34" s="1175">
        <f>IF($G34&gt;'A. Allgemeine Informationen'!$C$15,0,SUMIFS('E8.c. KKAuf_WAV'!$K$6:$K$56,'E8.c. KKAuf_WAV'!$A$6:$A$56,'E8. KKAuf_Berechnung'!$D34,'E8.c. KKAuf_WAV'!$C$6:$C$56,'E8. KKAuf_Berechnung'!$G34))</f>
        <v>0</v>
      </c>
      <c r="M34" s="1175">
        <f>IF($G34&gt;'A. Allgemeine Informationen'!$C$15,0,SUMIFS('E8.b. KKAuf_BKZ_NAB_IZ'!$I$6:$I$54,'E8.b. KKAuf_BKZ_NAB_IZ'!$B$6:$B$54,'E8. KKAuf_Berechnung'!$D34,'E8.b. KKAuf_BKZ_NAB_IZ'!$C$6:$C$54,'E8. KKAuf_Berechnung'!$G34))</f>
        <v>0</v>
      </c>
      <c r="N34" s="1174">
        <f>IF($G34&gt;'A. Allgemeine Informationen'!$C$15,0,SUMIFS('E8.a. KKAuf_SAV'!$X$6:$X$505,'E8.a. KKAuf_SAV'!$B$6:$B$505,'E8. KKAuf_Berechnung'!$D34,'E8.a. KKAuf_SAV'!$D$6:$D$505,'E8. KKAuf_Berechnung'!G34))</f>
        <v>0</v>
      </c>
      <c r="O34" s="1175">
        <f>IF($G34&gt;'A. Allgemeine Informationen'!$C$15,0,SUMIFS('E8.c. KKAuf_WAV'!$M$6:$M$56,'E8.c. KKAuf_WAV'!$A$6:$A$56,'E8. KKAuf_Berechnung'!$D34,'E8.c. KKAuf_WAV'!$C$6:$C$56,'E8. KKAuf_Berechnung'!$G34))</f>
        <v>0</v>
      </c>
      <c r="P34" s="1175">
        <f>IF($G34&gt;'A. Allgemeine Informationen'!$C$15,0,SUMIFS('E8.b. KKAuf_BKZ_NAB_IZ'!$J$6:$J$54,'E8.b. KKAuf_BKZ_NAB_IZ'!$B$6:$B$54,'E8. KKAuf_Berechnung'!$D34,'E8.b. KKAuf_BKZ_NAB_IZ'!$C$6:$C$54,'E8. KKAuf_Berechnung'!$G34))</f>
        <v>0</v>
      </c>
      <c r="Q34" s="1176">
        <f t="shared" si="5"/>
        <v>0</v>
      </c>
      <c r="R34" s="1211">
        <f t="shared" si="6"/>
        <v>0</v>
      </c>
      <c r="S34" s="1177">
        <f t="shared" si="16"/>
        <v>0</v>
      </c>
      <c r="T34" s="1211">
        <f t="shared" si="17"/>
        <v>0</v>
      </c>
      <c r="U34" s="1148"/>
      <c r="V34" s="1178">
        <v>2024</v>
      </c>
      <c r="W34" s="1179">
        <f>VLOOKUP(V34,Listen!$AB$3:$AE$9,2,FALSE)</f>
        <v>6.93E-2</v>
      </c>
      <c r="X34" s="1180">
        <f>VLOOKUP(V34,Listen!$AB$3:$AE$9,4,FALSE)</f>
        <v>5.0939999999999999E-2</v>
      </c>
    </row>
    <row r="35" spans="3:24" x14ac:dyDescent="0.25">
      <c r="C35" s="1427"/>
      <c r="D35" s="1202">
        <f t="shared" si="14"/>
        <v>0</v>
      </c>
      <c r="E35" s="1436"/>
      <c r="F35" s="1433"/>
      <c r="G35" s="1173">
        <v>2025</v>
      </c>
      <c r="H35" s="1210">
        <f t="shared" si="15"/>
        <v>0</v>
      </c>
      <c r="I35" s="1174">
        <f>IF($G35&gt;'A. Allgemeine Informationen'!$C$15,0,SUMIFS('E8.a. KKAuf_SAV'!$W$6:$W$505,'E8.a. KKAuf_SAV'!$B$6:$B$505,'E8. KKAuf_Berechnung'!$D35,'E8.a. KKAuf_SAV'!$D$6:$D$505,'E8. KKAuf_Berechnung'!G35))</f>
        <v>0</v>
      </c>
      <c r="J35" s="1175">
        <f>IF($G35&gt;'A. Allgemeine Informationen'!$C$15,0,SUMIFS('E8.c. KKAuf_WAV'!$L$6:$L$56,'E8.c. KKAuf_WAV'!$A$6:$A$56,'E8. KKAuf_Berechnung'!$D35,'E8.c. KKAuf_WAV'!$C$6:$C$56,'E8. KKAuf_Berechnung'!$G35))</f>
        <v>0</v>
      </c>
      <c r="K35" s="1174">
        <f>IF($G35&gt;'A. Allgemeine Informationen'!$C$15,0,SUMIFS('E8.a. KKAuf_SAV'!$V$6:$V$505,'E8.a. KKAuf_SAV'!$B$6:$B$505,'E8. KKAuf_Berechnung'!$D35,'E8.a. KKAuf_SAV'!$D$6:$D$505,'E8. KKAuf_Berechnung'!G35))</f>
        <v>0</v>
      </c>
      <c r="L35" s="1175">
        <f>IF($G35&gt;'A. Allgemeine Informationen'!$C$15,0,SUMIFS('E8.c. KKAuf_WAV'!$K$6:$K$56,'E8.c. KKAuf_WAV'!$A$6:$A$56,'E8. KKAuf_Berechnung'!$D35,'E8.c. KKAuf_WAV'!$C$6:$C$56,'E8. KKAuf_Berechnung'!$G35))</f>
        <v>0</v>
      </c>
      <c r="M35" s="1175">
        <f>IF($G35&gt;'A. Allgemeine Informationen'!$C$15,0,SUMIFS('E8.b. KKAuf_BKZ_NAB_IZ'!$I$6:$I$54,'E8.b. KKAuf_BKZ_NAB_IZ'!$B$6:$B$54,'E8. KKAuf_Berechnung'!$D35,'E8.b. KKAuf_BKZ_NAB_IZ'!$C$6:$C$54,'E8. KKAuf_Berechnung'!$G35))</f>
        <v>0</v>
      </c>
      <c r="N35" s="1174">
        <f>IF($G35&gt;'A. Allgemeine Informationen'!$C$15,0,SUMIFS('E8.a. KKAuf_SAV'!$X$6:$X$505,'E8.a. KKAuf_SAV'!$B$6:$B$505,'E8. KKAuf_Berechnung'!$D35,'E8.a. KKAuf_SAV'!$D$6:$D$505,'E8. KKAuf_Berechnung'!G35))</f>
        <v>0</v>
      </c>
      <c r="O35" s="1175">
        <f>IF($G35&gt;'A. Allgemeine Informationen'!$C$15,0,SUMIFS('E8.c. KKAuf_WAV'!$M$6:$M$56,'E8.c. KKAuf_WAV'!$A$6:$A$56,'E8. KKAuf_Berechnung'!$D35,'E8.c. KKAuf_WAV'!$C$6:$C$56,'E8. KKAuf_Berechnung'!$G35))</f>
        <v>0</v>
      </c>
      <c r="P35" s="1175">
        <f>IF($G35&gt;'A. Allgemeine Informationen'!$C$15,0,SUMIFS('E8.b. KKAuf_BKZ_NAB_IZ'!$J$6:$J$54,'E8.b. KKAuf_BKZ_NAB_IZ'!$B$6:$B$54,'E8. KKAuf_Berechnung'!$D35,'E8.b. KKAuf_BKZ_NAB_IZ'!$C$6:$C$54,'E8. KKAuf_Berechnung'!$G35))</f>
        <v>0</v>
      </c>
      <c r="Q35" s="1176">
        <f t="shared" si="5"/>
        <v>0</v>
      </c>
      <c r="R35" s="1211" t="str">
        <f t="shared" si="6"/>
        <v/>
      </c>
      <c r="S35" s="1177">
        <f t="shared" si="16"/>
        <v>0</v>
      </c>
      <c r="T35" s="1211">
        <f t="shared" si="17"/>
        <v>0</v>
      </c>
      <c r="U35" s="1148"/>
      <c r="V35" s="1178">
        <v>2025</v>
      </c>
      <c r="W35" s="1179">
        <f>VLOOKUP(V35,Listen!$AB$3:$AE$9,2,FALSE)</f>
        <v>0</v>
      </c>
      <c r="X35" s="1180" t="str">
        <f>VLOOKUP(V35,Listen!$AB$3:$AE$9,4,FALSE)</f>
        <v/>
      </c>
    </row>
    <row r="36" spans="3:24" x14ac:dyDescent="0.25">
      <c r="C36" s="1427"/>
      <c r="D36" s="1202">
        <f t="shared" si="14"/>
        <v>0</v>
      </c>
      <c r="E36" s="1436"/>
      <c r="F36" s="1433"/>
      <c r="G36" s="1173">
        <v>2026</v>
      </c>
      <c r="H36" s="1210">
        <f t="shared" si="15"/>
        <v>0</v>
      </c>
      <c r="I36" s="1174">
        <f>IF($G36&gt;'A. Allgemeine Informationen'!$C$15,0,SUMIFS('E8.a. KKAuf_SAV'!$W$6:$W$505,'E8.a. KKAuf_SAV'!$B$6:$B$505,'E8. KKAuf_Berechnung'!$D36,'E8.a. KKAuf_SAV'!$D$6:$D$505,'E8. KKAuf_Berechnung'!G36))</f>
        <v>0</v>
      </c>
      <c r="J36" s="1175">
        <f>IF($G36&gt;'A. Allgemeine Informationen'!$C$15,0,SUMIFS('E8.c. KKAuf_WAV'!$L$6:$L$56,'E8.c. KKAuf_WAV'!$A$6:$A$56,'E8. KKAuf_Berechnung'!$D36,'E8.c. KKAuf_WAV'!$C$6:$C$56,'E8. KKAuf_Berechnung'!$G36))</f>
        <v>0</v>
      </c>
      <c r="K36" s="1174">
        <f>IF($G36&gt;'A. Allgemeine Informationen'!$C$15,0,SUMIFS('E8.a. KKAuf_SAV'!$V$6:$V$505,'E8.a. KKAuf_SAV'!$B$6:$B$505,'E8. KKAuf_Berechnung'!$D36,'E8.a. KKAuf_SAV'!$D$6:$D$505,'E8. KKAuf_Berechnung'!G36))</f>
        <v>0</v>
      </c>
      <c r="L36" s="1175">
        <f>IF($G36&gt;'A. Allgemeine Informationen'!$C$15,0,SUMIFS('E8.c. KKAuf_WAV'!$K$6:$K$56,'E8.c. KKAuf_WAV'!$A$6:$A$56,'E8. KKAuf_Berechnung'!$D36,'E8.c. KKAuf_WAV'!$C$6:$C$56,'E8. KKAuf_Berechnung'!$G36))</f>
        <v>0</v>
      </c>
      <c r="M36" s="1175">
        <f>IF($G36&gt;'A. Allgemeine Informationen'!$C$15,0,SUMIFS('E8.b. KKAuf_BKZ_NAB_IZ'!$I$6:$I$54,'E8.b. KKAuf_BKZ_NAB_IZ'!$B$6:$B$54,'E8. KKAuf_Berechnung'!$D36,'E8.b. KKAuf_BKZ_NAB_IZ'!$C$6:$C$54,'E8. KKAuf_Berechnung'!$G36))</f>
        <v>0</v>
      </c>
      <c r="N36" s="1174">
        <f>IF($G36&gt;'A. Allgemeine Informationen'!$C$15,0,SUMIFS('E8.a. KKAuf_SAV'!$X$6:$X$505,'E8.a. KKAuf_SAV'!$B$6:$B$505,'E8. KKAuf_Berechnung'!$D36,'E8.a. KKAuf_SAV'!$D$6:$D$505,'E8. KKAuf_Berechnung'!G36))</f>
        <v>0</v>
      </c>
      <c r="O36" s="1175">
        <f>IF($G36&gt;'A. Allgemeine Informationen'!$C$15,0,SUMIFS('E8.c. KKAuf_WAV'!$M$6:$M$56,'E8.c. KKAuf_WAV'!$A$6:$A$56,'E8. KKAuf_Berechnung'!$D36,'E8.c. KKAuf_WAV'!$C$6:$C$56,'E8. KKAuf_Berechnung'!$G36))</f>
        <v>0</v>
      </c>
      <c r="P36" s="1175">
        <f>IF($G36&gt;'A. Allgemeine Informationen'!$C$15,0,SUMIFS('E8.b. KKAuf_BKZ_NAB_IZ'!$J$6:$J$54,'E8.b. KKAuf_BKZ_NAB_IZ'!$B$6:$B$54,'E8. KKAuf_Berechnung'!$D36,'E8.b. KKAuf_BKZ_NAB_IZ'!$C$6:$C$54,'E8. KKAuf_Berechnung'!$G36))</f>
        <v>0</v>
      </c>
      <c r="Q36" s="1176">
        <f t="shared" si="5"/>
        <v>0</v>
      </c>
      <c r="R36" s="1211" t="str">
        <f t="shared" si="6"/>
        <v/>
      </c>
      <c r="S36" s="1177">
        <f t="shared" si="16"/>
        <v>0</v>
      </c>
      <c r="T36" s="1211">
        <f t="shared" si="17"/>
        <v>0</v>
      </c>
      <c r="U36" s="1148"/>
      <c r="V36" s="1178">
        <v>2026</v>
      </c>
      <c r="W36" s="1179">
        <f>VLOOKUP(V36,Listen!$AB$3:$AE$9,2,FALSE)</f>
        <v>0</v>
      </c>
      <c r="X36" s="1180" t="str">
        <f>VLOOKUP(V36,Listen!$AB$3:$AE$9,4,FALSE)</f>
        <v/>
      </c>
    </row>
    <row r="37" spans="3:24" x14ac:dyDescent="0.25">
      <c r="C37" s="1427"/>
      <c r="D37" s="1202">
        <f t="shared" si="14"/>
        <v>0</v>
      </c>
      <c r="E37" s="1436"/>
      <c r="F37" s="1433"/>
      <c r="G37" s="1173">
        <v>2027</v>
      </c>
      <c r="H37" s="1210">
        <f t="shared" si="15"/>
        <v>0</v>
      </c>
      <c r="I37" s="1174">
        <f>IF($G37&gt;'A. Allgemeine Informationen'!$C$15,0,SUMIFS('E8.a. KKAuf_SAV'!$W$6:$W$505,'E8.a. KKAuf_SAV'!$B$6:$B$505,'E8. KKAuf_Berechnung'!$D37,'E8.a. KKAuf_SAV'!$D$6:$D$505,'E8. KKAuf_Berechnung'!G37))</f>
        <v>0</v>
      </c>
      <c r="J37" s="1175">
        <f>IF($G37&gt;'A. Allgemeine Informationen'!$C$15,0,SUMIFS('E8.c. KKAuf_WAV'!$L$6:$L$56,'E8.c. KKAuf_WAV'!$A$6:$A$56,'E8. KKAuf_Berechnung'!$D37,'E8.c. KKAuf_WAV'!$C$6:$C$56,'E8. KKAuf_Berechnung'!$G37))</f>
        <v>0</v>
      </c>
      <c r="K37" s="1174">
        <f>IF($G37&gt;'A. Allgemeine Informationen'!$C$15,0,SUMIFS('E8.a. KKAuf_SAV'!$V$6:$V$505,'E8.a. KKAuf_SAV'!$B$6:$B$505,'E8. KKAuf_Berechnung'!$D37,'E8.a. KKAuf_SAV'!$D$6:$D$505,'E8. KKAuf_Berechnung'!G37))</f>
        <v>0</v>
      </c>
      <c r="L37" s="1175">
        <f>IF($G37&gt;'A. Allgemeine Informationen'!$C$15,0,SUMIFS('E8.c. KKAuf_WAV'!$K$6:$K$56,'E8.c. KKAuf_WAV'!$A$6:$A$56,'E8. KKAuf_Berechnung'!$D37,'E8.c. KKAuf_WAV'!$C$6:$C$56,'E8. KKAuf_Berechnung'!$G37))</f>
        <v>0</v>
      </c>
      <c r="M37" s="1175">
        <f>IF($G37&gt;'A. Allgemeine Informationen'!$C$15,0,SUMIFS('E8.b. KKAuf_BKZ_NAB_IZ'!$I$6:$I$54,'E8.b. KKAuf_BKZ_NAB_IZ'!$B$6:$B$54,'E8. KKAuf_Berechnung'!$D37,'E8.b. KKAuf_BKZ_NAB_IZ'!$C$6:$C$54,'E8. KKAuf_Berechnung'!$G37))</f>
        <v>0</v>
      </c>
      <c r="N37" s="1174">
        <f>IF($G37&gt;'A. Allgemeine Informationen'!$C$15,0,SUMIFS('E8.a. KKAuf_SAV'!$X$6:$X$505,'E8.a. KKAuf_SAV'!$B$6:$B$505,'E8. KKAuf_Berechnung'!$D37,'E8.a. KKAuf_SAV'!$D$6:$D$505,'E8. KKAuf_Berechnung'!G37))</f>
        <v>0</v>
      </c>
      <c r="O37" s="1175">
        <f>IF($G37&gt;'A. Allgemeine Informationen'!$C$15,0,SUMIFS('E8.c. KKAuf_WAV'!$M$6:$M$56,'E8.c. KKAuf_WAV'!$A$6:$A$56,'E8. KKAuf_Berechnung'!$D37,'E8.c. KKAuf_WAV'!$C$6:$C$56,'E8. KKAuf_Berechnung'!$G37))</f>
        <v>0</v>
      </c>
      <c r="P37" s="1175">
        <f>IF($G37&gt;'A. Allgemeine Informationen'!$C$15,0,SUMIFS('E8.b. KKAuf_BKZ_NAB_IZ'!$J$6:$J$54,'E8.b. KKAuf_BKZ_NAB_IZ'!$B$6:$B$54,'E8. KKAuf_Berechnung'!$D37,'E8.b. KKAuf_BKZ_NAB_IZ'!$C$6:$C$54,'E8. KKAuf_Berechnung'!$G37))</f>
        <v>0</v>
      </c>
      <c r="Q37" s="1176">
        <f t="shared" si="5"/>
        <v>0</v>
      </c>
      <c r="R37" s="1211" t="str">
        <f t="shared" si="6"/>
        <v/>
      </c>
      <c r="S37" s="1177">
        <f t="shared" si="16"/>
        <v>0</v>
      </c>
      <c r="T37" s="1211">
        <f t="shared" si="17"/>
        <v>0</v>
      </c>
      <c r="U37" s="1148"/>
      <c r="V37" s="1178">
        <v>2027</v>
      </c>
      <c r="W37" s="1179">
        <f>VLOOKUP(V37,Listen!$AB$3:$AE$9,2,FALSE)</f>
        <v>0</v>
      </c>
      <c r="X37" s="1180" t="str">
        <f>VLOOKUP(V37,Listen!$AB$3:$AE$9,4,FALSE)</f>
        <v/>
      </c>
    </row>
    <row r="38" spans="3:24" ht="15.75" thickBot="1" x14ac:dyDescent="0.3">
      <c r="C38" s="1428"/>
      <c r="D38" s="1203">
        <f t="shared" si="14"/>
        <v>0</v>
      </c>
      <c r="E38" s="1437"/>
      <c r="F38" s="1434"/>
      <c r="G38" s="1173">
        <v>2028</v>
      </c>
      <c r="H38" s="1210">
        <f t="shared" si="15"/>
        <v>0</v>
      </c>
      <c r="I38" s="1174">
        <f>IF($G38&gt;'A. Allgemeine Informationen'!$C$15,0,SUMIFS('E8.a. KKAuf_SAV'!$W$6:$W$505,'E8.a. KKAuf_SAV'!$B$6:$B$505,'E8. KKAuf_Berechnung'!$D38,'E8.a. KKAuf_SAV'!$D$6:$D$505,'E8. KKAuf_Berechnung'!G38))</f>
        <v>0</v>
      </c>
      <c r="J38" s="1175">
        <f>IF($G38&gt;'A. Allgemeine Informationen'!$C$15,0,SUMIFS('E8.c. KKAuf_WAV'!$L$6:$L$56,'E8.c. KKAuf_WAV'!$A$6:$A$56,'E8. KKAuf_Berechnung'!$D38,'E8.c. KKAuf_WAV'!$C$6:$C$56,'E8. KKAuf_Berechnung'!$G38))</f>
        <v>0</v>
      </c>
      <c r="K38" s="1174">
        <f>IF($G38&gt;'A. Allgemeine Informationen'!$C$15,0,SUMIFS('E8.a. KKAuf_SAV'!$V$6:$V$505,'E8.a. KKAuf_SAV'!$B$6:$B$505,'E8. KKAuf_Berechnung'!$D38,'E8.a. KKAuf_SAV'!$D$6:$D$505,'E8. KKAuf_Berechnung'!G38))</f>
        <v>0</v>
      </c>
      <c r="L38" s="1175">
        <f>IF($G38&gt;'A. Allgemeine Informationen'!$C$15,0,SUMIFS('E8.c. KKAuf_WAV'!$K$6:$K$56,'E8.c. KKAuf_WAV'!$A$6:$A$56,'E8. KKAuf_Berechnung'!$D38,'E8.c. KKAuf_WAV'!$C$6:$C$56,'E8. KKAuf_Berechnung'!$G38))</f>
        <v>0</v>
      </c>
      <c r="M38" s="1175">
        <f>IF($G38&gt;'A. Allgemeine Informationen'!$C$15,0,SUMIFS('E8.b. KKAuf_BKZ_NAB_IZ'!$I$6:$I$54,'E8.b. KKAuf_BKZ_NAB_IZ'!$B$6:$B$54,'E8. KKAuf_Berechnung'!$D38,'E8.b. KKAuf_BKZ_NAB_IZ'!$C$6:$C$54,'E8. KKAuf_Berechnung'!$G38))</f>
        <v>0</v>
      </c>
      <c r="N38" s="1174">
        <f>IF($G38&gt;'A. Allgemeine Informationen'!$C$15,0,SUMIFS('E8.a. KKAuf_SAV'!$X$6:$X$505,'E8.a. KKAuf_SAV'!$B$6:$B$505,'E8. KKAuf_Berechnung'!$D38,'E8.a. KKAuf_SAV'!$D$6:$D$505,'E8. KKAuf_Berechnung'!G38))</f>
        <v>0</v>
      </c>
      <c r="O38" s="1175">
        <f>IF($G38&gt;'A. Allgemeine Informationen'!$C$15,0,SUMIFS('E8.c. KKAuf_WAV'!$M$6:$M$56,'E8.c. KKAuf_WAV'!$A$6:$A$56,'E8. KKAuf_Berechnung'!$D38,'E8.c. KKAuf_WAV'!$C$6:$C$56,'E8. KKAuf_Berechnung'!$G38))</f>
        <v>0</v>
      </c>
      <c r="P38" s="1175">
        <f>IF($G38&gt;'A. Allgemeine Informationen'!$C$15,0,SUMIFS('E8.b. KKAuf_BKZ_NAB_IZ'!$J$6:$J$54,'E8.b. KKAuf_BKZ_NAB_IZ'!$B$6:$B$54,'E8. KKAuf_Berechnung'!$D38,'E8.b. KKAuf_BKZ_NAB_IZ'!$C$6:$C$54,'E8. KKAuf_Berechnung'!$G38))</f>
        <v>0</v>
      </c>
      <c r="Q38" s="1176">
        <f t="shared" si="5"/>
        <v>0</v>
      </c>
      <c r="R38" s="1211" t="str">
        <f t="shared" si="6"/>
        <v/>
      </c>
      <c r="S38" s="1177">
        <f t="shared" si="16"/>
        <v>0</v>
      </c>
      <c r="T38" s="1211">
        <f t="shared" si="17"/>
        <v>0</v>
      </c>
      <c r="U38" s="1148"/>
      <c r="V38" s="1181">
        <v>2028</v>
      </c>
      <c r="W38" s="1182">
        <f>VLOOKUP(V38,Listen!$AB$3:$AE$9,2,FALSE)</f>
        <v>0</v>
      </c>
      <c r="X38" s="1183" t="str">
        <f>VLOOKUP(V38,Listen!$AB$3:$AE$9,4,FALSE)</f>
        <v/>
      </c>
    </row>
  </sheetData>
  <sheetProtection formatCells="0" formatColumns="0" formatRows="0"/>
  <mergeCells count="10">
    <mergeCell ref="C18:C24"/>
    <mergeCell ref="C25:C31"/>
    <mergeCell ref="C32:C38"/>
    <mergeCell ref="B3:H3"/>
    <mergeCell ref="F18:F24"/>
    <mergeCell ref="F25:F31"/>
    <mergeCell ref="F32:F38"/>
    <mergeCell ref="E18:E24"/>
    <mergeCell ref="E25:E31"/>
    <mergeCell ref="E32:E38"/>
  </mergeCells>
  <pageMargins left="0.7" right="0.7" top="0.78740157499999996" bottom="0.78740157499999996" header="0.3" footer="0.3"/>
  <pageSetup paperSize="9" orientation="portrait" r:id="rId1"/>
  <ignoredErrors>
    <ignoredError sqref="D38 D25:D37" emptyCellReference="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B1:AG506"/>
  <sheetViews>
    <sheetView showGridLines="0" zoomScale="85" zoomScaleNormal="85" workbookViewId="0">
      <pane xSplit="4" ySplit="5" topLeftCell="E6" activePane="bottomRight" state="frozen"/>
      <selection activeCell="A5" sqref="A5:XFD5"/>
      <selection pane="topRight" activeCell="A5" sqref="A5:XFD5"/>
      <selection pane="bottomLeft" activeCell="A5" sqref="A5:XFD5"/>
      <selection pane="bottomRight" activeCell="D6" sqref="D6"/>
    </sheetView>
  </sheetViews>
  <sheetFormatPr baseColWidth="10" defaultRowHeight="12.75" x14ac:dyDescent="0.2"/>
  <cols>
    <col min="1" max="1" width="2.7109375" style="42" customWidth="1"/>
    <col min="2" max="2" width="10.7109375" style="42" customWidth="1"/>
    <col min="3" max="3" width="69.7109375" style="42" customWidth="1"/>
    <col min="4" max="4" width="12.42578125" style="42" bestFit="1" customWidth="1"/>
    <col min="5" max="10" width="18.7109375" style="42" customWidth="1"/>
    <col min="11" max="11" width="23.7109375" customWidth="1"/>
    <col min="12" max="12" width="23.7109375" style="42" customWidth="1"/>
    <col min="13" max="13" width="13" style="42" customWidth="1"/>
    <col min="14" max="21" width="10.7109375" style="42" customWidth="1"/>
    <col min="22" max="23" width="19" style="42" customWidth="1"/>
    <col min="24" max="24" width="19" style="141" customWidth="1"/>
    <col min="25" max="31" width="17.7109375" style="42" customWidth="1"/>
    <col min="32" max="32" width="2.7109375" style="42" customWidth="1"/>
    <col min="33" max="33" width="11.42578125" style="42"/>
    <col min="34" max="34" width="12" style="42" bestFit="1" customWidth="1"/>
    <col min="35" max="16384" width="11.42578125" style="42"/>
  </cols>
  <sheetData>
    <row r="1" spans="2:33" ht="30" customHeight="1" x14ac:dyDescent="0.2">
      <c r="B1" s="37" t="s">
        <v>1001</v>
      </c>
      <c r="K1" s="42"/>
      <c r="T1" s="37"/>
      <c r="W1" s="141"/>
      <c r="X1" s="42"/>
      <c r="Y1" s="719">
        <v>2022</v>
      </c>
      <c r="Z1" s="719">
        <v>2023</v>
      </c>
      <c r="AA1" s="719">
        <v>2024</v>
      </c>
      <c r="AB1" s="719">
        <v>2025</v>
      </c>
      <c r="AC1" s="720">
        <v>2026</v>
      </c>
      <c r="AD1" s="720">
        <v>2027</v>
      </c>
      <c r="AE1" s="547">
        <v>2028</v>
      </c>
    </row>
    <row r="2" spans="2:33" ht="12" customHeight="1" thickBot="1" x14ac:dyDescent="0.25">
      <c r="B2" s="37"/>
      <c r="K2" s="42"/>
      <c r="T2" s="37"/>
      <c r="W2" s="141"/>
      <c r="X2" s="42"/>
    </row>
    <row r="3" spans="2:33" s="12" customFormat="1" ht="18" customHeight="1" x14ac:dyDescent="0.2">
      <c r="B3" s="271">
        <f>COLUMN()-1</f>
        <v>1</v>
      </c>
      <c r="C3" s="272">
        <f t="shared" ref="C3:AE3" si="0">COLUMN()-1</f>
        <v>2</v>
      </c>
      <c r="D3" s="272">
        <f t="shared" si="0"/>
        <v>3</v>
      </c>
      <c r="E3" s="272">
        <f t="shared" si="0"/>
        <v>4</v>
      </c>
      <c r="F3" s="272">
        <f t="shared" si="0"/>
        <v>5</v>
      </c>
      <c r="G3" s="272">
        <f t="shared" si="0"/>
        <v>6</v>
      </c>
      <c r="H3" s="272">
        <f t="shared" si="0"/>
        <v>7</v>
      </c>
      <c r="I3" s="272">
        <f t="shared" si="0"/>
        <v>8</v>
      </c>
      <c r="J3" s="272">
        <f t="shared" si="0"/>
        <v>9</v>
      </c>
      <c r="K3" s="272">
        <f t="shared" si="0"/>
        <v>10</v>
      </c>
      <c r="L3" s="1048">
        <f t="shared" si="0"/>
        <v>11</v>
      </c>
      <c r="M3" s="271">
        <f t="shared" si="0"/>
        <v>12</v>
      </c>
      <c r="N3" s="272">
        <f t="shared" si="0"/>
        <v>13</v>
      </c>
      <c r="O3" s="272">
        <f t="shared" si="0"/>
        <v>14</v>
      </c>
      <c r="P3" s="272">
        <f t="shared" si="0"/>
        <v>15</v>
      </c>
      <c r="Q3" s="272">
        <f t="shared" si="0"/>
        <v>16</v>
      </c>
      <c r="R3" s="272">
        <f t="shared" si="0"/>
        <v>17</v>
      </c>
      <c r="S3" s="272">
        <f t="shared" si="0"/>
        <v>18</v>
      </c>
      <c r="T3" s="272">
        <f t="shared" si="0"/>
        <v>19</v>
      </c>
      <c r="U3" s="273">
        <f t="shared" si="0"/>
        <v>20</v>
      </c>
      <c r="V3" s="1094">
        <f t="shared" si="0"/>
        <v>21</v>
      </c>
      <c r="W3" s="346">
        <f t="shared" si="0"/>
        <v>22</v>
      </c>
      <c r="X3" s="1095">
        <f t="shared" si="0"/>
        <v>23</v>
      </c>
      <c r="Y3" s="271">
        <f t="shared" si="0"/>
        <v>24</v>
      </c>
      <c r="Z3" s="272">
        <f t="shared" si="0"/>
        <v>25</v>
      </c>
      <c r="AA3" s="272">
        <f t="shared" si="0"/>
        <v>26</v>
      </c>
      <c r="AB3" s="272">
        <f t="shared" si="0"/>
        <v>27</v>
      </c>
      <c r="AC3" s="272">
        <f t="shared" si="0"/>
        <v>28</v>
      </c>
      <c r="AD3" s="272">
        <f t="shared" si="0"/>
        <v>29</v>
      </c>
      <c r="AE3" s="273">
        <f t="shared" si="0"/>
        <v>30</v>
      </c>
    </row>
    <row r="4" spans="2:33" s="12" customFormat="1" ht="36" customHeight="1" x14ac:dyDescent="0.2">
      <c r="B4" s="1030" t="s">
        <v>263</v>
      </c>
      <c r="C4" s="1029"/>
      <c r="D4" s="1022"/>
      <c r="E4" s="1031" t="s">
        <v>299</v>
      </c>
      <c r="F4" s="869"/>
      <c r="G4" s="869"/>
      <c r="H4" s="869"/>
      <c r="I4" s="869"/>
      <c r="J4" s="869"/>
      <c r="K4" s="869"/>
      <c r="L4" s="869"/>
      <c r="M4" s="1050" t="s">
        <v>264</v>
      </c>
      <c r="N4" s="545"/>
      <c r="O4" s="545"/>
      <c r="P4" s="545"/>
      <c r="Q4" s="545"/>
      <c r="R4" s="545"/>
      <c r="S4" s="545"/>
      <c r="T4" s="545"/>
      <c r="U4" s="546"/>
      <c r="V4" s="1030" t="s">
        <v>265</v>
      </c>
      <c r="W4" s="1024"/>
      <c r="X4" s="1027"/>
      <c r="Y4" s="1049" t="s">
        <v>467</v>
      </c>
      <c r="Z4" s="545"/>
      <c r="AA4" s="545"/>
      <c r="AB4" s="545"/>
      <c r="AC4" s="545"/>
      <c r="AD4" s="545"/>
      <c r="AE4" s="546"/>
    </row>
    <row r="5" spans="2:33" s="30" customFormat="1" ht="126" customHeight="1" x14ac:dyDescent="0.2">
      <c r="B5" s="1052" t="s">
        <v>535</v>
      </c>
      <c r="C5" s="1053" t="s">
        <v>470</v>
      </c>
      <c r="D5" s="1053" t="s">
        <v>594</v>
      </c>
      <c r="E5" s="1053" t="s">
        <v>1002</v>
      </c>
      <c r="F5" s="1053" t="s">
        <v>1003</v>
      </c>
      <c r="G5" s="1053" t="s">
        <v>1013</v>
      </c>
      <c r="H5" s="1053" t="s">
        <v>1004</v>
      </c>
      <c r="I5" s="1053" t="s">
        <v>1014</v>
      </c>
      <c r="J5" s="1053" t="s">
        <v>1015</v>
      </c>
      <c r="K5" s="1053" t="s">
        <v>1008</v>
      </c>
      <c r="L5" s="1053" t="s">
        <v>1009</v>
      </c>
      <c r="M5" s="1052" t="s">
        <v>487</v>
      </c>
      <c r="N5" s="1053" t="s">
        <v>1007</v>
      </c>
      <c r="O5" s="1053" t="s">
        <v>468</v>
      </c>
      <c r="P5" s="1053" t="s">
        <v>469</v>
      </c>
      <c r="Q5" s="1053" t="s">
        <v>989</v>
      </c>
      <c r="R5" s="1053" t="s">
        <v>990</v>
      </c>
      <c r="S5" s="1053" t="s">
        <v>991</v>
      </c>
      <c r="T5" s="1053" t="s">
        <v>992</v>
      </c>
      <c r="U5" s="1085" t="s">
        <v>993</v>
      </c>
      <c r="V5" s="1096" t="s">
        <v>986</v>
      </c>
      <c r="W5" s="1054" t="s">
        <v>996</v>
      </c>
      <c r="X5" s="1097" t="s">
        <v>987</v>
      </c>
      <c r="Y5" s="1052" t="s">
        <v>1005</v>
      </c>
      <c r="Z5" s="1055" t="s">
        <v>997</v>
      </c>
      <c r="AA5" s="1055" t="s">
        <v>998</v>
      </c>
      <c r="AB5" s="1055" t="s">
        <v>999</v>
      </c>
      <c r="AC5" s="1056" t="s">
        <v>1000</v>
      </c>
      <c r="AD5" s="1035">
        <v>2027</v>
      </c>
      <c r="AE5" s="1032">
        <v>2028</v>
      </c>
    </row>
    <row r="6" spans="2:33" s="388" customFormat="1" ht="15" customHeight="1" x14ac:dyDescent="0.2">
      <c r="B6" s="1057"/>
      <c r="C6" s="1058"/>
      <c r="D6" s="1059"/>
      <c r="E6" s="1060"/>
      <c r="F6" s="1060"/>
      <c r="G6" s="1060"/>
      <c r="H6" s="1060"/>
      <c r="I6" s="1060"/>
      <c r="J6" s="1060"/>
      <c r="K6" s="1061">
        <f t="shared" ref="K6:K69" si="1">E6+F6-H6</f>
        <v>0</v>
      </c>
      <c r="L6" s="1060"/>
      <c r="M6" s="1099">
        <f>IFERROR(VLOOKUP($C6,Listen!$F$3:$H$39,2,0),0)</f>
        <v>0</v>
      </c>
      <c r="N6" s="1062">
        <f>IFERROR(VLOOKUP($C6,Listen!$F$3:$H$39,3,0),0)</f>
        <v>0</v>
      </c>
      <c r="O6" s="1063">
        <f t="shared" ref="O6:O69" si="2">$M6</f>
        <v>0</v>
      </c>
      <c r="P6" s="1063">
        <f t="shared" ref="P6:U22" si="3">O6</f>
        <v>0</v>
      </c>
      <c r="Q6" s="1063">
        <f t="shared" si="3"/>
        <v>0</v>
      </c>
      <c r="R6" s="1063">
        <f>Q6</f>
        <v>0</v>
      </c>
      <c r="S6" s="1063">
        <f t="shared" si="3"/>
        <v>0</v>
      </c>
      <c r="T6" s="1063">
        <f t="shared" si="3"/>
        <v>0</v>
      </c>
      <c r="U6" s="1100">
        <f t="shared" si="3"/>
        <v>0</v>
      </c>
      <c r="V6" s="1088">
        <f>X6+W6</f>
        <v>0</v>
      </c>
      <c r="W6" s="1064">
        <f>IF(D6='A. Allgemeine Informationen'!$C$15,$K6-X6,HLOOKUP('A. Allgemeine Informationen'!$C$15-1,$Y$1:$AE$505,ROW(D6),FALSE)-$X6)</f>
        <v>0</v>
      </c>
      <c r="X6" s="1098">
        <f>HLOOKUP('A. Allgemeine Informationen'!$C$15,$Y$1:$AE$505,ROW(D6),FALSE)</f>
        <v>0</v>
      </c>
      <c r="Y6" s="1088">
        <f t="shared" ref="Y6:Y69" si="4">IF(OR($D6=0,$K6=0),0,IF($D6-$Y$5&lt;1,$K6-$K6/O6*(Y$5-$D6+1),0))</f>
        <v>0</v>
      </c>
      <c r="Z6" s="1064">
        <f t="shared" ref="Z6:Z69" si="5">IF(OR($D6=0,$K6=0,P6-(Z$5-$D6)=0),0,IF($D6-Z$5&lt;0,Y6-Y6/(P6-(Z$5-$D6)),IF($D6-Z$5=0,$K6-$K6/P6,0)))</f>
        <v>0</v>
      </c>
      <c r="AA6" s="1064">
        <f t="shared" ref="AA6:AA69" si="6">IF(OR($D6=0,$K6=0,Q6-(AA$5-$D6)=0),0,IF($D6-AA$5&lt;0,Z6-Z6/(Q6-(AA$5-$D6)),IF($D6-AA$5=0,$K6-$K6/Q6,0)))</f>
        <v>0</v>
      </c>
      <c r="AB6" s="1064">
        <f t="shared" ref="AB6:AB69" si="7">IF(OR($D6=0,$K6=0,R6-(AB$5-$D6)=0),0,IF($D6-AB$5&lt;0,AA6-AA6/(R6-(AB$5-$D6)),IF($D6-AB$5=0,$K6-$K6/R6,0)))</f>
        <v>0</v>
      </c>
      <c r="AC6" s="1065">
        <f t="shared" ref="AC6:AC69" si="8">IF(OR($D6=0,$K6=0,S6-(AC$5-$D6)=0),0,IF($D6-AC$5&lt;0,AB6-AB6/(S6-(AC$5-$D6)),IF($D6-AC$5=0,$K6-$K6/S6,0)))</f>
        <v>0</v>
      </c>
      <c r="AD6" s="1033">
        <f t="shared" ref="AD6:AD69" si="9">IF(OR($D6=0,$K6=0,T6-(AD$5-$D6)=0),0,IF($D6-AD$5&lt;0,AC6-AC6/(T6-(AD$5-$D6)),IF($D6-AD$5=0,$K6-$K6/T6,0)))</f>
        <v>0</v>
      </c>
      <c r="AE6" s="1034">
        <f t="shared" ref="AE6:AE69" si="10">IF(OR($D6=0,$K6=0,U6-(AE$5-$D6)=0),0,IF($D6-AE$5&lt;0,AD6-AD6/(U6-(AE$5-$D6)),IF($D6-AE$5=0,$K6-$K6/U6,0)))</f>
        <v>0</v>
      </c>
      <c r="AF6" s="755"/>
      <c r="AG6" s="755"/>
    </row>
    <row r="7" spans="2:33" s="388" customFormat="1" ht="15" customHeight="1" x14ac:dyDescent="0.2">
      <c r="B7" s="1057"/>
      <c r="C7" s="1058"/>
      <c r="D7" s="1059"/>
      <c r="E7" s="1060"/>
      <c r="F7" s="1060"/>
      <c r="G7" s="1060"/>
      <c r="H7" s="1060"/>
      <c r="I7" s="1060"/>
      <c r="J7" s="1060"/>
      <c r="K7" s="1061">
        <f t="shared" si="1"/>
        <v>0</v>
      </c>
      <c r="L7" s="1060"/>
      <c r="M7" s="1099">
        <f>IFERROR(VLOOKUP($C7,Listen!$F$3:$H$39,2,0),0)</f>
        <v>0</v>
      </c>
      <c r="N7" s="1062">
        <f>IFERROR(VLOOKUP($C7,Listen!$F$3:$H$39,3,0),0)</f>
        <v>0</v>
      </c>
      <c r="O7" s="1063">
        <f t="shared" si="2"/>
        <v>0</v>
      </c>
      <c r="P7" s="1063">
        <f t="shared" si="3"/>
        <v>0</v>
      </c>
      <c r="Q7" s="1063">
        <f t="shared" si="3"/>
        <v>0</v>
      </c>
      <c r="R7" s="1063">
        <f t="shared" si="3"/>
        <v>0</v>
      </c>
      <c r="S7" s="1063">
        <f t="shared" si="3"/>
        <v>0</v>
      </c>
      <c r="T7" s="1063">
        <f t="shared" si="3"/>
        <v>0</v>
      </c>
      <c r="U7" s="1100">
        <f t="shared" si="3"/>
        <v>0</v>
      </c>
      <c r="V7" s="1088">
        <f t="shared" ref="V7:V70" si="11">X7+W7</f>
        <v>0</v>
      </c>
      <c r="W7" s="1064">
        <f>IF(D7='A. Allgemeine Informationen'!$C$15,$K7-X7,HLOOKUP('A. Allgemeine Informationen'!$C$15-1,$Y$1:$AE$505,ROW(D7),FALSE)-$X7)</f>
        <v>0</v>
      </c>
      <c r="X7" s="1098">
        <f>HLOOKUP('A. Allgemeine Informationen'!$C$15,$Y$1:$AE$505,ROW(D7),FALSE)</f>
        <v>0</v>
      </c>
      <c r="Y7" s="1088">
        <f t="shared" si="4"/>
        <v>0</v>
      </c>
      <c r="Z7" s="1064">
        <f t="shared" si="5"/>
        <v>0</v>
      </c>
      <c r="AA7" s="1064">
        <f t="shared" si="6"/>
        <v>0</v>
      </c>
      <c r="AB7" s="1064">
        <f t="shared" si="7"/>
        <v>0</v>
      </c>
      <c r="AC7" s="1065">
        <f t="shared" si="8"/>
        <v>0</v>
      </c>
      <c r="AD7" s="1033">
        <f t="shared" si="9"/>
        <v>0</v>
      </c>
      <c r="AE7" s="1034">
        <f t="shared" si="10"/>
        <v>0</v>
      </c>
      <c r="AF7" s="755"/>
      <c r="AG7" s="755"/>
    </row>
    <row r="8" spans="2:33" s="388" customFormat="1" ht="15" customHeight="1" x14ac:dyDescent="0.2">
      <c r="B8" s="1057"/>
      <c r="C8" s="1058"/>
      <c r="D8" s="1059"/>
      <c r="E8" s="1060"/>
      <c r="F8" s="1060"/>
      <c r="G8" s="1060"/>
      <c r="H8" s="1060"/>
      <c r="I8" s="1060"/>
      <c r="J8" s="1060"/>
      <c r="K8" s="1061">
        <f t="shared" si="1"/>
        <v>0</v>
      </c>
      <c r="L8" s="1060"/>
      <c r="M8" s="1099">
        <f>IFERROR(VLOOKUP($C8,Listen!$F$3:$H$39,2,0),0)</f>
        <v>0</v>
      </c>
      <c r="N8" s="1062">
        <f>IFERROR(VLOOKUP($C8,Listen!$F$3:$H$39,3,0),0)</f>
        <v>0</v>
      </c>
      <c r="O8" s="1063">
        <f t="shared" si="2"/>
        <v>0</v>
      </c>
      <c r="P8" s="1063">
        <f t="shared" si="3"/>
        <v>0</v>
      </c>
      <c r="Q8" s="1063">
        <f t="shared" si="3"/>
        <v>0</v>
      </c>
      <c r="R8" s="1063">
        <f t="shared" si="3"/>
        <v>0</v>
      </c>
      <c r="S8" s="1063">
        <f t="shared" si="3"/>
        <v>0</v>
      </c>
      <c r="T8" s="1063">
        <f t="shared" si="3"/>
        <v>0</v>
      </c>
      <c r="U8" s="1100">
        <f t="shared" si="3"/>
        <v>0</v>
      </c>
      <c r="V8" s="1088">
        <f t="shared" si="11"/>
        <v>0</v>
      </c>
      <c r="W8" s="1064">
        <f>IF(D8='A. Allgemeine Informationen'!$C$15,$K8-X8,HLOOKUP('A. Allgemeine Informationen'!$C$15-1,$Y$1:$AE$505,ROW(D8),FALSE)-$X8)</f>
        <v>0</v>
      </c>
      <c r="X8" s="1098">
        <f>HLOOKUP('A. Allgemeine Informationen'!$C$15,$Y$1:$AE$505,ROW(D8),FALSE)</f>
        <v>0</v>
      </c>
      <c r="Y8" s="1088">
        <f t="shared" si="4"/>
        <v>0</v>
      </c>
      <c r="Z8" s="1064">
        <f t="shared" si="5"/>
        <v>0</v>
      </c>
      <c r="AA8" s="1064">
        <f t="shared" si="6"/>
        <v>0</v>
      </c>
      <c r="AB8" s="1064">
        <f t="shared" si="7"/>
        <v>0</v>
      </c>
      <c r="AC8" s="1065">
        <f t="shared" si="8"/>
        <v>0</v>
      </c>
      <c r="AD8" s="1033">
        <f t="shared" si="9"/>
        <v>0</v>
      </c>
      <c r="AE8" s="1034">
        <f t="shared" si="10"/>
        <v>0</v>
      </c>
      <c r="AF8" s="755"/>
      <c r="AG8" s="755"/>
    </row>
    <row r="9" spans="2:33" s="388" customFormat="1" ht="15" customHeight="1" x14ac:dyDescent="0.2">
      <c r="B9" s="1057"/>
      <c r="C9" s="1058"/>
      <c r="D9" s="1059"/>
      <c r="E9" s="1060"/>
      <c r="F9" s="1060"/>
      <c r="G9" s="1060"/>
      <c r="H9" s="1060"/>
      <c r="I9" s="1060"/>
      <c r="J9" s="1060"/>
      <c r="K9" s="1061">
        <f t="shared" si="1"/>
        <v>0</v>
      </c>
      <c r="L9" s="1060"/>
      <c r="M9" s="1099">
        <f>IFERROR(VLOOKUP($C9,Listen!$F$3:$H$39,2,0),0)</f>
        <v>0</v>
      </c>
      <c r="N9" s="1062">
        <f>IFERROR(VLOOKUP($C9,Listen!$F$3:$H$39,3,0),0)</f>
        <v>0</v>
      </c>
      <c r="O9" s="1063">
        <f t="shared" si="2"/>
        <v>0</v>
      </c>
      <c r="P9" s="1063">
        <f t="shared" si="3"/>
        <v>0</v>
      </c>
      <c r="Q9" s="1063">
        <f t="shared" si="3"/>
        <v>0</v>
      </c>
      <c r="R9" s="1063">
        <f t="shared" si="3"/>
        <v>0</v>
      </c>
      <c r="S9" s="1063">
        <f t="shared" si="3"/>
        <v>0</v>
      </c>
      <c r="T9" s="1063">
        <f t="shared" si="3"/>
        <v>0</v>
      </c>
      <c r="U9" s="1100">
        <f t="shared" si="3"/>
        <v>0</v>
      </c>
      <c r="V9" s="1088">
        <f t="shared" si="11"/>
        <v>0</v>
      </c>
      <c r="W9" s="1064">
        <f>IF(D9='A. Allgemeine Informationen'!$C$15,$K9-X9,HLOOKUP('A. Allgemeine Informationen'!$C$15-1,$Y$1:$AE$505,ROW(D9),FALSE)-$X9)</f>
        <v>0</v>
      </c>
      <c r="X9" s="1098">
        <f>HLOOKUP('A. Allgemeine Informationen'!$C$15,$Y$1:$AE$505,ROW(D9),FALSE)</f>
        <v>0</v>
      </c>
      <c r="Y9" s="1088">
        <f t="shared" si="4"/>
        <v>0</v>
      </c>
      <c r="Z9" s="1064">
        <f t="shared" si="5"/>
        <v>0</v>
      </c>
      <c r="AA9" s="1064">
        <f t="shared" si="6"/>
        <v>0</v>
      </c>
      <c r="AB9" s="1064">
        <f t="shared" si="7"/>
        <v>0</v>
      </c>
      <c r="AC9" s="1065">
        <f t="shared" si="8"/>
        <v>0</v>
      </c>
      <c r="AD9" s="1033">
        <f t="shared" si="9"/>
        <v>0</v>
      </c>
      <c r="AE9" s="1034">
        <f t="shared" si="10"/>
        <v>0</v>
      </c>
      <c r="AF9" s="755"/>
      <c r="AG9" s="755"/>
    </row>
    <row r="10" spans="2:33" s="388" customFormat="1" ht="15" customHeight="1" x14ac:dyDescent="0.2">
      <c r="B10" s="1057"/>
      <c r="C10" s="1058"/>
      <c r="D10" s="1059"/>
      <c r="E10" s="1060"/>
      <c r="F10" s="1060"/>
      <c r="G10" s="1060"/>
      <c r="H10" s="1060"/>
      <c r="I10" s="1060"/>
      <c r="J10" s="1060"/>
      <c r="K10" s="1061">
        <f t="shared" si="1"/>
        <v>0</v>
      </c>
      <c r="L10" s="1060"/>
      <c r="M10" s="1099">
        <f>IFERROR(VLOOKUP($C10,Listen!$F$3:$H$39,2,0),0)</f>
        <v>0</v>
      </c>
      <c r="N10" s="1062">
        <f>IFERROR(VLOOKUP($C10,Listen!$F$3:$H$39,3,0),0)</f>
        <v>0</v>
      </c>
      <c r="O10" s="1063">
        <f t="shared" si="2"/>
        <v>0</v>
      </c>
      <c r="P10" s="1063">
        <f t="shared" si="3"/>
        <v>0</v>
      </c>
      <c r="Q10" s="1063">
        <f t="shared" si="3"/>
        <v>0</v>
      </c>
      <c r="R10" s="1063">
        <f t="shared" si="3"/>
        <v>0</v>
      </c>
      <c r="S10" s="1063">
        <f t="shared" si="3"/>
        <v>0</v>
      </c>
      <c r="T10" s="1063">
        <f t="shared" si="3"/>
        <v>0</v>
      </c>
      <c r="U10" s="1100">
        <f t="shared" si="3"/>
        <v>0</v>
      </c>
      <c r="V10" s="1088">
        <f t="shared" si="11"/>
        <v>0</v>
      </c>
      <c r="W10" s="1064">
        <f>IF(D10='A. Allgemeine Informationen'!$C$15,$K10-X10,HLOOKUP('A. Allgemeine Informationen'!$C$15-1,$Y$1:$AE$505,ROW(D10),FALSE)-$X10)</f>
        <v>0</v>
      </c>
      <c r="X10" s="1098">
        <f>HLOOKUP('A. Allgemeine Informationen'!$C$15,$Y$1:$AE$505,ROW(D10),FALSE)</f>
        <v>0</v>
      </c>
      <c r="Y10" s="1088">
        <f t="shared" si="4"/>
        <v>0</v>
      </c>
      <c r="Z10" s="1064">
        <f t="shared" si="5"/>
        <v>0</v>
      </c>
      <c r="AA10" s="1064">
        <f t="shared" si="6"/>
        <v>0</v>
      </c>
      <c r="AB10" s="1064">
        <f t="shared" si="7"/>
        <v>0</v>
      </c>
      <c r="AC10" s="1065">
        <f t="shared" si="8"/>
        <v>0</v>
      </c>
      <c r="AD10" s="1033">
        <f t="shared" si="9"/>
        <v>0</v>
      </c>
      <c r="AE10" s="1034">
        <f t="shared" si="10"/>
        <v>0</v>
      </c>
      <c r="AF10" s="755"/>
      <c r="AG10" s="755"/>
    </row>
    <row r="11" spans="2:33" s="388" customFormat="1" ht="15" customHeight="1" x14ac:dyDescent="0.2">
      <c r="B11" s="1057"/>
      <c r="C11" s="1058"/>
      <c r="D11" s="1059"/>
      <c r="E11" s="1060"/>
      <c r="F11" s="1060"/>
      <c r="G11" s="1060"/>
      <c r="H11" s="1060"/>
      <c r="I11" s="1060"/>
      <c r="J11" s="1060"/>
      <c r="K11" s="1061">
        <f t="shared" si="1"/>
        <v>0</v>
      </c>
      <c r="L11" s="1060"/>
      <c r="M11" s="1099">
        <f>IFERROR(VLOOKUP($C11,Listen!$F$3:$H$39,2,0),0)</f>
        <v>0</v>
      </c>
      <c r="N11" s="1062">
        <f>IFERROR(VLOOKUP($C11,Listen!$F$3:$H$39,3,0),0)</f>
        <v>0</v>
      </c>
      <c r="O11" s="1063">
        <f t="shared" si="2"/>
        <v>0</v>
      </c>
      <c r="P11" s="1063">
        <f t="shared" si="3"/>
        <v>0</v>
      </c>
      <c r="Q11" s="1063">
        <f t="shared" si="3"/>
        <v>0</v>
      </c>
      <c r="R11" s="1063">
        <f t="shared" si="3"/>
        <v>0</v>
      </c>
      <c r="S11" s="1063">
        <f t="shared" si="3"/>
        <v>0</v>
      </c>
      <c r="T11" s="1063">
        <f t="shared" si="3"/>
        <v>0</v>
      </c>
      <c r="U11" s="1100">
        <f t="shared" si="3"/>
        <v>0</v>
      </c>
      <c r="V11" s="1088">
        <f t="shared" si="11"/>
        <v>0</v>
      </c>
      <c r="W11" s="1064">
        <f>IF(D11='A. Allgemeine Informationen'!$C$15,$K11-X11,HLOOKUP('A. Allgemeine Informationen'!$C$15-1,$Y$1:$AE$505,ROW(D11),FALSE)-$X11)</f>
        <v>0</v>
      </c>
      <c r="X11" s="1098">
        <f>HLOOKUP('A. Allgemeine Informationen'!$C$15,$Y$1:$AE$505,ROW(D11),FALSE)</f>
        <v>0</v>
      </c>
      <c r="Y11" s="1088">
        <f t="shared" si="4"/>
        <v>0</v>
      </c>
      <c r="Z11" s="1064">
        <f t="shared" si="5"/>
        <v>0</v>
      </c>
      <c r="AA11" s="1064">
        <f t="shared" si="6"/>
        <v>0</v>
      </c>
      <c r="AB11" s="1064">
        <f t="shared" si="7"/>
        <v>0</v>
      </c>
      <c r="AC11" s="1065">
        <f t="shared" si="8"/>
        <v>0</v>
      </c>
      <c r="AD11" s="1033">
        <f t="shared" si="9"/>
        <v>0</v>
      </c>
      <c r="AE11" s="1034">
        <f t="shared" si="10"/>
        <v>0</v>
      </c>
      <c r="AF11" s="755"/>
      <c r="AG11" s="755"/>
    </row>
    <row r="12" spans="2:33" s="388" customFormat="1" ht="15" customHeight="1" x14ac:dyDescent="0.2">
      <c r="B12" s="1057"/>
      <c r="C12" s="1058"/>
      <c r="D12" s="1059"/>
      <c r="E12" s="1060"/>
      <c r="F12" s="1060"/>
      <c r="G12" s="1060"/>
      <c r="H12" s="1060"/>
      <c r="I12" s="1060"/>
      <c r="J12" s="1060"/>
      <c r="K12" s="1061">
        <f t="shared" si="1"/>
        <v>0</v>
      </c>
      <c r="L12" s="1060"/>
      <c r="M12" s="1099">
        <f>IFERROR(VLOOKUP($C12,Listen!$F$3:$H$39,2,0),0)</f>
        <v>0</v>
      </c>
      <c r="N12" s="1062">
        <f>IFERROR(VLOOKUP($C12,Listen!$F$3:$H$39,3,0),0)</f>
        <v>0</v>
      </c>
      <c r="O12" s="1063">
        <f t="shared" si="2"/>
        <v>0</v>
      </c>
      <c r="P12" s="1063">
        <f t="shared" si="3"/>
        <v>0</v>
      </c>
      <c r="Q12" s="1063">
        <f t="shared" si="3"/>
        <v>0</v>
      </c>
      <c r="R12" s="1063">
        <f t="shared" si="3"/>
        <v>0</v>
      </c>
      <c r="S12" s="1063">
        <f t="shared" si="3"/>
        <v>0</v>
      </c>
      <c r="T12" s="1063">
        <f t="shared" si="3"/>
        <v>0</v>
      </c>
      <c r="U12" s="1100">
        <f t="shared" si="3"/>
        <v>0</v>
      </c>
      <c r="V12" s="1088">
        <f t="shared" si="11"/>
        <v>0</v>
      </c>
      <c r="W12" s="1064">
        <f>IF(D12='A. Allgemeine Informationen'!$C$15,$K12-X12,HLOOKUP('A. Allgemeine Informationen'!$C$15-1,$Y$1:$AE$505,ROW(D12),FALSE)-$X12)</f>
        <v>0</v>
      </c>
      <c r="X12" s="1098">
        <f>HLOOKUP('A. Allgemeine Informationen'!$C$15,$Y$1:$AE$505,ROW(D12),FALSE)</f>
        <v>0</v>
      </c>
      <c r="Y12" s="1088">
        <f t="shared" si="4"/>
        <v>0</v>
      </c>
      <c r="Z12" s="1064">
        <f t="shared" si="5"/>
        <v>0</v>
      </c>
      <c r="AA12" s="1064">
        <f t="shared" si="6"/>
        <v>0</v>
      </c>
      <c r="AB12" s="1064">
        <f t="shared" si="7"/>
        <v>0</v>
      </c>
      <c r="AC12" s="1065">
        <f t="shared" si="8"/>
        <v>0</v>
      </c>
      <c r="AD12" s="1033">
        <f t="shared" si="9"/>
        <v>0</v>
      </c>
      <c r="AE12" s="1034">
        <f t="shared" si="10"/>
        <v>0</v>
      </c>
      <c r="AF12" s="755"/>
      <c r="AG12" s="755"/>
    </row>
    <row r="13" spans="2:33" s="388" customFormat="1" ht="15" customHeight="1" x14ac:dyDescent="0.2">
      <c r="B13" s="1057"/>
      <c r="C13" s="1058"/>
      <c r="D13" s="1059"/>
      <c r="E13" s="1060"/>
      <c r="F13" s="1060"/>
      <c r="G13" s="1060"/>
      <c r="H13" s="1060"/>
      <c r="I13" s="1060"/>
      <c r="J13" s="1060"/>
      <c r="K13" s="1061">
        <f t="shared" si="1"/>
        <v>0</v>
      </c>
      <c r="L13" s="1060"/>
      <c r="M13" s="1099">
        <f>IFERROR(VLOOKUP($C13,Listen!$F$3:$H$39,2,0),0)</f>
        <v>0</v>
      </c>
      <c r="N13" s="1062">
        <f>IFERROR(VLOOKUP($C13,Listen!$F$3:$H$39,3,0),0)</f>
        <v>0</v>
      </c>
      <c r="O13" s="1063">
        <f t="shared" si="2"/>
        <v>0</v>
      </c>
      <c r="P13" s="1063">
        <f t="shared" si="3"/>
        <v>0</v>
      </c>
      <c r="Q13" s="1063">
        <f t="shared" si="3"/>
        <v>0</v>
      </c>
      <c r="R13" s="1063">
        <f t="shared" si="3"/>
        <v>0</v>
      </c>
      <c r="S13" s="1063">
        <f t="shared" si="3"/>
        <v>0</v>
      </c>
      <c r="T13" s="1063">
        <f t="shared" si="3"/>
        <v>0</v>
      </c>
      <c r="U13" s="1100">
        <f t="shared" si="3"/>
        <v>0</v>
      </c>
      <c r="V13" s="1088">
        <f t="shared" si="11"/>
        <v>0</v>
      </c>
      <c r="W13" s="1064">
        <f>IF(D13='A. Allgemeine Informationen'!$C$15,$K13-X13,HLOOKUP('A. Allgemeine Informationen'!$C$15-1,$Y$1:$AE$505,ROW(D13),FALSE)-$X13)</f>
        <v>0</v>
      </c>
      <c r="X13" s="1098">
        <f>HLOOKUP('A. Allgemeine Informationen'!$C$15,$Y$1:$AE$505,ROW(D13),FALSE)</f>
        <v>0</v>
      </c>
      <c r="Y13" s="1088">
        <f t="shared" si="4"/>
        <v>0</v>
      </c>
      <c r="Z13" s="1064">
        <f t="shared" si="5"/>
        <v>0</v>
      </c>
      <c r="AA13" s="1064">
        <f t="shared" si="6"/>
        <v>0</v>
      </c>
      <c r="AB13" s="1064">
        <f t="shared" si="7"/>
        <v>0</v>
      </c>
      <c r="AC13" s="1065">
        <f t="shared" si="8"/>
        <v>0</v>
      </c>
      <c r="AD13" s="1033">
        <f t="shared" si="9"/>
        <v>0</v>
      </c>
      <c r="AE13" s="1034">
        <f t="shared" si="10"/>
        <v>0</v>
      </c>
      <c r="AF13" s="755"/>
      <c r="AG13" s="755"/>
    </row>
    <row r="14" spans="2:33" s="388" customFormat="1" ht="15" customHeight="1" x14ac:dyDescent="0.2">
      <c r="B14" s="1057"/>
      <c r="C14" s="1058"/>
      <c r="D14" s="1059"/>
      <c r="E14" s="1060"/>
      <c r="F14" s="1060"/>
      <c r="G14" s="1060"/>
      <c r="H14" s="1060"/>
      <c r="I14" s="1060"/>
      <c r="J14" s="1060"/>
      <c r="K14" s="1061">
        <f t="shared" si="1"/>
        <v>0</v>
      </c>
      <c r="L14" s="1060"/>
      <c r="M14" s="1099">
        <f>IFERROR(VLOOKUP($C14,Listen!$F$3:$H$39,2,0),0)</f>
        <v>0</v>
      </c>
      <c r="N14" s="1062">
        <f>IFERROR(VLOOKUP($C14,Listen!$F$3:$H$39,3,0),0)</f>
        <v>0</v>
      </c>
      <c r="O14" s="1063">
        <f t="shared" si="2"/>
        <v>0</v>
      </c>
      <c r="P14" s="1063">
        <f t="shared" si="3"/>
        <v>0</v>
      </c>
      <c r="Q14" s="1063">
        <f t="shared" si="3"/>
        <v>0</v>
      </c>
      <c r="R14" s="1063">
        <f t="shared" si="3"/>
        <v>0</v>
      </c>
      <c r="S14" s="1063">
        <f t="shared" si="3"/>
        <v>0</v>
      </c>
      <c r="T14" s="1063">
        <f t="shared" si="3"/>
        <v>0</v>
      </c>
      <c r="U14" s="1100">
        <f t="shared" si="3"/>
        <v>0</v>
      </c>
      <c r="V14" s="1088">
        <f t="shared" si="11"/>
        <v>0</v>
      </c>
      <c r="W14" s="1064">
        <f>IF(D14='A. Allgemeine Informationen'!$C$15,$K14-X14,HLOOKUP('A. Allgemeine Informationen'!$C$15-1,$Y$1:$AE$505,ROW(D14),FALSE)-$X14)</f>
        <v>0</v>
      </c>
      <c r="X14" s="1098">
        <f>HLOOKUP('A. Allgemeine Informationen'!$C$15,$Y$1:$AE$505,ROW(D14),FALSE)</f>
        <v>0</v>
      </c>
      <c r="Y14" s="1088">
        <f t="shared" si="4"/>
        <v>0</v>
      </c>
      <c r="Z14" s="1064">
        <f t="shared" si="5"/>
        <v>0</v>
      </c>
      <c r="AA14" s="1064">
        <f t="shared" si="6"/>
        <v>0</v>
      </c>
      <c r="AB14" s="1064">
        <f t="shared" si="7"/>
        <v>0</v>
      </c>
      <c r="AC14" s="1065">
        <f t="shared" si="8"/>
        <v>0</v>
      </c>
      <c r="AD14" s="1033">
        <f t="shared" si="9"/>
        <v>0</v>
      </c>
      <c r="AE14" s="1034">
        <f t="shared" si="10"/>
        <v>0</v>
      </c>
      <c r="AF14" s="755"/>
      <c r="AG14" s="755"/>
    </row>
    <row r="15" spans="2:33" s="388" customFormat="1" ht="15" customHeight="1" x14ac:dyDescent="0.2">
      <c r="B15" s="1057"/>
      <c r="C15" s="1058"/>
      <c r="D15" s="1059"/>
      <c r="E15" s="1060"/>
      <c r="F15" s="1060"/>
      <c r="G15" s="1060"/>
      <c r="H15" s="1060"/>
      <c r="I15" s="1060"/>
      <c r="J15" s="1060"/>
      <c r="K15" s="1061">
        <f t="shared" si="1"/>
        <v>0</v>
      </c>
      <c r="L15" s="1060"/>
      <c r="M15" s="1099">
        <f>IFERROR(VLOOKUP($C15,Listen!$F$3:$H$39,2,0),0)</f>
        <v>0</v>
      </c>
      <c r="N15" s="1062">
        <f>IFERROR(VLOOKUP($C15,Listen!$F$3:$H$39,3,0),0)</f>
        <v>0</v>
      </c>
      <c r="O15" s="1063">
        <f t="shared" si="2"/>
        <v>0</v>
      </c>
      <c r="P15" s="1063">
        <f t="shared" si="3"/>
        <v>0</v>
      </c>
      <c r="Q15" s="1063">
        <f t="shared" si="3"/>
        <v>0</v>
      </c>
      <c r="R15" s="1063">
        <f t="shared" si="3"/>
        <v>0</v>
      </c>
      <c r="S15" s="1063">
        <f t="shared" si="3"/>
        <v>0</v>
      </c>
      <c r="T15" s="1063">
        <f t="shared" si="3"/>
        <v>0</v>
      </c>
      <c r="U15" s="1100">
        <f t="shared" si="3"/>
        <v>0</v>
      </c>
      <c r="V15" s="1088">
        <f t="shared" si="11"/>
        <v>0</v>
      </c>
      <c r="W15" s="1064">
        <f>IF(D15='A. Allgemeine Informationen'!$C$15,$K15-X15,HLOOKUP('A. Allgemeine Informationen'!$C$15-1,$Y$1:$AE$505,ROW(D15),FALSE)-$X15)</f>
        <v>0</v>
      </c>
      <c r="X15" s="1098">
        <f>HLOOKUP('A. Allgemeine Informationen'!$C$15,$Y$1:$AE$505,ROW(D15),FALSE)</f>
        <v>0</v>
      </c>
      <c r="Y15" s="1088">
        <f t="shared" si="4"/>
        <v>0</v>
      </c>
      <c r="Z15" s="1064">
        <f t="shared" si="5"/>
        <v>0</v>
      </c>
      <c r="AA15" s="1064">
        <f t="shared" si="6"/>
        <v>0</v>
      </c>
      <c r="AB15" s="1064">
        <f t="shared" si="7"/>
        <v>0</v>
      </c>
      <c r="AC15" s="1065">
        <f t="shared" si="8"/>
        <v>0</v>
      </c>
      <c r="AD15" s="1033">
        <f t="shared" si="9"/>
        <v>0</v>
      </c>
      <c r="AE15" s="1034">
        <f t="shared" si="10"/>
        <v>0</v>
      </c>
      <c r="AF15" s="755"/>
      <c r="AG15" s="755"/>
    </row>
    <row r="16" spans="2:33" s="388" customFormat="1" ht="15" customHeight="1" x14ac:dyDescent="0.2">
      <c r="B16" s="1057"/>
      <c r="C16" s="1058"/>
      <c r="D16" s="1059"/>
      <c r="E16" s="1060"/>
      <c r="F16" s="1060"/>
      <c r="G16" s="1060"/>
      <c r="H16" s="1060"/>
      <c r="I16" s="1060"/>
      <c r="J16" s="1060"/>
      <c r="K16" s="1061">
        <f t="shared" si="1"/>
        <v>0</v>
      </c>
      <c r="L16" s="1060"/>
      <c r="M16" s="1099">
        <f>IFERROR(VLOOKUP($C16,Listen!$F$3:$H$39,2,0),0)</f>
        <v>0</v>
      </c>
      <c r="N16" s="1062">
        <f>IFERROR(VLOOKUP($C16,Listen!$F$3:$H$39,3,0),0)</f>
        <v>0</v>
      </c>
      <c r="O16" s="1063">
        <f t="shared" si="2"/>
        <v>0</v>
      </c>
      <c r="P16" s="1063">
        <f t="shared" si="3"/>
        <v>0</v>
      </c>
      <c r="Q16" s="1063">
        <f t="shared" si="3"/>
        <v>0</v>
      </c>
      <c r="R16" s="1063">
        <f t="shared" si="3"/>
        <v>0</v>
      </c>
      <c r="S16" s="1063">
        <f t="shared" si="3"/>
        <v>0</v>
      </c>
      <c r="T16" s="1063">
        <f t="shared" si="3"/>
        <v>0</v>
      </c>
      <c r="U16" s="1100">
        <f t="shared" si="3"/>
        <v>0</v>
      </c>
      <c r="V16" s="1088">
        <f t="shared" si="11"/>
        <v>0</v>
      </c>
      <c r="W16" s="1064">
        <f>IF(D16='A. Allgemeine Informationen'!$C$15,$K16-X16,HLOOKUP('A. Allgemeine Informationen'!$C$15-1,$Y$1:$AE$505,ROW(D16),FALSE)-$X16)</f>
        <v>0</v>
      </c>
      <c r="X16" s="1098">
        <f>HLOOKUP('A. Allgemeine Informationen'!$C$15,$Y$1:$AE$505,ROW(D16),FALSE)</f>
        <v>0</v>
      </c>
      <c r="Y16" s="1088">
        <f t="shared" si="4"/>
        <v>0</v>
      </c>
      <c r="Z16" s="1064">
        <f t="shared" si="5"/>
        <v>0</v>
      </c>
      <c r="AA16" s="1064">
        <f t="shared" si="6"/>
        <v>0</v>
      </c>
      <c r="AB16" s="1064">
        <f t="shared" si="7"/>
        <v>0</v>
      </c>
      <c r="AC16" s="1065">
        <f t="shared" si="8"/>
        <v>0</v>
      </c>
      <c r="AD16" s="1033">
        <f t="shared" si="9"/>
        <v>0</v>
      </c>
      <c r="AE16" s="1034">
        <f t="shared" si="10"/>
        <v>0</v>
      </c>
      <c r="AF16" s="755"/>
      <c r="AG16" s="755"/>
    </row>
    <row r="17" spans="2:33" s="388" customFormat="1" ht="15" customHeight="1" x14ac:dyDescent="0.2">
      <c r="B17" s="1057"/>
      <c r="C17" s="1058"/>
      <c r="D17" s="1059"/>
      <c r="E17" s="1060"/>
      <c r="F17" s="1060"/>
      <c r="G17" s="1060"/>
      <c r="H17" s="1060"/>
      <c r="I17" s="1060"/>
      <c r="J17" s="1060"/>
      <c r="K17" s="1061">
        <f t="shared" si="1"/>
        <v>0</v>
      </c>
      <c r="L17" s="1060"/>
      <c r="M17" s="1099">
        <f>IFERROR(VLOOKUP($C17,Listen!$F$3:$H$39,2,0),0)</f>
        <v>0</v>
      </c>
      <c r="N17" s="1062">
        <f>IFERROR(VLOOKUP($C17,Listen!$F$3:$H$39,3,0),0)</f>
        <v>0</v>
      </c>
      <c r="O17" s="1063">
        <f t="shared" si="2"/>
        <v>0</v>
      </c>
      <c r="P17" s="1063">
        <f t="shared" si="3"/>
        <v>0</v>
      </c>
      <c r="Q17" s="1063">
        <f t="shared" si="3"/>
        <v>0</v>
      </c>
      <c r="R17" s="1063">
        <f t="shared" si="3"/>
        <v>0</v>
      </c>
      <c r="S17" s="1063">
        <f t="shared" si="3"/>
        <v>0</v>
      </c>
      <c r="T17" s="1063">
        <f t="shared" si="3"/>
        <v>0</v>
      </c>
      <c r="U17" s="1100">
        <f t="shared" si="3"/>
        <v>0</v>
      </c>
      <c r="V17" s="1088">
        <f t="shared" si="11"/>
        <v>0</v>
      </c>
      <c r="W17" s="1064">
        <f>IF(D17='A. Allgemeine Informationen'!$C$15,$K17-X17,HLOOKUP('A. Allgemeine Informationen'!$C$15-1,$Y$1:$AE$505,ROW(D17),FALSE)-$X17)</f>
        <v>0</v>
      </c>
      <c r="X17" s="1098">
        <f>HLOOKUP('A. Allgemeine Informationen'!$C$15,$Y$1:$AE$505,ROW(D17),FALSE)</f>
        <v>0</v>
      </c>
      <c r="Y17" s="1088">
        <f t="shared" si="4"/>
        <v>0</v>
      </c>
      <c r="Z17" s="1064">
        <f t="shared" si="5"/>
        <v>0</v>
      </c>
      <c r="AA17" s="1064">
        <f t="shared" si="6"/>
        <v>0</v>
      </c>
      <c r="AB17" s="1064">
        <f t="shared" si="7"/>
        <v>0</v>
      </c>
      <c r="AC17" s="1065">
        <f t="shared" si="8"/>
        <v>0</v>
      </c>
      <c r="AD17" s="1033">
        <f t="shared" si="9"/>
        <v>0</v>
      </c>
      <c r="AE17" s="1034">
        <f t="shared" si="10"/>
        <v>0</v>
      </c>
      <c r="AF17" s="755"/>
      <c r="AG17" s="755"/>
    </row>
    <row r="18" spans="2:33" s="388" customFormat="1" ht="15" customHeight="1" x14ac:dyDescent="0.2">
      <c r="B18" s="1057"/>
      <c r="C18" s="1058"/>
      <c r="D18" s="1059"/>
      <c r="E18" s="1060"/>
      <c r="F18" s="1060"/>
      <c r="G18" s="1060"/>
      <c r="H18" s="1060"/>
      <c r="I18" s="1060"/>
      <c r="J18" s="1060"/>
      <c r="K18" s="1061">
        <f t="shared" si="1"/>
        <v>0</v>
      </c>
      <c r="L18" s="1060"/>
      <c r="M18" s="1099">
        <f>IFERROR(VLOOKUP($C18,Listen!$F$3:$H$39,2,0),0)</f>
        <v>0</v>
      </c>
      <c r="N18" s="1062">
        <f>IFERROR(VLOOKUP($C18,Listen!$F$3:$H$39,3,0),0)</f>
        <v>0</v>
      </c>
      <c r="O18" s="1063">
        <f t="shared" si="2"/>
        <v>0</v>
      </c>
      <c r="P18" s="1063">
        <f t="shared" si="3"/>
        <v>0</v>
      </c>
      <c r="Q18" s="1063">
        <f t="shared" si="3"/>
        <v>0</v>
      </c>
      <c r="R18" s="1063">
        <f t="shared" si="3"/>
        <v>0</v>
      </c>
      <c r="S18" s="1063">
        <f t="shared" si="3"/>
        <v>0</v>
      </c>
      <c r="T18" s="1063">
        <f t="shared" si="3"/>
        <v>0</v>
      </c>
      <c r="U18" s="1100">
        <f t="shared" si="3"/>
        <v>0</v>
      </c>
      <c r="V18" s="1088">
        <f t="shared" si="11"/>
        <v>0</v>
      </c>
      <c r="W18" s="1064">
        <f>IF(D18='A. Allgemeine Informationen'!$C$15,$K18-X18,HLOOKUP('A. Allgemeine Informationen'!$C$15-1,$Y$1:$AE$505,ROW(D18),FALSE)-$X18)</f>
        <v>0</v>
      </c>
      <c r="X18" s="1098">
        <f>HLOOKUP('A. Allgemeine Informationen'!$C$15,$Y$1:$AE$505,ROW(D18),FALSE)</f>
        <v>0</v>
      </c>
      <c r="Y18" s="1088">
        <f t="shared" si="4"/>
        <v>0</v>
      </c>
      <c r="Z18" s="1064">
        <f t="shared" si="5"/>
        <v>0</v>
      </c>
      <c r="AA18" s="1064">
        <f t="shared" si="6"/>
        <v>0</v>
      </c>
      <c r="AB18" s="1064">
        <f t="shared" si="7"/>
        <v>0</v>
      </c>
      <c r="AC18" s="1065">
        <f t="shared" si="8"/>
        <v>0</v>
      </c>
      <c r="AD18" s="1033">
        <f t="shared" si="9"/>
        <v>0</v>
      </c>
      <c r="AE18" s="1034">
        <f t="shared" si="10"/>
        <v>0</v>
      </c>
      <c r="AF18" s="755"/>
      <c r="AG18" s="755"/>
    </row>
    <row r="19" spans="2:33" s="388" customFormat="1" ht="15" customHeight="1" x14ac:dyDescent="0.2">
      <c r="B19" s="1057"/>
      <c r="C19" s="1058"/>
      <c r="D19" s="1059"/>
      <c r="E19" s="1060"/>
      <c r="F19" s="1060"/>
      <c r="G19" s="1060"/>
      <c r="H19" s="1060"/>
      <c r="I19" s="1060"/>
      <c r="J19" s="1060"/>
      <c r="K19" s="1061">
        <f t="shared" si="1"/>
        <v>0</v>
      </c>
      <c r="L19" s="1060"/>
      <c r="M19" s="1099">
        <f>IFERROR(VLOOKUP($C19,Listen!$F$3:$H$39,2,0),0)</f>
        <v>0</v>
      </c>
      <c r="N19" s="1062">
        <f>IFERROR(VLOOKUP($C19,Listen!$F$3:$H$39,3,0),0)</f>
        <v>0</v>
      </c>
      <c r="O19" s="1063">
        <f t="shared" si="2"/>
        <v>0</v>
      </c>
      <c r="P19" s="1063">
        <f t="shared" si="3"/>
        <v>0</v>
      </c>
      <c r="Q19" s="1063">
        <f t="shared" si="3"/>
        <v>0</v>
      </c>
      <c r="R19" s="1063">
        <f t="shared" si="3"/>
        <v>0</v>
      </c>
      <c r="S19" s="1063">
        <f t="shared" si="3"/>
        <v>0</v>
      </c>
      <c r="T19" s="1063">
        <f t="shared" si="3"/>
        <v>0</v>
      </c>
      <c r="U19" s="1100">
        <f t="shared" si="3"/>
        <v>0</v>
      </c>
      <c r="V19" s="1088">
        <f t="shared" si="11"/>
        <v>0</v>
      </c>
      <c r="W19" s="1064">
        <f>IF(D19='A. Allgemeine Informationen'!$C$15,$K19-X19,HLOOKUP('A. Allgemeine Informationen'!$C$15-1,$Y$1:$AE$505,ROW(D19),FALSE)-$X19)</f>
        <v>0</v>
      </c>
      <c r="X19" s="1098">
        <f>HLOOKUP('A. Allgemeine Informationen'!$C$15,$Y$1:$AE$505,ROW(D19),FALSE)</f>
        <v>0</v>
      </c>
      <c r="Y19" s="1088">
        <f t="shared" si="4"/>
        <v>0</v>
      </c>
      <c r="Z19" s="1064">
        <f t="shared" si="5"/>
        <v>0</v>
      </c>
      <c r="AA19" s="1064">
        <f t="shared" si="6"/>
        <v>0</v>
      </c>
      <c r="AB19" s="1064">
        <f t="shared" si="7"/>
        <v>0</v>
      </c>
      <c r="AC19" s="1065">
        <f t="shared" si="8"/>
        <v>0</v>
      </c>
      <c r="AD19" s="1033">
        <f t="shared" si="9"/>
        <v>0</v>
      </c>
      <c r="AE19" s="1034">
        <f t="shared" si="10"/>
        <v>0</v>
      </c>
      <c r="AF19" s="755"/>
      <c r="AG19" s="755"/>
    </row>
    <row r="20" spans="2:33" s="388" customFormat="1" ht="15" customHeight="1" x14ac:dyDescent="0.2">
      <c r="B20" s="1057"/>
      <c r="C20" s="1058"/>
      <c r="D20" s="1059"/>
      <c r="E20" s="1060"/>
      <c r="F20" s="1060"/>
      <c r="G20" s="1060"/>
      <c r="H20" s="1060"/>
      <c r="I20" s="1060"/>
      <c r="J20" s="1060"/>
      <c r="K20" s="1061">
        <f t="shared" si="1"/>
        <v>0</v>
      </c>
      <c r="L20" s="1060"/>
      <c r="M20" s="1099">
        <f>IFERROR(VLOOKUP($C20,Listen!$F$3:$H$39,2,0),0)</f>
        <v>0</v>
      </c>
      <c r="N20" s="1062">
        <f>IFERROR(VLOOKUP($C20,Listen!$F$3:$H$39,3,0),0)</f>
        <v>0</v>
      </c>
      <c r="O20" s="1063">
        <f t="shared" si="2"/>
        <v>0</v>
      </c>
      <c r="P20" s="1063">
        <f t="shared" si="3"/>
        <v>0</v>
      </c>
      <c r="Q20" s="1063">
        <f t="shared" si="3"/>
        <v>0</v>
      </c>
      <c r="R20" s="1063">
        <f t="shared" si="3"/>
        <v>0</v>
      </c>
      <c r="S20" s="1063">
        <f t="shared" si="3"/>
        <v>0</v>
      </c>
      <c r="T20" s="1063">
        <f t="shared" si="3"/>
        <v>0</v>
      </c>
      <c r="U20" s="1100">
        <f t="shared" si="3"/>
        <v>0</v>
      </c>
      <c r="V20" s="1088">
        <f t="shared" si="11"/>
        <v>0</v>
      </c>
      <c r="W20" s="1064">
        <f>IF(D20='A. Allgemeine Informationen'!$C$15,$K20-X20,HLOOKUP('A. Allgemeine Informationen'!$C$15-1,$Y$1:$AE$505,ROW(D20),FALSE)-$X20)</f>
        <v>0</v>
      </c>
      <c r="X20" s="1098">
        <f>HLOOKUP('A. Allgemeine Informationen'!$C$15,$Y$1:$AE$505,ROW(D20),FALSE)</f>
        <v>0</v>
      </c>
      <c r="Y20" s="1088">
        <f t="shared" si="4"/>
        <v>0</v>
      </c>
      <c r="Z20" s="1064">
        <f t="shared" si="5"/>
        <v>0</v>
      </c>
      <c r="AA20" s="1064">
        <f t="shared" si="6"/>
        <v>0</v>
      </c>
      <c r="AB20" s="1064">
        <f t="shared" si="7"/>
        <v>0</v>
      </c>
      <c r="AC20" s="1065">
        <f t="shared" si="8"/>
        <v>0</v>
      </c>
      <c r="AD20" s="1033">
        <f t="shared" si="9"/>
        <v>0</v>
      </c>
      <c r="AE20" s="1034">
        <f t="shared" si="10"/>
        <v>0</v>
      </c>
      <c r="AF20" s="755"/>
      <c r="AG20" s="755"/>
    </row>
    <row r="21" spans="2:33" s="388" customFormat="1" ht="15" customHeight="1" x14ac:dyDescent="0.2">
      <c r="B21" s="1057"/>
      <c r="C21" s="1058"/>
      <c r="D21" s="1059"/>
      <c r="E21" s="1060"/>
      <c r="F21" s="1060"/>
      <c r="G21" s="1060"/>
      <c r="H21" s="1060"/>
      <c r="I21" s="1060"/>
      <c r="J21" s="1060"/>
      <c r="K21" s="1061">
        <f t="shared" si="1"/>
        <v>0</v>
      </c>
      <c r="L21" s="1060"/>
      <c r="M21" s="1099">
        <f>IFERROR(VLOOKUP($C21,Listen!$F$3:$H$39,2,0),0)</f>
        <v>0</v>
      </c>
      <c r="N21" s="1062">
        <f>IFERROR(VLOOKUP($C21,Listen!$F$3:$H$39,3,0),0)</f>
        <v>0</v>
      </c>
      <c r="O21" s="1063">
        <f t="shared" si="2"/>
        <v>0</v>
      </c>
      <c r="P21" s="1063">
        <f t="shared" si="3"/>
        <v>0</v>
      </c>
      <c r="Q21" s="1063">
        <f t="shared" si="3"/>
        <v>0</v>
      </c>
      <c r="R21" s="1063">
        <f t="shared" si="3"/>
        <v>0</v>
      </c>
      <c r="S21" s="1063">
        <f t="shared" si="3"/>
        <v>0</v>
      </c>
      <c r="T21" s="1063">
        <f t="shared" si="3"/>
        <v>0</v>
      </c>
      <c r="U21" s="1100">
        <f t="shared" si="3"/>
        <v>0</v>
      </c>
      <c r="V21" s="1088">
        <f t="shared" si="11"/>
        <v>0</v>
      </c>
      <c r="W21" s="1064">
        <f>IF(D21='A. Allgemeine Informationen'!$C$15,$K21-X21,HLOOKUP('A. Allgemeine Informationen'!$C$15-1,$Y$1:$AE$505,ROW(D21),FALSE)-$X21)</f>
        <v>0</v>
      </c>
      <c r="X21" s="1098">
        <f>HLOOKUP('A. Allgemeine Informationen'!$C$15,$Y$1:$AE$505,ROW(D21),FALSE)</f>
        <v>0</v>
      </c>
      <c r="Y21" s="1088">
        <f t="shared" si="4"/>
        <v>0</v>
      </c>
      <c r="Z21" s="1064">
        <f t="shared" si="5"/>
        <v>0</v>
      </c>
      <c r="AA21" s="1064">
        <f t="shared" si="6"/>
        <v>0</v>
      </c>
      <c r="AB21" s="1064">
        <f t="shared" si="7"/>
        <v>0</v>
      </c>
      <c r="AC21" s="1065">
        <f t="shared" si="8"/>
        <v>0</v>
      </c>
      <c r="AD21" s="1033">
        <f t="shared" si="9"/>
        <v>0</v>
      </c>
      <c r="AE21" s="1034">
        <f t="shared" si="10"/>
        <v>0</v>
      </c>
      <c r="AF21" s="755"/>
      <c r="AG21" s="755"/>
    </row>
    <row r="22" spans="2:33" s="388" customFormat="1" ht="15" customHeight="1" x14ac:dyDescent="0.2">
      <c r="B22" s="1057"/>
      <c r="C22" s="1058"/>
      <c r="D22" s="1059"/>
      <c r="E22" s="1060"/>
      <c r="F22" s="1060"/>
      <c r="G22" s="1060"/>
      <c r="H22" s="1060"/>
      <c r="I22" s="1060"/>
      <c r="J22" s="1060"/>
      <c r="K22" s="1061">
        <f t="shared" si="1"/>
        <v>0</v>
      </c>
      <c r="L22" s="1060"/>
      <c r="M22" s="1099">
        <f>IFERROR(VLOOKUP($C22,Listen!$F$3:$H$39,2,0),0)</f>
        <v>0</v>
      </c>
      <c r="N22" s="1062">
        <f>IFERROR(VLOOKUP($C22,Listen!$F$3:$H$39,3,0),0)</f>
        <v>0</v>
      </c>
      <c r="O22" s="1063">
        <f t="shared" si="2"/>
        <v>0</v>
      </c>
      <c r="P22" s="1063">
        <f t="shared" si="3"/>
        <v>0</v>
      </c>
      <c r="Q22" s="1063">
        <f t="shared" si="3"/>
        <v>0</v>
      </c>
      <c r="R22" s="1063">
        <f t="shared" si="3"/>
        <v>0</v>
      </c>
      <c r="S22" s="1063">
        <f t="shared" si="3"/>
        <v>0</v>
      </c>
      <c r="T22" s="1063">
        <f t="shared" si="3"/>
        <v>0</v>
      </c>
      <c r="U22" s="1100">
        <f t="shared" si="3"/>
        <v>0</v>
      </c>
      <c r="V22" s="1088">
        <f t="shared" si="11"/>
        <v>0</v>
      </c>
      <c r="W22" s="1064">
        <f>IF(D22='A. Allgemeine Informationen'!$C$15,$K22-X22,HLOOKUP('A. Allgemeine Informationen'!$C$15-1,$Y$1:$AE$505,ROW(D22),FALSE)-$X22)</f>
        <v>0</v>
      </c>
      <c r="X22" s="1098">
        <f>HLOOKUP('A. Allgemeine Informationen'!$C$15,$Y$1:$AE$505,ROW(D22),FALSE)</f>
        <v>0</v>
      </c>
      <c r="Y22" s="1088">
        <f t="shared" si="4"/>
        <v>0</v>
      </c>
      <c r="Z22" s="1064">
        <f t="shared" si="5"/>
        <v>0</v>
      </c>
      <c r="AA22" s="1064">
        <f t="shared" si="6"/>
        <v>0</v>
      </c>
      <c r="AB22" s="1064">
        <f t="shared" si="7"/>
        <v>0</v>
      </c>
      <c r="AC22" s="1065">
        <f t="shared" si="8"/>
        <v>0</v>
      </c>
      <c r="AD22" s="1033">
        <f t="shared" si="9"/>
        <v>0</v>
      </c>
      <c r="AE22" s="1034">
        <f t="shared" si="10"/>
        <v>0</v>
      </c>
      <c r="AF22" s="755"/>
      <c r="AG22" s="755"/>
    </row>
    <row r="23" spans="2:33" s="388" customFormat="1" ht="15" customHeight="1" x14ac:dyDescent="0.2">
      <c r="B23" s="1057"/>
      <c r="C23" s="1058"/>
      <c r="D23" s="1059"/>
      <c r="E23" s="1060"/>
      <c r="F23" s="1060"/>
      <c r="G23" s="1060"/>
      <c r="H23" s="1060"/>
      <c r="I23" s="1060"/>
      <c r="J23" s="1060"/>
      <c r="K23" s="1061">
        <f t="shared" si="1"/>
        <v>0</v>
      </c>
      <c r="L23" s="1060"/>
      <c r="M23" s="1099">
        <f>IFERROR(VLOOKUP($C23,Listen!$F$3:$H$39,2,0),0)</f>
        <v>0</v>
      </c>
      <c r="N23" s="1062">
        <f>IFERROR(VLOOKUP($C23,Listen!$F$3:$H$39,3,0),0)</f>
        <v>0</v>
      </c>
      <c r="O23" s="1063">
        <f t="shared" si="2"/>
        <v>0</v>
      </c>
      <c r="P23" s="1063">
        <f t="shared" ref="P23:U38" si="12">O23</f>
        <v>0</v>
      </c>
      <c r="Q23" s="1063">
        <f t="shared" si="12"/>
        <v>0</v>
      </c>
      <c r="R23" s="1063">
        <f t="shared" si="12"/>
        <v>0</v>
      </c>
      <c r="S23" s="1063">
        <f t="shared" si="12"/>
        <v>0</v>
      </c>
      <c r="T23" s="1063">
        <f t="shared" si="12"/>
        <v>0</v>
      </c>
      <c r="U23" s="1100">
        <f t="shared" si="12"/>
        <v>0</v>
      </c>
      <c r="V23" s="1088">
        <f t="shared" si="11"/>
        <v>0</v>
      </c>
      <c r="W23" s="1064">
        <f>IF(D23='A. Allgemeine Informationen'!$C$15,$K23-X23,HLOOKUP('A. Allgemeine Informationen'!$C$15-1,$Y$1:$AE$505,ROW(D23),FALSE)-$X23)</f>
        <v>0</v>
      </c>
      <c r="X23" s="1098">
        <f>HLOOKUP('A. Allgemeine Informationen'!$C$15,$Y$1:$AE$505,ROW(D23),FALSE)</f>
        <v>0</v>
      </c>
      <c r="Y23" s="1088">
        <f t="shared" si="4"/>
        <v>0</v>
      </c>
      <c r="Z23" s="1064">
        <f t="shared" si="5"/>
        <v>0</v>
      </c>
      <c r="AA23" s="1064">
        <f t="shared" si="6"/>
        <v>0</v>
      </c>
      <c r="AB23" s="1064">
        <f t="shared" si="7"/>
        <v>0</v>
      </c>
      <c r="AC23" s="1065">
        <f t="shared" si="8"/>
        <v>0</v>
      </c>
      <c r="AD23" s="1033">
        <f t="shared" si="9"/>
        <v>0</v>
      </c>
      <c r="AE23" s="1034">
        <f t="shared" si="10"/>
        <v>0</v>
      </c>
      <c r="AF23" s="755"/>
      <c r="AG23" s="755"/>
    </row>
    <row r="24" spans="2:33" s="388" customFormat="1" ht="15" customHeight="1" x14ac:dyDescent="0.2">
      <c r="B24" s="1057"/>
      <c r="C24" s="1058"/>
      <c r="D24" s="1059"/>
      <c r="E24" s="1060"/>
      <c r="F24" s="1060"/>
      <c r="G24" s="1060"/>
      <c r="H24" s="1060"/>
      <c r="I24" s="1060"/>
      <c r="J24" s="1060"/>
      <c r="K24" s="1061">
        <f t="shared" si="1"/>
        <v>0</v>
      </c>
      <c r="L24" s="1060"/>
      <c r="M24" s="1099">
        <f>IFERROR(VLOOKUP($C24,Listen!$F$3:$H$39,2,0),0)</f>
        <v>0</v>
      </c>
      <c r="N24" s="1062">
        <f>IFERROR(VLOOKUP($C24,Listen!$F$3:$H$39,3,0),0)</f>
        <v>0</v>
      </c>
      <c r="O24" s="1063">
        <f t="shared" si="2"/>
        <v>0</v>
      </c>
      <c r="P24" s="1063">
        <f t="shared" si="12"/>
        <v>0</v>
      </c>
      <c r="Q24" s="1063">
        <f t="shared" si="12"/>
        <v>0</v>
      </c>
      <c r="R24" s="1063">
        <f t="shared" si="12"/>
        <v>0</v>
      </c>
      <c r="S24" s="1063">
        <f t="shared" si="12"/>
        <v>0</v>
      </c>
      <c r="T24" s="1063">
        <f t="shared" si="12"/>
        <v>0</v>
      </c>
      <c r="U24" s="1100">
        <f t="shared" si="12"/>
        <v>0</v>
      </c>
      <c r="V24" s="1088">
        <f t="shared" si="11"/>
        <v>0</v>
      </c>
      <c r="W24" s="1064">
        <f>IF(D24='A. Allgemeine Informationen'!$C$15,$K24-X24,HLOOKUP('A. Allgemeine Informationen'!$C$15-1,$Y$1:$AE$505,ROW(D24),FALSE)-$X24)</f>
        <v>0</v>
      </c>
      <c r="X24" s="1098">
        <f>HLOOKUP('A. Allgemeine Informationen'!$C$15,$Y$1:$AE$505,ROW(D24),FALSE)</f>
        <v>0</v>
      </c>
      <c r="Y24" s="1088">
        <f t="shared" si="4"/>
        <v>0</v>
      </c>
      <c r="Z24" s="1064">
        <f t="shared" si="5"/>
        <v>0</v>
      </c>
      <c r="AA24" s="1064">
        <f t="shared" si="6"/>
        <v>0</v>
      </c>
      <c r="AB24" s="1064">
        <f t="shared" si="7"/>
        <v>0</v>
      </c>
      <c r="AC24" s="1065">
        <f t="shared" si="8"/>
        <v>0</v>
      </c>
      <c r="AD24" s="1033">
        <f t="shared" si="9"/>
        <v>0</v>
      </c>
      <c r="AE24" s="1034">
        <f t="shared" si="10"/>
        <v>0</v>
      </c>
      <c r="AF24" s="755"/>
      <c r="AG24" s="755"/>
    </row>
    <row r="25" spans="2:33" s="388" customFormat="1" ht="15" customHeight="1" x14ac:dyDescent="0.2">
      <c r="B25" s="1057"/>
      <c r="C25" s="1058"/>
      <c r="D25" s="1059"/>
      <c r="E25" s="1060"/>
      <c r="F25" s="1060"/>
      <c r="G25" s="1060"/>
      <c r="H25" s="1060"/>
      <c r="I25" s="1060"/>
      <c r="J25" s="1060"/>
      <c r="K25" s="1061">
        <f t="shared" si="1"/>
        <v>0</v>
      </c>
      <c r="L25" s="1060"/>
      <c r="M25" s="1099">
        <f>IFERROR(VLOOKUP($C25,Listen!$F$3:$H$39,2,0),0)</f>
        <v>0</v>
      </c>
      <c r="N25" s="1062">
        <f>IFERROR(VLOOKUP($C25,Listen!$F$3:$H$39,3,0),0)</f>
        <v>0</v>
      </c>
      <c r="O25" s="1063">
        <f t="shared" si="2"/>
        <v>0</v>
      </c>
      <c r="P25" s="1063">
        <f t="shared" si="12"/>
        <v>0</v>
      </c>
      <c r="Q25" s="1063">
        <f t="shared" si="12"/>
        <v>0</v>
      </c>
      <c r="R25" s="1063">
        <f t="shared" si="12"/>
        <v>0</v>
      </c>
      <c r="S25" s="1063">
        <f t="shared" si="12"/>
        <v>0</v>
      </c>
      <c r="T25" s="1063">
        <f t="shared" si="12"/>
        <v>0</v>
      </c>
      <c r="U25" s="1100">
        <f t="shared" si="12"/>
        <v>0</v>
      </c>
      <c r="V25" s="1088">
        <f t="shared" si="11"/>
        <v>0</v>
      </c>
      <c r="W25" s="1064">
        <f>IF(D25='A. Allgemeine Informationen'!$C$15,$K25-X25,HLOOKUP('A. Allgemeine Informationen'!$C$15-1,$Y$1:$AE$505,ROW(D25),FALSE)-$X25)</f>
        <v>0</v>
      </c>
      <c r="X25" s="1098">
        <f>HLOOKUP('A. Allgemeine Informationen'!$C$15,$Y$1:$AE$505,ROW(D25),FALSE)</f>
        <v>0</v>
      </c>
      <c r="Y25" s="1088">
        <f t="shared" si="4"/>
        <v>0</v>
      </c>
      <c r="Z25" s="1064">
        <f t="shared" si="5"/>
        <v>0</v>
      </c>
      <c r="AA25" s="1064">
        <f t="shared" si="6"/>
        <v>0</v>
      </c>
      <c r="AB25" s="1064">
        <f t="shared" si="7"/>
        <v>0</v>
      </c>
      <c r="AC25" s="1065">
        <f t="shared" si="8"/>
        <v>0</v>
      </c>
      <c r="AD25" s="1033">
        <f t="shared" si="9"/>
        <v>0</v>
      </c>
      <c r="AE25" s="1034">
        <f t="shared" si="10"/>
        <v>0</v>
      </c>
      <c r="AF25" s="755"/>
      <c r="AG25" s="755"/>
    </row>
    <row r="26" spans="2:33" s="388" customFormat="1" ht="15" customHeight="1" x14ac:dyDescent="0.2">
      <c r="B26" s="1057"/>
      <c r="C26" s="1058"/>
      <c r="D26" s="1059"/>
      <c r="E26" s="1060"/>
      <c r="F26" s="1060"/>
      <c r="G26" s="1060"/>
      <c r="H26" s="1060"/>
      <c r="I26" s="1060"/>
      <c r="J26" s="1060"/>
      <c r="K26" s="1061">
        <f t="shared" si="1"/>
        <v>0</v>
      </c>
      <c r="L26" s="1060"/>
      <c r="M26" s="1099">
        <f>IFERROR(VLOOKUP($C26,Listen!$F$3:$H$39,2,0),0)</f>
        <v>0</v>
      </c>
      <c r="N26" s="1062">
        <f>IFERROR(VLOOKUP($C26,Listen!$F$3:$H$39,3,0),0)</f>
        <v>0</v>
      </c>
      <c r="O26" s="1063">
        <f t="shared" si="2"/>
        <v>0</v>
      </c>
      <c r="P26" s="1063">
        <f t="shared" si="12"/>
        <v>0</v>
      </c>
      <c r="Q26" s="1063">
        <f t="shared" si="12"/>
        <v>0</v>
      </c>
      <c r="R26" s="1063">
        <f t="shared" si="12"/>
        <v>0</v>
      </c>
      <c r="S26" s="1063">
        <f t="shared" si="12"/>
        <v>0</v>
      </c>
      <c r="T26" s="1063">
        <f t="shared" si="12"/>
        <v>0</v>
      </c>
      <c r="U26" s="1100">
        <f t="shared" si="12"/>
        <v>0</v>
      </c>
      <c r="V26" s="1088">
        <f t="shared" si="11"/>
        <v>0</v>
      </c>
      <c r="W26" s="1064">
        <f>IF(D26='A. Allgemeine Informationen'!$C$15,$K26-X26,HLOOKUP('A. Allgemeine Informationen'!$C$15-1,$Y$1:$AE$505,ROW(D26),FALSE)-$X26)</f>
        <v>0</v>
      </c>
      <c r="X26" s="1098">
        <f>HLOOKUP('A. Allgemeine Informationen'!$C$15,$Y$1:$AE$505,ROW(D26),FALSE)</f>
        <v>0</v>
      </c>
      <c r="Y26" s="1088">
        <f t="shared" si="4"/>
        <v>0</v>
      </c>
      <c r="Z26" s="1064">
        <f t="shared" si="5"/>
        <v>0</v>
      </c>
      <c r="AA26" s="1064">
        <f t="shared" si="6"/>
        <v>0</v>
      </c>
      <c r="AB26" s="1064">
        <f t="shared" si="7"/>
        <v>0</v>
      </c>
      <c r="AC26" s="1065">
        <f t="shared" si="8"/>
        <v>0</v>
      </c>
      <c r="AD26" s="1033">
        <f t="shared" si="9"/>
        <v>0</v>
      </c>
      <c r="AE26" s="1034">
        <f t="shared" si="10"/>
        <v>0</v>
      </c>
      <c r="AF26" s="755"/>
      <c r="AG26" s="755"/>
    </row>
    <row r="27" spans="2:33" s="388" customFormat="1" ht="15" customHeight="1" x14ac:dyDescent="0.2">
      <c r="B27" s="1057"/>
      <c r="C27" s="1058"/>
      <c r="D27" s="1059"/>
      <c r="E27" s="1060"/>
      <c r="F27" s="1060"/>
      <c r="G27" s="1060"/>
      <c r="H27" s="1060"/>
      <c r="I27" s="1060"/>
      <c r="J27" s="1060"/>
      <c r="K27" s="1061">
        <f t="shared" si="1"/>
        <v>0</v>
      </c>
      <c r="L27" s="1060"/>
      <c r="M27" s="1099">
        <f>IFERROR(VLOOKUP($C27,Listen!$F$3:$H$39,2,0),0)</f>
        <v>0</v>
      </c>
      <c r="N27" s="1062">
        <f>IFERROR(VLOOKUP($C27,Listen!$F$3:$H$39,3,0),0)</f>
        <v>0</v>
      </c>
      <c r="O27" s="1063">
        <f t="shared" si="2"/>
        <v>0</v>
      </c>
      <c r="P27" s="1063">
        <f t="shared" si="12"/>
        <v>0</v>
      </c>
      <c r="Q27" s="1063">
        <f t="shared" si="12"/>
        <v>0</v>
      </c>
      <c r="R27" s="1063">
        <f t="shared" si="12"/>
        <v>0</v>
      </c>
      <c r="S27" s="1063">
        <f t="shared" si="12"/>
        <v>0</v>
      </c>
      <c r="T27" s="1063">
        <f t="shared" si="12"/>
        <v>0</v>
      </c>
      <c r="U27" s="1100">
        <f t="shared" si="12"/>
        <v>0</v>
      </c>
      <c r="V27" s="1088">
        <f t="shared" si="11"/>
        <v>0</v>
      </c>
      <c r="W27" s="1064">
        <f>IF(D27='A. Allgemeine Informationen'!$C$15,$K27-X27,HLOOKUP('A. Allgemeine Informationen'!$C$15-1,$Y$1:$AE$505,ROW(D27),FALSE)-$X27)</f>
        <v>0</v>
      </c>
      <c r="X27" s="1098">
        <f>HLOOKUP('A. Allgemeine Informationen'!$C$15,$Y$1:$AE$505,ROW(D27),FALSE)</f>
        <v>0</v>
      </c>
      <c r="Y27" s="1088">
        <f t="shared" si="4"/>
        <v>0</v>
      </c>
      <c r="Z27" s="1064">
        <f t="shared" si="5"/>
        <v>0</v>
      </c>
      <c r="AA27" s="1064">
        <f t="shared" si="6"/>
        <v>0</v>
      </c>
      <c r="AB27" s="1064">
        <f t="shared" si="7"/>
        <v>0</v>
      </c>
      <c r="AC27" s="1065">
        <f t="shared" si="8"/>
        <v>0</v>
      </c>
      <c r="AD27" s="1033">
        <f t="shared" si="9"/>
        <v>0</v>
      </c>
      <c r="AE27" s="1034">
        <f t="shared" si="10"/>
        <v>0</v>
      </c>
      <c r="AF27" s="755"/>
      <c r="AG27" s="755"/>
    </row>
    <row r="28" spans="2:33" s="388" customFormat="1" ht="15" customHeight="1" x14ac:dyDescent="0.2">
      <c r="B28" s="1057"/>
      <c r="C28" s="1058"/>
      <c r="D28" s="1059"/>
      <c r="E28" s="1060"/>
      <c r="F28" s="1060"/>
      <c r="G28" s="1060"/>
      <c r="H28" s="1060"/>
      <c r="I28" s="1060"/>
      <c r="J28" s="1060"/>
      <c r="K28" s="1061">
        <f t="shared" si="1"/>
        <v>0</v>
      </c>
      <c r="L28" s="1060"/>
      <c r="M28" s="1099">
        <f>IFERROR(VLOOKUP($C28,Listen!$F$3:$H$39,2,0),0)</f>
        <v>0</v>
      </c>
      <c r="N28" s="1062">
        <f>IFERROR(VLOOKUP($C28,Listen!$F$3:$H$39,3,0),0)</f>
        <v>0</v>
      </c>
      <c r="O28" s="1063">
        <f t="shared" si="2"/>
        <v>0</v>
      </c>
      <c r="P28" s="1063">
        <f t="shared" si="12"/>
        <v>0</v>
      </c>
      <c r="Q28" s="1063">
        <f t="shared" si="12"/>
        <v>0</v>
      </c>
      <c r="R28" s="1063">
        <f t="shared" si="12"/>
        <v>0</v>
      </c>
      <c r="S28" s="1063">
        <f t="shared" si="12"/>
        <v>0</v>
      </c>
      <c r="T28" s="1063">
        <f t="shared" si="12"/>
        <v>0</v>
      </c>
      <c r="U28" s="1100">
        <f t="shared" si="12"/>
        <v>0</v>
      </c>
      <c r="V28" s="1088">
        <f t="shared" si="11"/>
        <v>0</v>
      </c>
      <c r="W28" s="1064">
        <f>IF(D28='A. Allgemeine Informationen'!$C$15,$K28-X28,HLOOKUP('A. Allgemeine Informationen'!$C$15-1,$Y$1:$AE$505,ROW(D28),FALSE)-$X28)</f>
        <v>0</v>
      </c>
      <c r="X28" s="1098">
        <f>HLOOKUP('A. Allgemeine Informationen'!$C$15,$Y$1:$AE$505,ROW(D28),FALSE)</f>
        <v>0</v>
      </c>
      <c r="Y28" s="1088">
        <f t="shared" si="4"/>
        <v>0</v>
      </c>
      <c r="Z28" s="1064">
        <f t="shared" si="5"/>
        <v>0</v>
      </c>
      <c r="AA28" s="1064">
        <f t="shared" si="6"/>
        <v>0</v>
      </c>
      <c r="AB28" s="1064">
        <f t="shared" si="7"/>
        <v>0</v>
      </c>
      <c r="AC28" s="1065">
        <f t="shared" si="8"/>
        <v>0</v>
      </c>
      <c r="AD28" s="1033">
        <f t="shared" si="9"/>
        <v>0</v>
      </c>
      <c r="AE28" s="1034">
        <f t="shared" si="10"/>
        <v>0</v>
      </c>
      <c r="AF28" s="755"/>
      <c r="AG28" s="755"/>
    </row>
    <row r="29" spans="2:33" s="388" customFormat="1" ht="15" customHeight="1" x14ac:dyDescent="0.2">
      <c r="B29" s="1057"/>
      <c r="C29" s="1058"/>
      <c r="D29" s="1059"/>
      <c r="E29" s="1060"/>
      <c r="F29" s="1060"/>
      <c r="G29" s="1060"/>
      <c r="H29" s="1060"/>
      <c r="I29" s="1060"/>
      <c r="J29" s="1060"/>
      <c r="K29" s="1061">
        <f t="shared" si="1"/>
        <v>0</v>
      </c>
      <c r="L29" s="1060"/>
      <c r="M29" s="1099">
        <f>IFERROR(VLOOKUP($C29,Listen!$F$3:$H$39,2,0),0)</f>
        <v>0</v>
      </c>
      <c r="N29" s="1062">
        <f>IFERROR(VLOOKUP($C29,Listen!$F$3:$H$39,3,0),0)</f>
        <v>0</v>
      </c>
      <c r="O29" s="1063">
        <f t="shared" si="2"/>
        <v>0</v>
      </c>
      <c r="P29" s="1063">
        <f t="shared" si="12"/>
        <v>0</v>
      </c>
      <c r="Q29" s="1063">
        <f t="shared" si="12"/>
        <v>0</v>
      </c>
      <c r="R29" s="1063">
        <f t="shared" si="12"/>
        <v>0</v>
      </c>
      <c r="S29" s="1063">
        <f t="shared" si="12"/>
        <v>0</v>
      </c>
      <c r="T29" s="1063">
        <f t="shared" si="12"/>
        <v>0</v>
      </c>
      <c r="U29" s="1100">
        <f t="shared" si="12"/>
        <v>0</v>
      </c>
      <c r="V29" s="1088">
        <f t="shared" si="11"/>
        <v>0</v>
      </c>
      <c r="W29" s="1064">
        <f>IF(D29='A. Allgemeine Informationen'!$C$15,$K29-X29,HLOOKUP('A. Allgemeine Informationen'!$C$15-1,$Y$1:$AE$505,ROW(D29),FALSE)-$X29)</f>
        <v>0</v>
      </c>
      <c r="X29" s="1098">
        <f>HLOOKUP('A. Allgemeine Informationen'!$C$15,$Y$1:$AE$505,ROW(D29),FALSE)</f>
        <v>0</v>
      </c>
      <c r="Y29" s="1088">
        <f t="shared" si="4"/>
        <v>0</v>
      </c>
      <c r="Z29" s="1064">
        <f t="shared" si="5"/>
        <v>0</v>
      </c>
      <c r="AA29" s="1064">
        <f t="shared" si="6"/>
        <v>0</v>
      </c>
      <c r="AB29" s="1064">
        <f t="shared" si="7"/>
        <v>0</v>
      </c>
      <c r="AC29" s="1065">
        <f t="shared" si="8"/>
        <v>0</v>
      </c>
      <c r="AD29" s="1033">
        <f t="shared" si="9"/>
        <v>0</v>
      </c>
      <c r="AE29" s="1034">
        <f t="shared" si="10"/>
        <v>0</v>
      </c>
      <c r="AF29" s="755"/>
      <c r="AG29" s="755"/>
    </row>
    <row r="30" spans="2:33" s="388" customFormat="1" ht="15" customHeight="1" x14ac:dyDescent="0.2">
      <c r="B30" s="1057"/>
      <c r="C30" s="1058"/>
      <c r="D30" s="1059"/>
      <c r="E30" s="1060"/>
      <c r="F30" s="1060"/>
      <c r="G30" s="1060"/>
      <c r="H30" s="1060"/>
      <c r="I30" s="1060"/>
      <c r="J30" s="1060"/>
      <c r="K30" s="1061">
        <f t="shared" si="1"/>
        <v>0</v>
      </c>
      <c r="L30" s="1060"/>
      <c r="M30" s="1099">
        <f>IFERROR(VLOOKUP($C30,Listen!$F$3:$H$39,2,0),0)</f>
        <v>0</v>
      </c>
      <c r="N30" s="1062">
        <f>IFERROR(VLOOKUP($C30,Listen!$F$3:$H$39,3,0),0)</f>
        <v>0</v>
      </c>
      <c r="O30" s="1063">
        <f t="shared" si="2"/>
        <v>0</v>
      </c>
      <c r="P30" s="1063">
        <f t="shared" si="12"/>
        <v>0</v>
      </c>
      <c r="Q30" s="1063">
        <f t="shared" si="12"/>
        <v>0</v>
      </c>
      <c r="R30" s="1063">
        <f t="shared" si="12"/>
        <v>0</v>
      </c>
      <c r="S30" s="1063">
        <f t="shared" si="12"/>
        <v>0</v>
      </c>
      <c r="T30" s="1063">
        <f t="shared" si="12"/>
        <v>0</v>
      </c>
      <c r="U30" s="1100">
        <f t="shared" si="12"/>
        <v>0</v>
      </c>
      <c r="V30" s="1088">
        <f t="shared" si="11"/>
        <v>0</v>
      </c>
      <c r="W30" s="1064">
        <f>IF(D30='A. Allgemeine Informationen'!$C$15,$K30-X30,HLOOKUP('A. Allgemeine Informationen'!$C$15-1,$Y$1:$AE$505,ROW(D30),FALSE)-$X30)</f>
        <v>0</v>
      </c>
      <c r="X30" s="1098">
        <f>HLOOKUP('A. Allgemeine Informationen'!$C$15,$Y$1:$AE$505,ROW(D30),FALSE)</f>
        <v>0</v>
      </c>
      <c r="Y30" s="1088">
        <f t="shared" si="4"/>
        <v>0</v>
      </c>
      <c r="Z30" s="1064">
        <f t="shared" si="5"/>
        <v>0</v>
      </c>
      <c r="AA30" s="1064">
        <f t="shared" si="6"/>
        <v>0</v>
      </c>
      <c r="AB30" s="1064">
        <f t="shared" si="7"/>
        <v>0</v>
      </c>
      <c r="AC30" s="1065">
        <f t="shared" si="8"/>
        <v>0</v>
      </c>
      <c r="AD30" s="1033">
        <f t="shared" si="9"/>
        <v>0</v>
      </c>
      <c r="AE30" s="1034">
        <f t="shared" si="10"/>
        <v>0</v>
      </c>
      <c r="AF30" s="755"/>
      <c r="AG30" s="755"/>
    </row>
    <row r="31" spans="2:33" s="388" customFormat="1" ht="15" customHeight="1" x14ac:dyDescent="0.2">
      <c r="B31" s="1057"/>
      <c r="C31" s="1058"/>
      <c r="D31" s="1059"/>
      <c r="E31" s="1060"/>
      <c r="F31" s="1060"/>
      <c r="G31" s="1060"/>
      <c r="H31" s="1060"/>
      <c r="I31" s="1060"/>
      <c r="J31" s="1060"/>
      <c r="K31" s="1061">
        <f t="shared" si="1"/>
        <v>0</v>
      </c>
      <c r="L31" s="1060"/>
      <c r="M31" s="1099">
        <f>IFERROR(VLOOKUP($C31,Listen!$F$3:$H$39,2,0),0)</f>
        <v>0</v>
      </c>
      <c r="N31" s="1062">
        <f>IFERROR(VLOOKUP($C31,Listen!$F$3:$H$39,3,0),0)</f>
        <v>0</v>
      </c>
      <c r="O31" s="1063">
        <f t="shared" si="2"/>
        <v>0</v>
      </c>
      <c r="P31" s="1063">
        <f t="shared" si="12"/>
        <v>0</v>
      </c>
      <c r="Q31" s="1063">
        <f t="shared" si="12"/>
        <v>0</v>
      </c>
      <c r="R31" s="1063">
        <f t="shared" si="12"/>
        <v>0</v>
      </c>
      <c r="S31" s="1063">
        <f t="shared" si="12"/>
        <v>0</v>
      </c>
      <c r="T31" s="1063">
        <f t="shared" si="12"/>
        <v>0</v>
      </c>
      <c r="U31" s="1100">
        <f t="shared" si="12"/>
        <v>0</v>
      </c>
      <c r="V31" s="1088">
        <f t="shared" si="11"/>
        <v>0</v>
      </c>
      <c r="W31" s="1064">
        <f>IF(D31='A. Allgemeine Informationen'!$C$15,$K31-X31,HLOOKUP('A. Allgemeine Informationen'!$C$15-1,$Y$1:$AE$505,ROW(D31),FALSE)-$X31)</f>
        <v>0</v>
      </c>
      <c r="X31" s="1098">
        <f>HLOOKUP('A. Allgemeine Informationen'!$C$15,$Y$1:$AE$505,ROW(D31),FALSE)</f>
        <v>0</v>
      </c>
      <c r="Y31" s="1088">
        <f t="shared" si="4"/>
        <v>0</v>
      </c>
      <c r="Z31" s="1064">
        <f t="shared" si="5"/>
        <v>0</v>
      </c>
      <c r="AA31" s="1064">
        <f t="shared" si="6"/>
        <v>0</v>
      </c>
      <c r="AB31" s="1064">
        <f t="shared" si="7"/>
        <v>0</v>
      </c>
      <c r="AC31" s="1065">
        <f t="shared" si="8"/>
        <v>0</v>
      </c>
      <c r="AD31" s="1033">
        <f t="shared" si="9"/>
        <v>0</v>
      </c>
      <c r="AE31" s="1034">
        <f t="shared" si="10"/>
        <v>0</v>
      </c>
      <c r="AF31" s="755"/>
      <c r="AG31" s="755"/>
    </row>
    <row r="32" spans="2:33" s="388" customFormat="1" ht="15" customHeight="1" x14ac:dyDescent="0.2">
      <c r="B32" s="1057"/>
      <c r="C32" s="1058"/>
      <c r="D32" s="1059"/>
      <c r="E32" s="1060"/>
      <c r="F32" s="1060"/>
      <c r="G32" s="1060"/>
      <c r="H32" s="1060"/>
      <c r="I32" s="1060"/>
      <c r="J32" s="1060"/>
      <c r="K32" s="1061">
        <f t="shared" si="1"/>
        <v>0</v>
      </c>
      <c r="L32" s="1060"/>
      <c r="M32" s="1099">
        <f>IFERROR(VLOOKUP($C32,Listen!$F$3:$H$39,2,0),0)</f>
        <v>0</v>
      </c>
      <c r="N32" s="1062">
        <f>IFERROR(VLOOKUP($C32,Listen!$F$3:$H$39,3,0),0)</f>
        <v>0</v>
      </c>
      <c r="O32" s="1063">
        <f t="shared" si="2"/>
        <v>0</v>
      </c>
      <c r="P32" s="1063">
        <f t="shared" si="12"/>
        <v>0</v>
      </c>
      <c r="Q32" s="1063">
        <f t="shared" si="12"/>
        <v>0</v>
      </c>
      <c r="R32" s="1063">
        <f t="shared" si="12"/>
        <v>0</v>
      </c>
      <c r="S32" s="1063">
        <f t="shared" si="12"/>
        <v>0</v>
      </c>
      <c r="T32" s="1063">
        <f t="shared" si="12"/>
        <v>0</v>
      </c>
      <c r="U32" s="1100">
        <f t="shared" si="12"/>
        <v>0</v>
      </c>
      <c r="V32" s="1088">
        <f t="shared" si="11"/>
        <v>0</v>
      </c>
      <c r="W32" s="1064">
        <f>IF(D32='A. Allgemeine Informationen'!$C$15,$K32-X32,HLOOKUP('A. Allgemeine Informationen'!$C$15-1,$Y$1:$AE$505,ROW(D32),FALSE)-$X32)</f>
        <v>0</v>
      </c>
      <c r="X32" s="1098">
        <f>HLOOKUP('A. Allgemeine Informationen'!$C$15,$Y$1:$AE$505,ROW(D32),FALSE)</f>
        <v>0</v>
      </c>
      <c r="Y32" s="1088">
        <f t="shared" si="4"/>
        <v>0</v>
      </c>
      <c r="Z32" s="1064">
        <f t="shared" si="5"/>
        <v>0</v>
      </c>
      <c r="AA32" s="1064">
        <f t="shared" si="6"/>
        <v>0</v>
      </c>
      <c r="AB32" s="1064">
        <f t="shared" si="7"/>
        <v>0</v>
      </c>
      <c r="AC32" s="1065">
        <f t="shared" si="8"/>
        <v>0</v>
      </c>
      <c r="AD32" s="1033">
        <f t="shared" si="9"/>
        <v>0</v>
      </c>
      <c r="AE32" s="1034">
        <f t="shared" si="10"/>
        <v>0</v>
      </c>
      <c r="AF32" s="755"/>
      <c r="AG32" s="755"/>
    </row>
    <row r="33" spans="2:33" s="388" customFormat="1" ht="15" customHeight="1" x14ac:dyDescent="0.2">
      <c r="B33" s="1057"/>
      <c r="C33" s="1058"/>
      <c r="D33" s="1059"/>
      <c r="E33" s="1060"/>
      <c r="F33" s="1060"/>
      <c r="G33" s="1060"/>
      <c r="H33" s="1060"/>
      <c r="I33" s="1060"/>
      <c r="J33" s="1060"/>
      <c r="K33" s="1061">
        <f t="shared" si="1"/>
        <v>0</v>
      </c>
      <c r="L33" s="1060"/>
      <c r="M33" s="1099">
        <f>IFERROR(VLOOKUP($C33,Listen!$F$3:$H$39,2,0),0)</f>
        <v>0</v>
      </c>
      <c r="N33" s="1062">
        <f>IFERROR(VLOOKUP($C33,Listen!$F$3:$H$39,3,0),0)</f>
        <v>0</v>
      </c>
      <c r="O33" s="1063">
        <f t="shared" si="2"/>
        <v>0</v>
      </c>
      <c r="P33" s="1063">
        <f t="shared" si="12"/>
        <v>0</v>
      </c>
      <c r="Q33" s="1063">
        <f t="shared" si="12"/>
        <v>0</v>
      </c>
      <c r="R33" s="1063">
        <f t="shared" si="12"/>
        <v>0</v>
      </c>
      <c r="S33" s="1063">
        <f t="shared" si="12"/>
        <v>0</v>
      </c>
      <c r="T33" s="1063">
        <f t="shared" si="12"/>
        <v>0</v>
      </c>
      <c r="U33" s="1100">
        <f t="shared" si="12"/>
        <v>0</v>
      </c>
      <c r="V33" s="1088">
        <f t="shared" si="11"/>
        <v>0</v>
      </c>
      <c r="W33" s="1064">
        <f>IF(D33='A. Allgemeine Informationen'!$C$15,$K33-X33,HLOOKUP('A. Allgemeine Informationen'!$C$15-1,$Y$1:$AE$505,ROW(D33),FALSE)-$X33)</f>
        <v>0</v>
      </c>
      <c r="X33" s="1098">
        <f>HLOOKUP('A. Allgemeine Informationen'!$C$15,$Y$1:$AE$505,ROW(D33),FALSE)</f>
        <v>0</v>
      </c>
      <c r="Y33" s="1088">
        <f t="shared" si="4"/>
        <v>0</v>
      </c>
      <c r="Z33" s="1064">
        <f t="shared" si="5"/>
        <v>0</v>
      </c>
      <c r="AA33" s="1064">
        <f t="shared" si="6"/>
        <v>0</v>
      </c>
      <c r="AB33" s="1064">
        <f t="shared" si="7"/>
        <v>0</v>
      </c>
      <c r="AC33" s="1065">
        <f t="shared" si="8"/>
        <v>0</v>
      </c>
      <c r="AD33" s="1033">
        <f t="shared" si="9"/>
        <v>0</v>
      </c>
      <c r="AE33" s="1034">
        <f t="shared" si="10"/>
        <v>0</v>
      </c>
      <c r="AF33" s="755"/>
      <c r="AG33" s="755"/>
    </row>
    <row r="34" spans="2:33" s="388" customFormat="1" ht="15" customHeight="1" x14ac:dyDescent="0.2">
      <c r="B34" s="1057"/>
      <c r="C34" s="1058"/>
      <c r="D34" s="1059"/>
      <c r="E34" s="1060"/>
      <c r="F34" s="1060"/>
      <c r="G34" s="1060"/>
      <c r="H34" s="1060"/>
      <c r="I34" s="1060"/>
      <c r="J34" s="1060"/>
      <c r="K34" s="1061">
        <f t="shared" si="1"/>
        <v>0</v>
      </c>
      <c r="L34" s="1060"/>
      <c r="M34" s="1099">
        <f>IFERROR(VLOOKUP($C34,Listen!$F$3:$H$39,2,0),0)</f>
        <v>0</v>
      </c>
      <c r="N34" s="1062">
        <f>IFERROR(VLOOKUP($C34,Listen!$F$3:$H$39,3,0),0)</f>
        <v>0</v>
      </c>
      <c r="O34" s="1063">
        <f t="shared" si="2"/>
        <v>0</v>
      </c>
      <c r="P34" s="1063">
        <f t="shared" si="12"/>
        <v>0</v>
      </c>
      <c r="Q34" s="1063">
        <f t="shared" si="12"/>
        <v>0</v>
      </c>
      <c r="R34" s="1063">
        <f t="shared" si="12"/>
        <v>0</v>
      </c>
      <c r="S34" s="1063">
        <f t="shared" si="12"/>
        <v>0</v>
      </c>
      <c r="T34" s="1063">
        <f t="shared" si="12"/>
        <v>0</v>
      </c>
      <c r="U34" s="1100">
        <f t="shared" si="12"/>
        <v>0</v>
      </c>
      <c r="V34" s="1088">
        <f t="shared" si="11"/>
        <v>0</v>
      </c>
      <c r="W34" s="1064">
        <f>IF(D34='A. Allgemeine Informationen'!$C$15,$K34-X34,HLOOKUP('A. Allgemeine Informationen'!$C$15-1,$Y$1:$AE$505,ROW(D34),FALSE)-$X34)</f>
        <v>0</v>
      </c>
      <c r="X34" s="1098">
        <f>HLOOKUP('A. Allgemeine Informationen'!$C$15,$Y$1:$AE$505,ROW(D34),FALSE)</f>
        <v>0</v>
      </c>
      <c r="Y34" s="1088">
        <f t="shared" si="4"/>
        <v>0</v>
      </c>
      <c r="Z34" s="1064">
        <f t="shared" si="5"/>
        <v>0</v>
      </c>
      <c r="AA34" s="1064">
        <f t="shared" si="6"/>
        <v>0</v>
      </c>
      <c r="AB34" s="1064">
        <f t="shared" si="7"/>
        <v>0</v>
      </c>
      <c r="AC34" s="1065">
        <f t="shared" si="8"/>
        <v>0</v>
      </c>
      <c r="AD34" s="1033">
        <f t="shared" si="9"/>
        <v>0</v>
      </c>
      <c r="AE34" s="1034">
        <f t="shared" si="10"/>
        <v>0</v>
      </c>
      <c r="AF34" s="755"/>
      <c r="AG34" s="755"/>
    </row>
    <row r="35" spans="2:33" s="388" customFormat="1" ht="15" customHeight="1" x14ac:dyDescent="0.2">
      <c r="B35" s="1057"/>
      <c r="C35" s="1058"/>
      <c r="D35" s="1059"/>
      <c r="E35" s="1060"/>
      <c r="F35" s="1060"/>
      <c r="G35" s="1060"/>
      <c r="H35" s="1060"/>
      <c r="I35" s="1060"/>
      <c r="J35" s="1060"/>
      <c r="K35" s="1061">
        <f t="shared" si="1"/>
        <v>0</v>
      </c>
      <c r="L35" s="1060"/>
      <c r="M35" s="1099">
        <f>IFERROR(VLOOKUP($C35,Listen!$F$3:$H$39,2,0),0)</f>
        <v>0</v>
      </c>
      <c r="N35" s="1062">
        <f>IFERROR(VLOOKUP($C35,Listen!$F$3:$H$39,3,0),0)</f>
        <v>0</v>
      </c>
      <c r="O35" s="1063">
        <f t="shared" si="2"/>
        <v>0</v>
      </c>
      <c r="P35" s="1063">
        <f t="shared" si="12"/>
        <v>0</v>
      </c>
      <c r="Q35" s="1063">
        <f t="shared" si="12"/>
        <v>0</v>
      </c>
      <c r="R35" s="1063">
        <f t="shared" si="12"/>
        <v>0</v>
      </c>
      <c r="S35" s="1063">
        <f t="shared" si="12"/>
        <v>0</v>
      </c>
      <c r="T35" s="1063">
        <f t="shared" si="12"/>
        <v>0</v>
      </c>
      <c r="U35" s="1100">
        <f t="shared" si="12"/>
        <v>0</v>
      </c>
      <c r="V35" s="1088">
        <f t="shared" si="11"/>
        <v>0</v>
      </c>
      <c r="W35" s="1064">
        <f>IF(D35='A. Allgemeine Informationen'!$C$15,$K35-X35,HLOOKUP('A. Allgemeine Informationen'!$C$15-1,$Y$1:$AE$505,ROW(D35),FALSE)-$X35)</f>
        <v>0</v>
      </c>
      <c r="X35" s="1098">
        <f>HLOOKUP('A. Allgemeine Informationen'!$C$15,$Y$1:$AE$505,ROW(D35),FALSE)</f>
        <v>0</v>
      </c>
      <c r="Y35" s="1088">
        <f t="shared" si="4"/>
        <v>0</v>
      </c>
      <c r="Z35" s="1064">
        <f t="shared" si="5"/>
        <v>0</v>
      </c>
      <c r="AA35" s="1064">
        <f t="shared" si="6"/>
        <v>0</v>
      </c>
      <c r="AB35" s="1064">
        <f t="shared" si="7"/>
        <v>0</v>
      </c>
      <c r="AC35" s="1065">
        <f t="shared" si="8"/>
        <v>0</v>
      </c>
      <c r="AD35" s="1033">
        <f t="shared" si="9"/>
        <v>0</v>
      </c>
      <c r="AE35" s="1034">
        <f t="shared" si="10"/>
        <v>0</v>
      </c>
      <c r="AF35" s="755"/>
      <c r="AG35" s="755"/>
    </row>
    <row r="36" spans="2:33" s="388" customFormat="1" ht="15" customHeight="1" x14ac:dyDescent="0.2">
      <c r="B36" s="1057"/>
      <c r="C36" s="1058"/>
      <c r="D36" s="1059"/>
      <c r="E36" s="1060"/>
      <c r="F36" s="1060"/>
      <c r="G36" s="1060"/>
      <c r="H36" s="1060"/>
      <c r="I36" s="1060"/>
      <c r="J36" s="1060"/>
      <c r="K36" s="1061">
        <f t="shared" si="1"/>
        <v>0</v>
      </c>
      <c r="L36" s="1060"/>
      <c r="M36" s="1099">
        <f>IFERROR(VLOOKUP($C36,Listen!$F$3:$H$39,2,0),0)</f>
        <v>0</v>
      </c>
      <c r="N36" s="1062">
        <f>IFERROR(VLOOKUP($C36,Listen!$F$3:$H$39,3,0),0)</f>
        <v>0</v>
      </c>
      <c r="O36" s="1063">
        <f t="shared" si="2"/>
        <v>0</v>
      </c>
      <c r="P36" s="1063">
        <f t="shared" si="12"/>
        <v>0</v>
      </c>
      <c r="Q36" s="1063">
        <f t="shared" si="12"/>
        <v>0</v>
      </c>
      <c r="R36" s="1063">
        <f t="shared" si="12"/>
        <v>0</v>
      </c>
      <c r="S36" s="1063">
        <f t="shared" si="12"/>
        <v>0</v>
      </c>
      <c r="T36" s="1063">
        <f t="shared" si="12"/>
        <v>0</v>
      </c>
      <c r="U36" s="1100">
        <f t="shared" si="12"/>
        <v>0</v>
      </c>
      <c r="V36" s="1088">
        <f t="shared" si="11"/>
        <v>0</v>
      </c>
      <c r="W36" s="1064">
        <f>IF(D36='A. Allgemeine Informationen'!$C$15,$K36-X36,HLOOKUP('A. Allgemeine Informationen'!$C$15-1,$Y$1:$AE$505,ROW(D36),FALSE)-$X36)</f>
        <v>0</v>
      </c>
      <c r="X36" s="1098">
        <f>HLOOKUP('A. Allgemeine Informationen'!$C$15,$Y$1:$AE$505,ROW(D36),FALSE)</f>
        <v>0</v>
      </c>
      <c r="Y36" s="1088">
        <f t="shared" si="4"/>
        <v>0</v>
      </c>
      <c r="Z36" s="1064">
        <f t="shared" si="5"/>
        <v>0</v>
      </c>
      <c r="AA36" s="1064">
        <f t="shared" si="6"/>
        <v>0</v>
      </c>
      <c r="AB36" s="1064">
        <f t="shared" si="7"/>
        <v>0</v>
      </c>
      <c r="AC36" s="1065">
        <f t="shared" si="8"/>
        <v>0</v>
      </c>
      <c r="AD36" s="1033">
        <f t="shared" si="9"/>
        <v>0</v>
      </c>
      <c r="AE36" s="1034">
        <f t="shared" si="10"/>
        <v>0</v>
      </c>
      <c r="AF36" s="755"/>
      <c r="AG36" s="755"/>
    </row>
    <row r="37" spans="2:33" s="388" customFormat="1" ht="15" customHeight="1" x14ac:dyDescent="0.2">
      <c r="B37" s="1057"/>
      <c r="C37" s="1058"/>
      <c r="D37" s="1059"/>
      <c r="E37" s="1060"/>
      <c r="F37" s="1060"/>
      <c r="G37" s="1060"/>
      <c r="H37" s="1060"/>
      <c r="I37" s="1060"/>
      <c r="J37" s="1060"/>
      <c r="K37" s="1061">
        <f t="shared" si="1"/>
        <v>0</v>
      </c>
      <c r="L37" s="1060"/>
      <c r="M37" s="1099">
        <f>IFERROR(VLOOKUP($C37,Listen!$F$3:$H$39,2,0),0)</f>
        <v>0</v>
      </c>
      <c r="N37" s="1062">
        <f>IFERROR(VLOOKUP($C37,Listen!$F$3:$H$39,3,0),0)</f>
        <v>0</v>
      </c>
      <c r="O37" s="1063">
        <f t="shared" si="2"/>
        <v>0</v>
      </c>
      <c r="P37" s="1063">
        <f t="shared" si="12"/>
        <v>0</v>
      </c>
      <c r="Q37" s="1063">
        <f t="shared" si="12"/>
        <v>0</v>
      </c>
      <c r="R37" s="1063">
        <f t="shared" si="12"/>
        <v>0</v>
      </c>
      <c r="S37" s="1063">
        <f t="shared" si="12"/>
        <v>0</v>
      </c>
      <c r="T37" s="1063">
        <f t="shared" si="12"/>
        <v>0</v>
      </c>
      <c r="U37" s="1100">
        <f t="shared" si="12"/>
        <v>0</v>
      </c>
      <c r="V37" s="1088">
        <f t="shared" si="11"/>
        <v>0</v>
      </c>
      <c r="W37" s="1064">
        <f>IF(D37='A. Allgemeine Informationen'!$C$15,$K37-X37,HLOOKUP('A. Allgemeine Informationen'!$C$15-1,$Y$1:$AE$505,ROW(D37),FALSE)-$X37)</f>
        <v>0</v>
      </c>
      <c r="X37" s="1098">
        <f>HLOOKUP('A. Allgemeine Informationen'!$C$15,$Y$1:$AE$505,ROW(D37),FALSE)</f>
        <v>0</v>
      </c>
      <c r="Y37" s="1088">
        <f t="shared" si="4"/>
        <v>0</v>
      </c>
      <c r="Z37" s="1064">
        <f t="shared" si="5"/>
        <v>0</v>
      </c>
      <c r="AA37" s="1064">
        <f t="shared" si="6"/>
        <v>0</v>
      </c>
      <c r="AB37" s="1064">
        <f t="shared" si="7"/>
        <v>0</v>
      </c>
      <c r="AC37" s="1065">
        <f t="shared" si="8"/>
        <v>0</v>
      </c>
      <c r="AD37" s="1033">
        <f t="shared" si="9"/>
        <v>0</v>
      </c>
      <c r="AE37" s="1034">
        <f t="shared" si="10"/>
        <v>0</v>
      </c>
      <c r="AF37" s="755"/>
      <c r="AG37" s="755"/>
    </row>
    <row r="38" spans="2:33" s="388" customFormat="1" ht="15" customHeight="1" x14ac:dyDescent="0.2">
      <c r="B38" s="1057"/>
      <c r="C38" s="1058"/>
      <c r="D38" s="1059"/>
      <c r="E38" s="1060"/>
      <c r="F38" s="1060"/>
      <c r="G38" s="1060"/>
      <c r="H38" s="1060"/>
      <c r="I38" s="1060"/>
      <c r="J38" s="1060"/>
      <c r="K38" s="1061">
        <f t="shared" si="1"/>
        <v>0</v>
      </c>
      <c r="L38" s="1060"/>
      <c r="M38" s="1099">
        <f>IFERROR(VLOOKUP($C38,Listen!$F$3:$H$39,2,0),0)</f>
        <v>0</v>
      </c>
      <c r="N38" s="1062">
        <f>IFERROR(VLOOKUP($C38,Listen!$F$3:$H$39,3,0),0)</f>
        <v>0</v>
      </c>
      <c r="O38" s="1063">
        <f t="shared" si="2"/>
        <v>0</v>
      </c>
      <c r="P38" s="1063">
        <f t="shared" si="12"/>
        <v>0</v>
      </c>
      <c r="Q38" s="1063">
        <f t="shared" si="12"/>
        <v>0</v>
      </c>
      <c r="R38" s="1063">
        <f t="shared" si="12"/>
        <v>0</v>
      </c>
      <c r="S38" s="1063">
        <f t="shared" si="12"/>
        <v>0</v>
      </c>
      <c r="T38" s="1063">
        <f t="shared" si="12"/>
        <v>0</v>
      </c>
      <c r="U38" s="1100">
        <f t="shared" si="12"/>
        <v>0</v>
      </c>
      <c r="V38" s="1088">
        <f t="shared" si="11"/>
        <v>0</v>
      </c>
      <c r="W38" s="1064">
        <f>IF(D38='A. Allgemeine Informationen'!$C$15,$K38-X38,HLOOKUP('A. Allgemeine Informationen'!$C$15-1,$Y$1:$AE$505,ROW(D38),FALSE)-$X38)</f>
        <v>0</v>
      </c>
      <c r="X38" s="1098">
        <f>HLOOKUP('A. Allgemeine Informationen'!$C$15,$Y$1:$AE$505,ROW(D38),FALSE)</f>
        <v>0</v>
      </c>
      <c r="Y38" s="1088">
        <f t="shared" si="4"/>
        <v>0</v>
      </c>
      <c r="Z38" s="1064">
        <f t="shared" si="5"/>
        <v>0</v>
      </c>
      <c r="AA38" s="1064">
        <f t="shared" si="6"/>
        <v>0</v>
      </c>
      <c r="AB38" s="1064">
        <f t="shared" si="7"/>
        <v>0</v>
      </c>
      <c r="AC38" s="1065">
        <f t="shared" si="8"/>
        <v>0</v>
      </c>
      <c r="AD38" s="1033">
        <f t="shared" si="9"/>
        <v>0</v>
      </c>
      <c r="AE38" s="1034">
        <f t="shared" si="10"/>
        <v>0</v>
      </c>
      <c r="AF38" s="755"/>
      <c r="AG38" s="755"/>
    </row>
    <row r="39" spans="2:33" s="388" customFormat="1" ht="15" customHeight="1" x14ac:dyDescent="0.2">
      <c r="B39" s="1057"/>
      <c r="C39" s="1058"/>
      <c r="D39" s="1059"/>
      <c r="E39" s="1060"/>
      <c r="F39" s="1060"/>
      <c r="G39" s="1060"/>
      <c r="H39" s="1060"/>
      <c r="I39" s="1060"/>
      <c r="J39" s="1060"/>
      <c r="K39" s="1061">
        <f t="shared" si="1"/>
        <v>0</v>
      </c>
      <c r="L39" s="1060"/>
      <c r="M39" s="1099">
        <f>IFERROR(VLOOKUP($C39,Listen!$F$3:$H$39,2,0),0)</f>
        <v>0</v>
      </c>
      <c r="N39" s="1062">
        <f>IFERROR(VLOOKUP($C39,Listen!$F$3:$H$39,3,0),0)</f>
        <v>0</v>
      </c>
      <c r="O39" s="1063">
        <f t="shared" si="2"/>
        <v>0</v>
      </c>
      <c r="P39" s="1063">
        <f t="shared" ref="P39:U54" si="13">O39</f>
        <v>0</v>
      </c>
      <c r="Q39" s="1063">
        <f t="shared" si="13"/>
        <v>0</v>
      </c>
      <c r="R39" s="1063">
        <f t="shared" si="13"/>
        <v>0</v>
      </c>
      <c r="S39" s="1063">
        <f t="shared" si="13"/>
        <v>0</v>
      </c>
      <c r="T39" s="1063">
        <f t="shared" si="13"/>
        <v>0</v>
      </c>
      <c r="U39" s="1100">
        <f t="shared" si="13"/>
        <v>0</v>
      </c>
      <c r="V39" s="1088">
        <f t="shared" si="11"/>
        <v>0</v>
      </c>
      <c r="W39" s="1064">
        <f>IF(D39='A. Allgemeine Informationen'!$C$15,$K39-X39,HLOOKUP('A. Allgemeine Informationen'!$C$15-1,$Y$1:$AE$505,ROW(D39),FALSE)-$X39)</f>
        <v>0</v>
      </c>
      <c r="X39" s="1098">
        <f>HLOOKUP('A. Allgemeine Informationen'!$C$15,$Y$1:$AE$505,ROW(D39),FALSE)</f>
        <v>0</v>
      </c>
      <c r="Y39" s="1088">
        <f t="shared" si="4"/>
        <v>0</v>
      </c>
      <c r="Z39" s="1064">
        <f t="shared" si="5"/>
        <v>0</v>
      </c>
      <c r="AA39" s="1064">
        <f t="shared" si="6"/>
        <v>0</v>
      </c>
      <c r="AB39" s="1064">
        <f t="shared" si="7"/>
        <v>0</v>
      </c>
      <c r="AC39" s="1065">
        <f t="shared" si="8"/>
        <v>0</v>
      </c>
      <c r="AD39" s="1033">
        <f t="shared" si="9"/>
        <v>0</v>
      </c>
      <c r="AE39" s="1034">
        <f t="shared" si="10"/>
        <v>0</v>
      </c>
      <c r="AF39" s="755"/>
      <c r="AG39" s="755"/>
    </row>
    <row r="40" spans="2:33" s="388" customFormat="1" ht="15" customHeight="1" x14ac:dyDescent="0.2">
      <c r="B40" s="1057"/>
      <c r="C40" s="1058"/>
      <c r="D40" s="1059"/>
      <c r="E40" s="1060"/>
      <c r="F40" s="1060"/>
      <c r="G40" s="1060"/>
      <c r="H40" s="1060"/>
      <c r="I40" s="1060"/>
      <c r="J40" s="1060"/>
      <c r="K40" s="1061">
        <f t="shared" si="1"/>
        <v>0</v>
      </c>
      <c r="L40" s="1060"/>
      <c r="M40" s="1099">
        <f>IFERROR(VLOOKUP($C40,Listen!$F$3:$H$39,2,0),0)</f>
        <v>0</v>
      </c>
      <c r="N40" s="1062">
        <f>IFERROR(VLOOKUP($C40,Listen!$F$3:$H$39,3,0),0)</f>
        <v>0</v>
      </c>
      <c r="O40" s="1063">
        <f t="shared" si="2"/>
        <v>0</v>
      </c>
      <c r="P40" s="1063">
        <f t="shared" si="13"/>
        <v>0</v>
      </c>
      <c r="Q40" s="1063">
        <f t="shared" si="13"/>
        <v>0</v>
      </c>
      <c r="R40" s="1063">
        <f t="shared" si="13"/>
        <v>0</v>
      </c>
      <c r="S40" s="1063">
        <f t="shared" si="13"/>
        <v>0</v>
      </c>
      <c r="T40" s="1063">
        <f t="shared" si="13"/>
        <v>0</v>
      </c>
      <c r="U40" s="1100">
        <f t="shared" si="13"/>
        <v>0</v>
      </c>
      <c r="V40" s="1088">
        <f t="shared" si="11"/>
        <v>0</v>
      </c>
      <c r="W40" s="1064">
        <f>IF(D40='A. Allgemeine Informationen'!$C$15,$K40-X40,HLOOKUP('A. Allgemeine Informationen'!$C$15-1,$Y$1:$AE$505,ROW(D40),FALSE)-$X40)</f>
        <v>0</v>
      </c>
      <c r="X40" s="1098">
        <f>HLOOKUP('A. Allgemeine Informationen'!$C$15,$Y$1:$AE$505,ROW(D40),FALSE)</f>
        <v>0</v>
      </c>
      <c r="Y40" s="1088">
        <f t="shared" si="4"/>
        <v>0</v>
      </c>
      <c r="Z40" s="1064">
        <f t="shared" si="5"/>
        <v>0</v>
      </c>
      <c r="AA40" s="1064">
        <f t="shared" si="6"/>
        <v>0</v>
      </c>
      <c r="AB40" s="1064">
        <f t="shared" si="7"/>
        <v>0</v>
      </c>
      <c r="AC40" s="1065">
        <f t="shared" si="8"/>
        <v>0</v>
      </c>
      <c r="AD40" s="1033">
        <f t="shared" si="9"/>
        <v>0</v>
      </c>
      <c r="AE40" s="1034">
        <f t="shared" si="10"/>
        <v>0</v>
      </c>
      <c r="AF40" s="755"/>
      <c r="AG40" s="755"/>
    </row>
    <row r="41" spans="2:33" s="388" customFormat="1" ht="15" customHeight="1" x14ac:dyDescent="0.2">
      <c r="B41" s="1057"/>
      <c r="C41" s="1058"/>
      <c r="D41" s="1059"/>
      <c r="E41" s="1060"/>
      <c r="F41" s="1060"/>
      <c r="G41" s="1060"/>
      <c r="H41" s="1060"/>
      <c r="I41" s="1060"/>
      <c r="J41" s="1060"/>
      <c r="K41" s="1061">
        <f t="shared" si="1"/>
        <v>0</v>
      </c>
      <c r="L41" s="1060"/>
      <c r="M41" s="1099">
        <f>IFERROR(VLOOKUP($C41,Listen!$F$3:$H$39,2,0),0)</f>
        <v>0</v>
      </c>
      <c r="N41" s="1062">
        <f>IFERROR(VLOOKUP($C41,Listen!$F$3:$H$39,3,0),0)</f>
        <v>0</v>
      </c>
      <c r="O41" s="1063">
        <f t="shared" si="2"/>
        <v>0</v>
      </c>
      <c r="P41" s="1063">
        <f t="shared" si="13"/>
        <v>0</v>
      </c>
      <c r="Q41" s="1063">
        <f t="shared" si="13"/>
        <v>0</v>
      </c>
      <c r="R41" s="1063">
        <f t="shared" si="13"/>
        <v>0</v>
      </c>
      <c r="S41" s="1063">
        <f t="shared" si="13"/>
        <v>0</v>
      </c>
      <c r="T41" s="1063">
        <f t="shared" si="13"/>
        <v>0</v>
      </c>
      <c r="U41" s="1100">
        <f t="shared" si="13"/>
        <v>0</v>
      </c>
      <c r="V41" s="1088">
        <f t="shared" si="11"/>
        <v>0</v>
      </c>
      <c r="W41" s="1064">
        <f>IF(D41='A. Allgemeine Informationen'!$C$15,$K41-X41,HLOOKUP('A. Allgemeine Informationen'!$C$15-1,$Y$1:$AE$505,ROW(D41),FALSE)-$X41)</f>
        <v>0</v>
      </c>
      <c r="X41" s="1098">
        <f>HLOOKUP('A. Allgemeine Informationen'!$C$15,$Y$1:$AE$505,ROW(D41),FALSE)</f>
        <v>0</v>
      </c>
      <c r="Y41" s="1088">
        <f t="shared" si="4"/>
        <v>0</v>
      </c>
      <c r="Z41" s="1064">
        <f t="shared" si="5"/>
        <v>0</v>
      </c>
      <c r="AA41" s="1064">
        <f t="shared" si="6"/>
        <v>0</v>
      </c>
      <c r="AB41" s="1064">
        <f t="shared" si="7"/>
        <v>0</v>
      </c>
      <c r="AC41" s="1065">
        <f t="shared" si="8"/>
        <v>0</v>
      </c>
      <c r="AD41" s="1033">
        <f t="shared" si="9"/>
        <v>0</v>
      </c>
      <c r="AE41" s="1034">
        <f t="shared" si="10"/>
        <v>0</v>
      </c>
      <c r="AF41" s="755"/>
      <c r="AG41" s="755"/>
    </row>
    <row r="42" spans="2:33" s="388" customFormat="1" ht="15" customHeight="1" x14ac:dyDescent="0.2">
      <c r="B42" s="1057"/>
      <c r="C42" s="1058"/>
      <c r="D42" s="1059"/>
      <c r="E42" s="1060"/>
      <c r="F42" s="1060"/>
      <c r="G42" s="1060"/>
      <c r="H42" s="1060"/>
      <c r="I42" s="1060"/>
      <c r="J42" s="1060"/>
      <c r="K42" s="1061">
        <f t="shared" si="1"/>
        <v>0</v>
      </c>
      <c r="L42" s="1060"/>
      <c r="M42" s="1099">
        <f>IFERROR(VLOOKUP($C42,Listen!$F$3:$H$39,2,0),0)</f>
        <v>0</v>
      </c>
      <c r="N42" s="1062">
        <f>IFERROR(VLOOKUP($C42,Listen!$F$3:$H$39,3,0),0)</f>
        <v>0</v>
      </c>
      <c r="O42" s="1063">
        <f t="shared" si="2"/>
        <v>0</v>
      </c>
      <c r="P42" s="1063">
        <f t="shared" si="13"/>
        <v>0</v>
      </c>
      <c r="Q42" s="1063">
        <f t="shared" si="13"/>
        <v>0</v>
      </c>
      <c r="R42" s="1063">
        <f t="shared" si="13"/>
        <v>0</v>
      </c>
      <c r="S42" s="1063">
        <f t="shared" si="13"/>
        <v>0</v>
      </c>
      <c r="T42" s="1063">
        <f t="shared" si="13"/>
        <v>0</v>
      </c>
      <c r="U42" s="1100">
        <f t="shared" si="13"/>
        <v>0</v>
      </c>
      <c r="V42" s="1088">
        <f t="shared" si="11"/>
        <v>0</v>
      </c>
      <c r="W42" s="1064">
        <f>IF(D42='A. Allgemeine Informationen'!$C$15,$K42-X42,HLOOKUP('A. Allgemeine Informationen'!$C$15-1,$Y$1:$AE$505,ROW(D42),FALSE)-$X42)</f>
        <v>0</v>
      </c>
      <c r="X42" s="1098">
        <f>HLOOKUP('A. Allgemeine Informationen'!$C$15,$Y$1:$AE$505,ROW(D42),FALSE)</f>
        <v>0</v>
      </c>
      <c r="Y42" s="1088">
        <f t="shared" si="4"/>
        <v>0</v>
      </c>
      <c r="Z42" s="1064">
        <f t="shared" si="5"/>
        <v>0</v>
      </c>
      <c r="AA42" s="1064">
        <f t="shared" si="6"/>
        <v>0</v>
      </c>
      <c r="AB42" s="1064">
        <f t="shared" si="7"/>
        <v>0</v>
      </c>
      <c r="AC42" s="1065">
        <f t="shared" si="8"/>
        <v>0</v>
      </c>
      <c r="AD42" s="1033">
        <f t="shared" si="9"/>
        <v>0</v>
      </c>
      <c r="AE42" s="1034">
        <f t="shared" si="10"/>
        <v>0</v>
      </c>
      <c r="AF42" s="755"/>
      <c r="AG42" s="755"/>
    </row>
    <row r="43" spans="2:33" s="388" customFormat="1" ht="15" customHeight="1" x14ac:dyDescent="0.2">
      <c r="B43" s="1057"/>
      <c r="C43" s="1058"/>
      <c r="D43" s="1059"/>
      <c r="E43" s="1060"/>
      <c r="F43" s="1060"/>
      <c r="G43" s="1060"/>
      <c r="H43" s="1060"/>
      <c r="I43" s="1060"/>
      <c r="J43" s="1060"/>
      <c r="K43" s="1061">
        <f t="shared" si="1"/>
        <v>0</v>
      </c>
      <c r="L43" s="1060"/>
      <c r="M43" s="1099">
        <f>IFERROR(VLOOKUP($C43,Listen!$F$3:$H$39,2,0),0)</f>
        <v>0</v>
      </c>
      <c r="N43" s="1062">
        <f>IFERROR(VLOOKUP($C43,Listen!$F$3:$H$39,3,0),0)</f>
        <v>0</v>
      </c>
      <c r="O43" s="1063">
        <f t="shared" si="2"/>
        <v>0</v>
      </c>
      <c r="P43" s="1063">
        <f t="shared" si="13"/>
        <v>0</v>
      </c>
      <c r="Q43" s="1063">
        <f t="shared" si="13"/>
        <v>0</v>
      </c>
      <c r="R43" s="1063">
        <f t="shared" si="13"/>
        <v>0</v>
      </c>
      <c r="S43" s="1063">
        <f t="shared" si="13"/>
        <v>0</v>
      </c>
      <c r="T43" s="1063">
        <f t="shared" si="13"/>
        <v>0</v>
      </c>
      <c r="U43" s="1100">
        <f t="shared" si="13"/>
        <v>0</v>
      </c>
      <c r="V43" s="1088">
        <f t="shared" si="11"/>
        <v>0</v>
      </c>
      <c r="W43" s="1064">
        <f>IF(D43='A. Allgemeine Informationen'!$C$15,$K43-X43,HLOOKUP('A. Allgemeine Informationen'!$C$15-1,$Y$1:$AE$505,ROW(D43),FALSE)-$X43)</f>
        <v>0</v>
      </c>
      <c r="X43" s="1098">
        <f>HLOOKUP('A. Allgemeine Informationen'!$C$15,$Y$1:$AE$505,ROW(D43),FALSE)</f>
        <v>0</v>
      </c>
      <c r="Y43" s="1088">
        <f t="shared" si="4"/>
        <v>0</v>
      </c>
      <c r="Z43" s="1064">
        <f t="shared" si="5"/>
        <v>0</v>
      </c>
      <c r="AA43" s="1064">
        <f t="shared" si="6"/>
        <v>0</v>
      </c>
      <c r="AB43" s="1064">
        <f t="shared" si="7"/>
        <v>0</v>
      </c>
      <c r="AC43" s="1065">
        <f t="shared" si="8"/>
        <v>0</v>
      </c>
      <c r="AD43" s="1033">
        <f t="shared" si="9"/>
        <v>0</v>
      </c>
      <c r="AE43" s="1034">
        <f t="shared" si="10"/>
        <v>0</v>
      </c>
      <c r="AF43" s="755"/>
      <c r="AG43" s="755"/>
    </row>
    <row r="44" spans="2:33" s="388" customFormat="1" ht="15" customHeight="1" x14ac:dyDescent="0.2">
      <c r="B44" s="1057"/>
      <c r="C44" s="1058"/>
      <c r="D44" s="1059"/>
      <c r="E44" s="1060"/>
      <c r="F44" s="1060"/>
      <c r="G44" s="1060"/>
      <c r="H44" s="1060"/>
      <c r="I44" s="1060"/>
      <c r="J44" s="1060"/>
      <c r="K44" s="1061">
        <f t="shared" si="1"/>
        <v>0</v>
      </c>
      <c r="L44" s="1060"/>
      <c r="M44" s="1099">
        <f>IFERROR(VLOOKUP($C44,Listen!$F$3:$H$39,2,0),0)</f>
        <v>0</v>
      </c>
      <c r="N44" s="1062">
        <f>IFERROR(VLOOKUP($C44,Listen!$F$3:$H$39,3,0),0)</f>
        <v>0</v>
      </c>
      <c r="O44" s="1063">
        <f t="shared" si="2"/>
        <v>0</v>
      </c>
      <c r="P44" s="1063">
        <f t="shared" si="13"/>
        <v>0</v>
      </c>
      <c r="Q44" s="1063">
        <f t="shared" si="13"/>
        <v>0</v>
      </c>
      <c r="R44" s="1063">
        <f t="shared" si="13"/>
        <v>0</v>
      </c>
      <c r="S44" s="1063">
        <f t="shared" si="13"/>
        <v>0</v>
      </c>
      <c r="T44" s="1063">
        <f t="shared" si="13"/>
        <v>0</v>
      </c>
      <c r="U44" s="1100">
        <f t="shared" si="13"/>
        <v>0</v>
      </c>
      <c r="V44" s="1088">
        <f t="shared" si="11"/>
        <v>0</v>
      </c>
      <c r="W44" s="1064">
        <f>IF(D44='A. Allgemeine Informationen'!$C$15,$K44-X44,HLOOKUP('A. Allgemeine Informationen'!$C$15-1,$Y$1:$AE$505,ROW(D44),FALSE)-$X44)</f>
        <v>0</v>
      </c>
      <c r="X44" s="1098">
        <f>HLOOKUP('A. Allgemeine Informationen'!$C$15,$Y$1:$AE$505,ROW(D44),FALSE)</f>
        <v>0</v>
      </c>
      <c r="Y44" s="1088">
        <f t="shared" si="4"/>
        <v>0</v>
      </c>
      <c r="Z44" s="1064">
        <f t="shared" si="5"/>
        <v>0</v>
      </c>
      <c r="AA44" s="1064">
        <f t="shared" si="6"/>
        <v>0</v>
      </c>
      <c r="AB44" s="1064">
        <f t="shared" si="7"/>
        <v>0</v>
      </c>
      <c r="AC44" s="1065">
        <f t="shared" si="8"/>
        <v>0</v>
      </c>
      <c r="AD44" s="1033">
        <f t="shared" si="9"/>
        <v>0</v>
      </c>
      <c r="AE44" s="1034">
        <f t="shared" si="10"/>
        <v>0</v>
      </c>
      <c r="AF44" s="755"/>
      <c r="AG44" s="755"/>
    </row>
    <row r="45" spans="2:33" s="388" customFormat="1" ht="15" customHeight="1" x14ac:dyDescent="0.2">
      <c r="B45" s="1057"/>
      <c r="C45" s="1058"/>
      <c r="D45" s="1059"/>
      <c r="E45" s="1060"/>
      <c r="F45" s="1060"/>
      <c r="G45" s="1060"/>
      <c r="H45" s="1060"/>
      <c r="I45" s="1060"/>
      <c r="J45" s="1060"/>
      <c r="K45" s="1061">
        <f t="shared" si="1"/>
        <v>0</v>
      </c>
      <c r="L45" s="1060"/>
      <c r="M45" s="1099">
        <f>IFERROR(VLOOKUP($C45,Listen!$F$3:$H$39,2,0),0)</f>
        <v>0</v>
      </c>
      <c r="N45" s="1062">
        <f>IFERROR(VLOOKUP($C45,Listen!$F$3:$H$39,3,0),0)</f>
        <v>0</v>
      </c>
      <c r="O45" s="1063">
        <f t="shared" si="2"/>
        <v>0</v>
      </c>
      <c r="P45" s="1063">
        <f t="shared" si="13"/>
        <v>0</v>
      </c>
      <c r="Q45" s="1063">
        <f t="shared" si="13"/>
        <v>0</v>
      </c>
      <c r="R45" s="1063">
        <f t="shared" si="13"/>
        <v>0</v>
      </c>
      <c r="S45" s="1063">
        <f t="shared" si="13"/>
        <v>0</v>
      </c>
      <c r="T45" s="1063">
        <f t="shared" si="13"/>
        <v>0</v>
      </c>
      <c r="U45" s="1100">
        <f t="shared" si="13"/>
        <v>0</v>
      </c>
      <c r="V45" s="1088">
        <f t="shared" si="11"/>
        <v>0</v>
      </c>
      <c r="W45" s="1064">
        <f>IF(D45='A. Allgemeine Informationen'!$C$15,$K45-X45,HLOOKUP('A. Allgemeine Informationen'!$C$15-1,$Y$1:$AE$505,ROW(D45),FALSE)-$X45)</f>
        <v>0</v>
      </c>
      <c r="X45" s="1098">
        <f>HLOOKUP('A. Allgemeine Informationen'!$C$15,$Y$1:$AE$505,ROW(D45),FALSE)</f>
        <v>0</v>
      </c>
      <c r="Y45" s="1088">
        <f t="shared" si="4"/>
        <v>0</v>
      </c>
      <c r="Z45" s="1064">
        <f t="shared" si="5"/>
        <v>0</v>
      </c>
      <c r="AA45" s="1064">
        <f t="shared" si="6"/>
        <v>0</v>
      </c>
      <c r="AB45" s="1064">
        <f t="shared" si="7"/>
        <v>0</v>
      </c>
      <c r="AC45" s="1065">
        <f t="shared" si="8"/>
        <v>0</v>
      </c>
      <c r="AD45" s="1033">
        <f t="shared" si="9"/>
        <v>0</v>
      </c>
      <c r="AE45" s="1034">
        <f t="shared" si="10"/>
        <v>0</v>
      </c>
      <c r="AF45" s="755"/>
      <c r="AG45" s="755"/>
    </row>
    <row r="46" spans="2:33" s="388" customFormat="1" ht="15" customHeight="1" x14ac:dyDescent="0.2">
      <c r="B46" s="1057"/>
      <c r="C46" s="1058"/>
      <c r="D46" s="1059"/>
      <c r="E46" s="1060"/>
      <c r="F46" s="1060"/>
      <c r="G46" s="1060"/>
      <c r="H46" s="1060"/>
      <c r="I46" s="1060"/>
      <c r="J46" s="1060"/>
      <c r="K46" s="1061">
        <f t="shared" si="1"/>
        <v>0</v>
      </c>
      <c r="L46" s="1060"/>
      <c r="M46" s="1099">
        <f>IFERROR(VLOOKUP($C46,Listen!$F$3:$H$39,2,0),0)</f>
        <v>0</v>
      </c>
      <c r="N46" s="1062">
        <f>IFERROR(VLOOKUP($C46,Listen!$F$3:$H$39,3,0),0)</f>
        <v>0</v>
      </c>
      <c r="O46" s="1063">
        <f t="shared" si="2"/>
        <v>0</v>
      </c>
      <c r="P46" s="1063">
        <f t="shared" si="13"/>
        <v>0</v>
      </c>
      <c r="Q46" s="1063">
        <f t="shared" si="13"/>
        <v>0</v>
      </c>
      <c r="R46" s="1063">
        <f t="shared" si="13"/>
        <v>0</v>
      </c>
      <c r="S46" s="1063">
        <f t="shared" si="13"/>
        <v>0</v>
      </c>
      <c r="T46" s="1063">
        <f t="shared" si="13"/>
        <v>0</v>
      </c>
      <c r="U46" s="1100">
        <f t="shared" si="13"/>
        <v>0</v>
      </c>
      <c r="V46" s="1088">
        <f t="shared" si="11"/>
        <v>0</v>
      </c>
      <c r="W46" s="1064">
        <f>IF(D46='A. Allgemeine Informationen'!$C$15,$K46-X46,HLOOKUP('A. Allgemeine Informationen'!$C$15-1,$Y$1:$AE$505,ROW(D46),FALSE)-$X46)</f>
        <v>0</v>
      </c>
      <c r="X46" s="1098">
        <f>HLOOKUP('A. Allgemeine Informationen'!$C$15,$Y$1:$AE$505,ROW(D46),FALSE)</f>
        <v>0</v>
      </c>
      <c r="Y46" s="1088">
        <f t="shared" si="4"/>
        <v>0</v>
      </c>
      <c r="Z46" s="1064">
        <f t="shared" si="5"/>
        <v>0</v>
      </c>
      <c r="AA46" s="1064">
        <f t="shared" si="6"/>
        <v>0</v>
      </c>
      <c r="AB46" s="1064">
        <f t="shared" si="7"/>
        <v>0</v>
      </c>
      <c r="AC46" s="1065">
        <f t="shared" si="8"/>
        <v>0</v>
      </c>
      <c r="AD46" s="1033">
        <f t="shared" si="9"/>
        <v>0</v>
      </c>
      <c r="AE46" s="1034">
        <f t="shared" si="10"/>
        <v>0</v>
      </c>
      <c r="AF46" s="755"/>
      <c r="AG46" s="755"/>
    </row>
    <row r="47" spans="2:33" s="388" customFormat="1" ht="15" customHeight="1" x14ac:dyDescent="0.2">
      <c r="B47" s="1057"/>
      <c r="C47" s="1058"/>
      <c r="D47" s="1059"/>
      <c r="E47" s="1060"/>
      <c r="F47" s="1060"/>
      <c r="G47" s="1060"/>
      <c r="H47" s="1060"/>
      <c r="I47" s="1060"/>
      <c r="J47" s="1060"/>
      <c r="K47" s="1061">
        <f t="shared" si="1"/>
        <v>0</v>
      </c>
      <c r="L47" s="1060"/>
      <c r="M47" s="1099">
        <f>IFERROR(VLOOKUP($C47,Listen!$F$3:$H$39,2,0),0)</f>
        <v>0</v>
      </c>
      <c r="N47" s="1062">
        <f>IFERROR(VLOOKUP($C47,Listen!$F$3:$H$39,3,0),0)</f>
        <v>0</v>
      </c>
      <c r="O47" s="1063">
        <f t="shared" si="2"/>
        <v>0</v>
      </c>
      <c r="P47" s="1063">
        <f t="shared" si="13"/>
        <v>0</v>
      </c>
      <c r="Q47" s="1063">
        <f t="shared" si="13"/>
        <v>0</v>
      </c>
      <c r="R47" s="1063">
        <f t="shared" si="13"/>
        <v>0</v>
      </c>
      <c r="S47" s="1063">
        <f t="shared" si="13"/>
        <v>0</v>
      </c>
      <c r="T47" s="1063">
        <f t="shared" si="13"/>
        <v>0</v>
      </c>
      <c r="U47" s="1100">
        <f t="shared" si="13"/>
        <v>0</v>
      </c>
      <c r="V47" s="1088">
        <f t="shared" si="11"/>
        <v>0</v>
      </c>
      <c r="W47" s="1064">
        <f>IF(D47='A. Allgemeine Informationen'!$C$15,$K47-X47,HLOOKUP('A. Allgemeine Informationen'!$C$15-1,$Y$1:$AE$505,ROW(D47),FALSE)-$X47)</f>
        <v>0</v>
      </c>
      <c r="X47" s="1098">
        <f>HLOOKUP('A. Allgemeine Informationen'!$C$15,$Y$1:$AE$505,ROW(D47),FALSE)</f>
        <v>0</v>
      </c>
      <c r="Y47" s="1088">
        <f t="shared" si="4"/>
        <v>0</v>
      </c>
      <c r="Z47" s="1064">
        <f t="shared" si="5"/>
        <v>0</v>
      </c>
      <c r="AA47" s="1064">
        <f t="shared" si="6"/>
        <v>0</v>
      </c>
      <c r="AB47" s="1064">
        <f t="shared" si="7"/>
        <v>0</v>
      </c>
      <c r="AC47" s="1065">
        <f t="shared" si="8"/>
        <v>0</v>
      </c>
      <c r="AD47" s="1033">
        <f t="shared" si="9"/>
        <v>0</v>
      </c>
      <c r="AE47" s="1034">
        <f t="shared" si="10"/>
        <v>0</v>
      </c>
      <c r="AF47" s="755"/>
      <c r="AG47" s="755"/>
    </row>
    <row r="48" spans="2:33" s="388" customFormat="1" ht="15" customHeight="1" x14ac:dyDescent="0.2">
      <c r="B48" s="1057"/>
      <c r="C48" s="1058"/>
      <c r="D48" s="1059"/>
      <c r="E48" s="1060"/>
      <c r="F48" s="1060"/>
      <c r="G48" s="1060"/>
      <c r="H48" s="1060"/>
      <c r="I48" s="1060"/>
      <c r="J48" s="1060"/>
      <c r="K48" s="1061">
        <f t="shared" si="1"/>
        <v>0</v>
      </c>
      <c r="L48" s="1060"/>
      <c r="M48" s="1099">
        <f>IFERROR(VLOOKUP($C48,Listen!$F$3:$H$39,2,0),0)</f>
        <v>0</v>
      </c>
      <c r="N48" s="1062">
        <f>IFERROR(VLOOKUP($C48,Listen!$F$3:$H$39,3,0),0)</f>
        <v>0</v>
      </c>
      <c r="O48" s="1063">
        <f t="shared" si="2"/>
        <v>0</v>
      </c>
      <c r="P48" s="1063">
        <f t="shared" si="13"/>
        <v>0</v>
      </c>
      <c r="Q48" s="1063">
        <f t="shared" si="13"/>
        <v>0</v>
      </c>
      <c r="R48" s="1063">
        <f t="shared" si="13"/>
        <v>0</v>
      </c>
      <c r="S48" s="1063">
        <f t="shared" si="13"/>
        <v>0</v>
      </c>
      <c r="T48" s="1063">
        <f t="shared" si="13"/>
        <v>0</v>
      </c>
      <c r="U48" s="1100">
        <f t="shared" si="13"/>
        <v>0</v>
      </c>
      <c r="V48" s="1088">
        <f t="shared" si="11"/>
        <v>0</v>
      </c>
      <c r="W48" s="1064">
        <f>IF(D48='A. Allgemeine Informationen'!$C$15,$K48-X48,HLOOKUP('A. Allgemeine Informationen'!$C$15-1,$Y$1:$AE$505,ROW(D48),FALSE)-$X48)</f>
        <v>0</v>
      </c>
      <c r="X48" s="1098">
        <f>HLOOKUP('A. Allgemeine Informationen'!$C$15,$Y$1:$AE$505,ROW(D48),FALSE)</f>
        <v>0</v>
      </c>
      <c r="Y48" s="1088">
        <f t="shared" si="4"/>
        <v>0</v>
      </c>
      <c r="Z48" s="1064">
        <f t="shared" si="5"/>
        <v>0</v>
      </c>
      <c r="AA48" s="1064">
        <f t="shared" si="6"/>
        <v>0</v>
      </c>
      <c r="AB48" s="1064">
        <f t="shared" si="7"/>
        <v>0</v>
      </c>
      <c r="AC48" s="1065">
        <f t="shared" si="8"/>
        <v>0</v>
      </c>
      <c r="AD48" s="1033">
        <f t="shared" si="9"/>
        <v>0</v>
      </c>
      <c r="AE48" s="1034">
        <f t="shared" si="10"/>
        <v>0</v>
      </c>
      <c r="AF48" s="755"/>
      <c r="AG48" s="755"/>
    </row>
    <row r="49" spans="2:33" s="388" customFormat="1" ht="15" customHeight="1" x14ac:dyDescent="0.2">
      <c r="B49" s="1057"/>
      <c r="C49" s="1058"/>
      <c r="D49" s="1059"/>
      <c r="E49" s="1060"/>
      <c r="F49" s="1060"/>
      <c r="G49" s="1060"/>
      <c r="H49" s="1060"/>
      <c r="I49" s="1060"/>
      <c r="J49" s="1060"/>
      <c r="K49" s="1061">
        <f t="shared" si="1"/>
        <v>0</v>
      </c>
      <c r="L49" s="1060"/>
      <c r="M49" s="1099">
        <f>IFERROR(VLOOKUP($C49,Listen!$F$3:$H$39,2,0),0)</f>
        <v>0</v>
      </c>
      <c r="N49" s="1062">
        <f>IFERROR(VLOOKUP($C49,Listen!$F$3:$H$39,3,0),0)</f>
        <v>0</v>
      </c>
      <c r="O49" s="1063">
        <f t="shared" si="2"/>
        <v>0</v>
      </c>
      <c r="P49" s="1063">
        <f t="shared" si="13"/>
        <v>0</v>
      </c>
      <c r="Q49" s="1063">
        <f t="shared" si="13"/>
        <v>0</v>
      </c>
      <c r="R49" s="1063">
        <f t="shared" si="13"/>
        <v>0</v>
      </c>
      <c r="S49" s="1063">
        <f t="shared" si="13"/>
        <v>0</v>
      </c>
      <c r="T49" s="1063">
        <f t="shared" si="13"/>
        <v>0</v>
      </c>
      <c r="U49" s="1100">
        <f t="shared" si="13"/>
        <v>0</v>
      </c>
      <c r="V49" s="1088">
        <f t="shared" si="11"/>
        <v>0</v>
      </c>
      <c r="W49" s="1064">
        <f>IF(D49='A. Allgemeine Informationen'!$C$15,$K49-X49,HLOOKUP('A. Allgemeine Informationen'!$C$15-1,$Y$1:$AE$505,ROW(D49),FALSE)-$X49)</f>
        <v>0</v>
      </c>
      <c r="X49" s="1098">
        <f>HLOOKUP('A. Allgemeine Informationen'!$C$15,$Y$1:$AE$505,ROW(D49),FALSE)</f>
        <v>0</v>
      </c>
      <c r="Y49" s="1088">
        <f t="shared" si="4"/>
        <v>0</v>
      </c>
      <c r="Z49" s="1064">
        <f t="shared" si="5"/>
        <v>0</v>
      </c>
      <c r="AA49" s="1064">
        <f t="shared" si="6"/>
        <v>0</v>
      </c>
      <c r="AB49" s="1064">
        <f t="shared" si="7"/>
        <v>0</v>
      </c>
      <c r="AC49" s="1065">
        <f t="shared" si="8"/>
        <v>0</v>
      </c>
      <c r="AD49" s="1033">
        <f t="shared" si="9"/>
        <v>0</v>
      </c>
      <c r="AE49" s="1034">
        <f t="shared" si="10"/>
        <v>0</v>
      </c>
      <c r="AF49" s="755"/>
      <c r="AG49" s="755"/>
    </row>
    <row r="50" spans="2:33" s="388" customFormat="1" ht="15" customHeight="1" x14ac:dyDescent="0.2">
      <c r="B50" s="1057"/>
      <c r="C50" s="1058"/>
      <c r="D50" s="1059"/>
      <c r="E50" s="1060"/>
      <c r="F50" s="1060"/>
      <c r="G50" s="1060"/>
      <c r="H50" s="1060"/>
      <c r="I50" s="1060"/>
      <c r="J50" s="1060"/>
      <c r="K50" s="1061">
        <f t="shared" si="1"/>
        <v>0</v>
      </c>
      <c r="L50" s="1060"/>
      <c r="M50" s="1099">
        <f>IFERROR(VLOOKUP($C50,Listen!$F$3:$H$39,2,0),0)</f>
        <v>0</v>
      </c>
      <c r="N50" s="1062">
        <f>IFERROR(VLOOKUP($C50,Listen!$F$3:$H$39,3,0),0)</f>
        <v>0</v>
      </c>
      <c r="O50" s="1063">
        <f t="shared" si="2"/>
        <v>0</v>
      </c>
      <c r="P50" s="1063">
        <f t="shared" si="13"/>
        <v>0</v>
      </c>
      <c r="Q50" s="1063">
        <f t="shared" si="13"/>
        <v>0</v>
      </c>
      <c r="R50" s="1063">
        <f t="shared" si="13"/>
        <v>0</v>
      </c>
      <c r="S50" s="1063">
        <f t="shared" si="13"/>
        <v>0</v>
      </c>
      <c r="T50" s="1063">
        <f t="shared" si="13"/>
        <v>0</v>
      </c>
      <c r="U50" s="1100">
        <f t="shared" si="13"/>
        <v>0</v>
      </c>
      <c r="V50" s="1088">
        <f t="shared" si="11"/>
        <v>0</v>
      </c>
      <c r="W50" s="1064">
        <f>IF(D50='A. Allgemeine Informationen'!$C$15,$K50-X50,HLOOKUP('A. Allgemeine Informationen'!$C$15-1,$Y$1:$AE$505,ROW(D50),FALSE)-$X50)</f>
        <v>0</v>
      </c>
      <c r="X50" s="1098">
        <f>HLOOKUP('A. Allgemeine Informationen'!$C$15,$Y$1:$AE$505,ROW(D50),FALSE)</f>
        <v>0</v>
      </c>
      <c r="Y50" s="1088">
        <f t="shared" si="4"/>
        <v>0</v>
      </c>
      <c r="Z50" s="1064">
        <f t="shared" si="5"/>
        <v>0</v>
      </c>
      <c r="AA50" s="1064">
        <f t="shared" si="6"/>
        <v>0</v>
      </c>
      <c r="AB50" s="1064">
        <f t="shared" si="7"/>
        <v>0</v>
      </c>
      <c r="AC50" s="1065">
        <f t="shared" si="8"/>
        <v>0</v>
      </c>
      <c r="AD50" s="1033">
        <f t="shared" si="9"/>
        <v>0</v>
      </c>
      <c r="AE50" s="1034">
        <f t="shared" si="10"/>
        <v>0</v>
      </c>
      <c r="AF50" s="755"/>
      <c r="AG50" s="755"/>
    </row>
    <row r="51" spans="2:33" s="388" customFormat="1" ht="15" customHeight="1" x14ac:dyDescent="0.2">
      <c r="B51" s="1057"/>
      <c r="C51" s="1058"/>
      <c r="D51" s="1059"/>
      <c r="E51" s="1060"/>
      <c r="F51" s="1060"/>
      <c r="G51" s="1060"/>
      <c r="H51" s="1060"/>
      <c r="I51" s="1060"/>
      <c r="J51" s="1060"/>
      <c r="K51" s="1061">
        <f t="shared" si="1"/>
        <v>0</v>
      </c>
      <c r="L51" s="1060"/>
      <c r="M51" s="1099">
        <f>IFERROR(VLOOKUP($C51,Listen!$F$3:$H$39,2,0),0)</f>
        <v>0</v>
      </c>
      <c r="N51" s="1062">
        <f>IFERROR(VLOOKUP($C51,Listen!$F$3:$H$39,3,0),0)</f>
        <v>0</v>
      </c>
      <c r="O51" s="1063">
        <f t="shared" si="2"/>
        <v>0</v>
      </c>
      <c r="P51" s="1063">
        <f t="shared" si="13"/>
        <v>0</v>
      </c>
      <c r="Q51" s="1063">
        <f t="shared" si="13"/>
        <v>0</v>
      </c>
      <c r="R51" s="1063">
        <f t="shared" si="13"/>
        <v>0</v>
      </c>
      <c r="S51" s="1063">
        <f t="shared" si="13"/>
        <v>0</v>
      </c>
      <c r="T51" s="1063">
        <f t="shared" si="13"/>
        <v>0</v>
      </c>
      <c r="U51" s="1100">
        <f t="shared" si="13"/>
        <v>0</v>
      </c>
      <c r="V51" s="1088">
        <f t="shared" si="11"/>
        <v>0</v>
      </c>
      <c r="W51" s="1064">
        <f>IF(D51='A. Allgemeine Informationen'!$C$15,$K51-X51,HLOOKUP('A. Allgemeine Informationen'!$C$15-1,$Y$1:$AE$505,ROW(D51),FALSE)-$X51)</f>
        <v>0</v>
      </c>
      <c r="X51" s="1098">
        <f>HLOOKUP('A. Allgemeine Informationen'!$C$15,$Y$1:$AE$505,ROW(D51),FALSE)</f>
        <v>0</v>
      </c>
      <c r="Y51" s="1088">
        <f t="shared" si="4"/>
        <v>0</v>
      </c>
      <c r="Z51" s="1064">
        <f t="shared" si="5"/>
        <v>0</v>
      </c>
      <c r="AA51" s="1064">
        <f t="shared" si="6"/>
        <v>0</v>
      </c>
      <c r="AB51" s="1064">
        <f t="shared" si="7"/>
        <v>0</v>
      </c>
      <c r="AC51" s="1065">
        <f t="shared" si="8"/>
        <v>0</v>
      </c>
      <c r="AD51" s="1033">
        <f t="shared" si="9"/>
        <v>0</v>
      </c>
      <c r="AE51" s="1034">
        <f t="shared" si="10"/>
        <v>0</v>
      </c>
      <c r="AF51" s="755"/>
      <c r="AG51" s="755"/>
    </row>
    <row r="52" spans="2:33" s="388" customFormat="1" ht="15" customHeight="1" x14ac:dyDescent="0.2">
      <c r="B52" s="1057"/>
      <c r="C52" s="1058"/>
      <c r="D52" s="1059"/>
      <c r="E52" s="1060"/>
      <c r="F52" s="1060"/>
      <c r="G52" s="1060"/>
      <c r="H52" s="1060"/>
      <c r="I52" s="1060"/>
      <c r="J52" s="1060"/>
      <c r="K52" s="1061">
        <f t="shared" si="1"/>
        <v>0</v>
      </c>
      <c r="L52" s="1060"/>
      <c r="M52" s="1099">
        <f>IFERROR(VLOOKUP($C52,Listen!$F$3:$H$39,2,0),0)</f>
        <v>0</v>
      </c>
      <c r="N52" s="1062">
        <f>IFERROR(VLOOKUP($C52,Listen!$F$3:$H$39,3,0),0)</f>
        <v>0</v>
      </c>
      <c r="O52" s="1063">
        <f t="shared" si="2"/>
        <v>0</v>
      </c>
      <c r="P52" s="1063">
        <f t="shared" si="13"/>
        <v>0</v>
      </c>
      <c r="Q52" s="1063">
        <f t="shared" si="13"/>
        <v>0</v>
      </c>
      <c r="R52" s="1063">
        <f t="shared" si="13"/>
        <v>0</v>
      </c>
      <c r="S52" s="1063">
        <f t="shared" si="13"/>
        <v>0</v>
      </c>
      <c r="T52" s="1063">
        <f t="shared" si="13"/>
        <v>0</v>
      </c>
      <c r="U52" s="1100">
        <f t="shared" si="13"/>
        <v>0</v>
      </c>
      <c r="V52" s="1088">
        <f t="shared" si="11"/>
        <v>0</v>
      </c>
      <c r="W52" s="1064">
        <f>IF(D52='A. Allgemeine Informationen'!$C$15,$K52-X52,HLOOKUP('A. Allgemeine Informationen'!$C$15-1,$Y$1:$AE$505,ROW(D52),FALSE)-$X52)</f>
        <v>0</v>
      </c>
      <c r="X52" s="1098">
        <f>HLOOKUP('A. Allgemeine Informationen'!$C$15,$Y$1:$AE$505,ROW(D52),FALSE)</f>
        <v>0</v>
      </c>
      <c r="Y52" s="1088">
        <f t="shared" si="4"/>
        <v>0</v>
      </c>
      <c r="Z52" s="1064">
        <f t="shared" si="5"/>
        <v>0</v>
      </c>
      <c r="AA52" s="1064">
        <f t="shared" si="6"/>
        <v>0</v>
      </c>
      <c r="AB52" s="1064">
        <f t="shared" si="7"/>
        <v>0</v>
      </c>
      <c r="AC52" s="1065">
        <f t="shared" si="8"/>
        <v>0</v>
      </c>
      <c r="AD52" s="1033">
        <f t="shared" si="9"/>
        <v>0</v>
      </c>
      <c r="AE52" s="1034">
        <f t="shared" si="10"/>
        <v>0</v>
      </c>
      <c r="AF52" s="755"/>
      <c r="AG52" s="755"/>
    </row>
    <row r="53" spans="2:33" s="388" customFormat="1" ht="15" customHeight="1" x14ac:dyDescent="0.2">
      <c r="B53" s="1057"/>
      <c r="C53" s="1058"/>
      <c r="D53" s="1059"/>
      <c r="E53" s="1060"/>
      <c r="F53" s="1060"/>
      <c r="G53" s="1060"/>
      <c r="H53" s="1060"/>
      <c r="I53" s="1060"/>
      <c r="J53" s="1060"/>
      <c r="K53" s="1061">
        <f t="shared" si="1"/>
        <v>0</v>
      </c>
      <c r="L53" s="1060"/>
      <c r="M53" s="1099">
        <f>IFERROR(VLOOKUP($C53,Listen!$F$3:$H$39,2,0),0)</f>
        <v>0</v>
      </c>
      <c r="N53" s="1062">
        <f>IFERROR(VLOOKUP($C53,Listen!$F$3:$H$39,3,0),0)</f>
        <v>0</v>
      </c>
      <c r="O53" s="1063">
        <f t="shared" si="2"/>
        <v>0</v>
      </c>
      <c r="P53" s="1063">
        <f t="shared" si="13"/>
        <v>0</v>
      </c>
      <c r="Q53" s="1063">
        <f t="shared" si="13"/>
        <v>0</v>
      </c>
      <c r="R53" s="1063">
        <f t="shared" si="13"/>
        <v>0</v>
      </c>
      <c r="S53" s="1063">
        <f t="shared" si="13"/>
        <v>0</v>
      </c>
      <c r="T53" s="1063">
        <f t="shared" si="13"/>
        <v>0</v>
      </c>
      <c r="U53" s="1100">
        <f t="shared" si="13"/>
        <v>0</v>
      </c>
      <c r="V53" s="1088">
        <f t="shared" si="11"/>
        <v>0</v>
      </c>
      <c r="W53" s="1064">
        <f>IF(D53='A. Allgemeine Informationen'!$C$15,$K53-X53,HLOOKUP('A. Allgemeine Informationen'!$C$15-1,$Y$1:$AE$505,ROW(D53),FALSE)-$X53)</f>
        <v>0</v>
      </c>
      <c r="X53" s="1098">
        <f>HLOOKUP('A. Allgemeine Informationen'!$C$15,$Y$1:$AE$505,ROW(D53),FALSE)</f>
        <v>0</v>
      </c>
      <c r="Y53" s="1088">
        <f t="shared" si="4"/>
        <v>0</v>
      </c>
      <c r="Z53" s="1064">
        <f t="shared" si="5"/>
        <v>0</v>
      </c>
      <c r="AA53" s="1064">
        <f t="shared" si="6"/>
        <v>0</v>
      </c>
      <c r="AB53" s="1064">
        <f t="shared" si="7"/>
        <v>0</v>
      </c>
      <c r="AC53" s="1065">
        <f t="shared" si="8"/>
        <v>0</v>
      </c>
      <c r="AD53" s="1033">
        <f t="shared" si="9"/>
        <v>0</v>
      </c>
      <c r="AE53" s="1034">
        <f t="shared" si="10"/>
        <v>0</v>
      </c>
      <c r="AF53" s="755"/>
      <c r="AG53" s="755"/>
    </row>
    <row r="54" spans="2:33" s="388" customFormat="1" ht="15" customHeight="1" x14ac:dyDescent="0.2">
      <c r="B54" s="1057"/>
      <c r="C54" s="1058"/>
      <c r="D54" s="1059"/>
      <c r="E54" s="1060"/>
      <c r="F54" s="1060"/>
      <c r="G54" s="1060"/>
      <c r="H54" s="1060"/>
      <c r="I54" s="1060"/>
      <c r="J54" s="1060"/>
      <c r="K54" s="1061">
        <f t="shared" si="1"/>
        <v>0</v>
      </c>
      <c r="L54" s="1060"/>
      <c r="M54" s="1099">
        <f>IFERROR(VLOOKUP($C54,Listen!$F$3:$H$39,2,0),0)</f>
        <v>0</v>
      </c>
      <c r="N54" s="1062">
        <f>IFERROR(VLOOKUP($C54,Listen!$F$3:$H$39,3,0),0)</f>
        <v>0</v>
      </c>
      <c r="O54" s="1063">
        <f t="shared" si="2"/>
        <v>0</v>
      </c>
      <c r="P54" s="1063">
        <f t="shared" si="13"/>
        <v>0</v>
      </c>
      <c r="Q54" s="1063">
        <f t="shared" si="13"/>
        <v>0</v>
      </c>
      <c r="R54" s="1063">
        <f t="shared" si="13"/>
        <v>0</v>
      </c>
      <c r="S54" s="1063">
        <f t="shared" si="13"/>
        <v>0</v>
      </c>
      <c r="T54" s="1063">
        <f t="shared" si="13"/>
        <v>0</v>
      </c>
      <c r="U54" s="1100">
        <f t="shared" si="13"/>
        <v>0</v>
      </c>
      <c r="V54" s="1088">
        <f t="shared" si="11"/>
        <v>0</v>
      </c>
      <c r="W54" s="1064">
        <f>IF(D54='A. Allgemeine Informationen'!$C$15,$K54-X54,HLOOKUP('A. Allgemeine Informationen'!$C$15-1,$Y$1:$AE$505,ROW(D54),FALSE)-$X54)</f>
        <v>0</v>
      </c>
      <c r="X54" s="1098">
        <f>HLOOKUP('A. Allgemeine Informationen'!$C$15,$Y$1:$AE$505,ROW(D54),FALSE)</f>
        <v>0</v>
      </c>
      <c r="Y54" s="1088">
        <f t="shared" si="4"/>
        <v>0</v>
      </c>
      <c r="Z54" s="1064">
        <f t="shared" si="5"/>
        <v>0</v>
      </c>
      <c r="AA54" s="1064">
        <f t="shared" si="6"/>
        <v>0</v>
      </c>
      <c r="AB54" s="1064">
        <f t="shared" si="7"/>
        <v>0</v>
      </c>
      <c r="AC54" s="1065">
        <f t="shared" si="8"/>
        <v>0</v>
      </c>
      <c r="AD54" s="1033">
        <f t="shared" si="9"/>
        <v>0</v>
      </c>
      <c r="AE54" s="1034">
        <f t="shared" si="10"/>
        <v>0</v>
      </c>
      <c r="AF54" s="755"/>
      <c r="AG54" s="755"/>
    </row>
    <row r="55" spans="2:33" s="388" customFormat="1" ht="15" customHeight="1" x14ac:dyDescent="0.2">
      <c r="B55" s="1057"/>
      <c r="C55" s="1058"/>
      <c r="D55" s="1059"/>
      <c r="E55" s="1060"/>
      <c r="F55" s="1060"/>
      <c r="G55" s="1060"/>
      <c r="H55" s="1060"/>
      <c r="I55" s="1060"/>
      <c r="J55" s="1060"/>
      <c r="K55" s="1061">
        <f t="shared" si="1"/>
        <v>0</v>
      </c>
      <c r="L55" s="1060"/>
      <c r="M55" s="1099">
        <f>IFERROR(VLOOKUP($C55,Listen!$F$3:$H$39,2,0),0)</f>
        <v>0</v>
      </c>
      <c r="N55" s="1062">
        <f>IFERROR(VLOOKUP($C55,Listen!$F$3:$H$39,3,0),0)</f>
        <v>0</v>
      </c>
      <c r="O55" s="1063">
        <f t="shared" si="2"/>
        <v>0</v>
      </c>
      <c r="P55" s="1063">
        <f t="shared" ref="P55:U70" si="14">O55</f>
        <v>0</v>
      </c>
      <c r="Q55" s="1063">
        <f t="shared" si="14"/>
        <v>0</v>
      </c>
      <c r="R55" s="1063">
        <f t="shared" si="14"/>
        <v>0</v>
      </c>
      <c r="S55" s="1063">
        <f t="shared" si="14"/>
        <v>0</v>
      </c>
      <c r="T55" s="1063">
        <f t="shared" si="14"/>
        <v>0</v>
      </c>
      <c r="U55" s="1100">
        <f t="shared" si="14"/>
        <v>0</v>
      </c>
      <c r="V55" s="1088">
        <f t="shared" si="11"/>
        <v>0</v>
      </c>
      <c r="W55" s="1064">
        <f>IF(D55='A. Allgemeine Informationen'!$C$15,$K55-X55,HLOOKUP('A. Allgemeine Informationen'!$C$15-1,$Y$1:$AE$505,ROW(D55),FALSE)-$X55)</f>
        <v>0</v>
      </c>
      <c r="X55" s="1098">
        <f>HLOOKUP('A. Allgemeine Informationen'!$C$15,$Y$1:$AE$505,ROW(D55),FALSE)</f>
        <v>0</v>
      </c>
      <c r="Y55" s="1088">
        <f t="shared" si="4"/>
        <v>0</v>
      </c>
      <c r="Z55" s="1064">
        <f t="shared" si="5"/>
        <v>0</v>
      </c>
      <c r="AA55" s="1064">
        <f t="shared" si="6"/>
        <v>0</v>
      </c>
      <c r="AB55" s="1064">
        <f t="shared" si="7"/>
        <v>0</v>
      </c>
      <c r="AC55" s="1065">
        <f t="shared" si="8"/>
        <v>0</v>
      </c>
      <c r="AD55" s="1033">
        <f t="shared" si="9"/>
        <v>0</v>
      </c>
      <c r="AE55" s="1034">
        <f t="shared" si="10"/>
        <v>0</v>
      </c>
      <c r="AF55" s="755"/>
      <c r="AG55" s="755"/>
    </row>
    <row r="56" spans="2:33" s="388" customFormat="1" ht="15" customHeight="1" x14ac:dyDescent="0.2">
      <c r="B56" s="1057"/>
      <c r="C56" s="1058"/>
      <c r="D56" s="1059"/>
      <c r="E56" s="1060"/>
      <c r="F56" s="1060"/>
      <c r="G56" s="1060"/>
      <c r="H56" s="1060"/>
      <c r="I56" s="1060"/>
      <c r="J56" s="1060"/>
      <c r="K56" s="1061">
        <f t="shared" si="1"/>
        <v>0</v>
      </c>
      <c r="L56" s="1060"/>
      <c r="M56" s="1099">
        <f>IFERROR(VLOOKUP($C56,Listen!$F$3:$H$39,2,0),0)</f>
        <v>0</v>
      </c>
      <c r="N56" s="1062">
        <f>IFERROR(VLOOKUP($C56,Listen!$F$3:$H$39,3,0),0)</f>
        <v>0</v>
      </c>
      <c r="O56" s="1063">
        <f t="shared" si="2"/>
        <v>0</v>
      </c>
      <c r="P56" s="1063">
        <f t="shared" si="14"/>
        <v>0</v>
      </c>
      <c r="Q56" s="1063">
        <f t="shared" si="14"/>
        <v>0</v>
      </c>
      <c r="R56" s="1063">
        <f t="shared" si="14"/>
        <v>0</v>
      </c>
      <c r="S56" s="1063">
        <f t="shared" si="14"/>
        <v>0</v>
      </c>
      <c r="T56" s="1063">
        <f t="shared" si="14"/>
        <v>0</v>
      </c>
      <c r="U56" s="1100">
        <f t="shared" si="14"/>
        <v>0</v>
      </c>
      <c r="V56" s="1088">
        <f t="shared" si="11"/>
        <v>0</v>
      </c>
      <c r="W56" s="1064">
        <f>IF(D56='A. Allgemeine Informationen'!$C$15,$K56-X56,HLOOKUP('A. Allgemeine Informationen'!$C$15-1,$Y$1:$AE$505,ROW(D56),FALSE)-$X56)</f>
        <v>0</v>
      </c>
      <c r="X56" s="1098">
        <f>HLOOKUP('A. Allgemeine Informationen'!$C$15,$Y$1:$AE$505,ROW(D56),FALSE)</f>
        <v>0</v>
      </c>
      <c r="Y56" s="1088">
        <f t="shared" si="4"/>
        <v>0</v>
      </c>
      <c r="Z56" s="1064">
        <f t="shared" si="5"/>
        <v>0</v>
      </c>
      <c r="AA56" s="1064">
        <f t="shared" si="6"/>
        <v>0</v>
      </c>
      <c r="AB56" s="1064">
        <f t="shared" si="7"/>
        <v>0</v>
      </c>
      <c r="AC56" s="1065">
        <f t="shared" si="8"/>
        <v>0</v>
      </c>
      <c r="AD56" s="1033">
        <f t="shared" si="9"/>
        <v>0</v>
      </c>
      <c r="AE56" s="1034">
        <f t="shared" si="10"/>
        <v>0</v>
      </c>
      <c r="AF56" s="755"/>
      <c r="AG56" s="755"/>
    </row>
    <row r="57" spans="2:33" s="388" customFormat="1" ht="15" customHeight="1" x14ac:dyDescent="0.2">
      <c r="B57" s="1057"/>
      <c r="C57" s="1058"/>
      <c r="D57" s="1059"/>
      <c r="E57" s="1060"/>
      <c r="F57" s="1060"/>
      <c r="G57" s="1060"/>
      <c r="H57" s="1060"/>
      <c r="I57" s="1060"/>
      <c r="J57" s="1060"/>
      <c r="K57" s="1061">
        <f t="shared" si="1"/>
        <v>0</v>
      </c>
      <c r="L57" s="1060"/>
      <c r="M57" s="1099">
        <f>IFERROR(VLOOKUP($C57,Listen!$F$3:$H$39,2,0),0)</f>
        <v>0</v>
      </c>
      <c r="N57" s="1062">
        <f>IFERROR(VLOOKUP($C57,Listen!$F$3:$H$39,3,0),0)</f>
        <v>0</v>
      </c>
      <c r="O57" s="1063">
        <f t="shared" si="2"/>
        <v>0</v>
      </c>
      <c r="P57" s="1063">
        <f t="shared" si="14"/>
        <v>0</v>
      </c>
      <c r="Q57" s="1063">
        <f t="shared" si="14"/>
        <v>0</v>
      </c>
      <c r="R57" s="1063">
        <f t="shared" si="14"/>
        <v>0</v>
      </c>
      <c r="S57" s="1063">
        <f t="shared" si="14"/>
        <v>0</v>
      </c>
      <c r="T57" s="1063">
        <f t="shared" si="14"/>
        <v>0</v>
      </c>
      <c r="U57" s="1100">
        <f t="shared" si="14"/>
        <v>0</v>
      </c>
      <c r="V57" s="1088">
        <f t="shared" si="11"/>
        <v>0</v>
      </c>
      <c r="W57" s="1064">
        <f>IF(D57='A. Allgemeine Informationen'!$C$15,$K57-X57,HLOOKUP('A. Allgemeine Informationen'!$C$15-1,$Y$1:$AE$505,ROW(D57),FALSE)-$X57)</f>
        <v>0</v>
      </c>
      <c r="X57" s="1098">
        <f>HLOOKUP('A. Allgemeine Informationen'!$C$15,$Y$1:$AE$505,ROW(D57),FALSE)</f>
        <v>0</v>
      </c>
      <c r="Y57" s="1088">
        <f t="shared" si="4"/>
        <v>0</v>
      </c>
      <c r="Z57" s="1064">
        <f t="shared" si="5"/>
        <v>0</v>
      </c>
      <c r="AA57" s="1064">
        <f t="shared" si="6"/>
        <v>0</v>
      </c>
      <c r="AB57" s="1064">
        <f t="shared" si="7"/>
        <v>0</v>
      </c>
      <c r="AC57" s="1065">
        <f t="shared" si="8"/>
        <v>0</v>
      </c>
      <c r="AD57" s="1033">
        <f t="shared" si="9"/>
        <v>0</v>
      </c>
      <c r="AE57" s="1034">
        <f t="shared" si="10"/>
        <v>0</v>
      </c>
      <c r="AF57" s="755"/>
      <c r="AG57" s="755"/>
    </row>
    <row r="58" spans="2:33" s="388" customFormat="1" ht="15" customHeight="1" x14ac:dyDescent="0.2">
      <c r="B58" s="1057"/>
      <c r="C58" s="1058"/>
      <c r="D58" s="1059"/>
      <c r="E58" s="1060"/>
      <c r="F58" s="1060"/>
      <c r="G58" s="1060"/>
      <c r="H58" s="1060"/>
      <c r="I58" s="1060"/>
      <c r="J58" s="1060"/>
      <c r="K58" s="1061">
        <f t="shared" si="1"/>
        <v>0</v>
      </c>
      <c r="L58" s="1060"/>
      <c r="M58" s="1099">
        <f>IFERROR(VLOOKUP($C58,Listen!$F$3:$H$39,2,0),0)</f>
        <v>0</v>
      </c>
      <c r="N58" s="1062">
        <f>IFERROR(VLOOKUP($C58,Listen!$F$3:$H$39,3,0),0)</f>
        <v>0</v>
      </c>
      <c r="O58" s="1063">
        <f t="shared" si="2"/>
        <v>0</v>
      </c>
      <c r="P58" s="1063">
        <f t="shared" si="14"/>
        <v>0</v>
      </c>
      <c r="Q58" s="1063">
        <f t="shared" si="14"/>
        <v>0</v>
      </c>
      <c r="R58" s="1063">
        <f t="shared" si="14"/>
        <v>0</v>
      </c>
      <c r="S58" s="1063">
        <f t="shared" si="14"/>
        <v>0</v>
      </c>
      <c r="T58" s="1063">
        <f t="shared" si="14"/>
        <v>0</v>
      </c>
      <c r="U58" s="1100">
        <f t="shared" si="14"/>
        <v>0</v>
      </c>
      <c r="V58" s="1088">
        <f t="shared" si="11"/>
        <v>0</v>
      </c>
      <c r="W58" s="1064">
        <f>IF(D58='A. Allgemeine Informationen'!$C$15,$K58-X58,HLOOKUP('A. Allgemeine Informationen'!$C$15-1,$Y$1:$AE$505,ROW(D58),FALSE)-$X58)</f>
        <v>0</v>
      </c>
      <c r="X58" s="1098">
        <f>HLOOKUP('A. Allgemeine Informationen'!$C$15,$Y$1:$AE$505,ROW(D58),FALSE)</f>
        <v>0</v>
      </c>
      <c r="Y58" s="1088">
        <f t="shared" si="4"/>
        <v>0</v>
      </c>
      <c r="Z58" s="1064">
        <f t="shared" si="5"/>
        <v>0</v>
      </c>
      <c r="AA58" s="1064">
        <f t="shared" si="6"/>
        <v>0</v>
      </c>
      <c r="AB58" s="1064">
        <f t="shared" si="7"/>
        <v>0</v>
      </c>
      <c r="AC58" s="1065">
        <f t="shared" si="8"/>
        <v>0</v>
      </c>
      <c r="AD58" s="1033">
        <f t="shared" si="9"/>
        <v>0</v>
      </c>
      <c r="AE58" s="1034">
        <f t="shared" si="10"/>
        <v>0</v>
      </c>
      <c r="AF58" s="755"/>
      <c r="AG58" s="755"/>
    </row>
    <row r="59" spans="2:33" s="388" customFormat="1" ht="15" customHeight="1" x14ac:dyDescent="0.2">
      <c r="B59" s="1057"/>
      <c r="C59" s="1058"/>
      <c r="D59" s="1059"/>
      <c r="E59" s="1060"/>
      <c r="F59" s="1060"/>
      <c r="G59" s="1060"/>
      <c r="H59" s="1060"/>
      <c r="I59" s="1060"/>
      <c r="J59" s="1060"/>
      <c r="K59" s="1061">
        <f t="shared" si="1"/>
        <v>0</v>
      </c>
      <c r="L59" s="1060"/>
      <c r="M59" s="1099">
        <f>IFERROR(VLOOKUP($C59,Listen!$F$3:$H$39,2,0),0)</f>
        <v>0</v>
      </c>
      <c r="N59" s="1062">
        <f>IFERROR(VLOOKUP($C59,Listen!$F$3:$H$39,3,0),0)</f>
        <v>0</v>
      </c>
      <c r="O59" s="1063">
        <f t="shared" si="2"/>
        <v>0</v>
      </c>
      <c r="P59" s="1063">
        <f t="shared" si="14"/>
        <v>0</v>
      </c>
      <c r="Q59" s="1063">
        <f t="shared" si="14"/>
        <v>0</v>
      </c>
      <c r="R59" s="1063">
        <f t="shared" si="14"/>
        <v>0</v>
      </c>
      <c r="S59" s="1063">
        <f t="shared" si="14"/>
        <v>0</v>
      </c>
      <c r="T59" s="1063">
        <f t="shared" si="14"/>
        <v>0</v>
      </c>
      <c r="U59" s="1100">
        <f t="shared" si="14"/>
        <v>0</v>
      </c>
      <c r="V59" s="1088">
        <f t="shared" si="11"/>
        <v>0</v>
      </c>
      <c r="W59" s="1064">
        <f>IF(D59='A. Allgemeine Informationen'!$C$15,$K59-X59,HLOOKUP('A. Allgemeine Informationen'!$C$15-1,$Y$1:$AE$505,ROW(D59),FALSE)-$X59)</f>
        <v>0</v>
      </c>
      <c r="X59" s="1098">
        <f>HLOOKUP('A. Allgemeine Informationen'!$C$15,$Y$1:$AE$505,ROW(D59),FALSE)</f>
        <v>0</v>
      </c>
      <c r="Y59" s="1088">
        <f t="shared" si="4"/>
        <v>0</v>
      </c>
      <c r="Z59" s="1064">
        <f t="shared" si="5"/>
        <v>0</v>
      </c>
      <c r="AA59" s="1064">
        <f t="shared" si="6"/>
        <v>0</v>
      </c>
      <c r="AB59" s="1064">
        <f t="shared" si="7"/>
        <v>0</v>
      </c>
      <c r="AC59" s="1065">
        <f t="shared" si="8"/>
        <v>0</v>
      </c>
      <c r="AD59" s="1033">
        <f t="shared" si="9"/>
        <v>0</v>
      </c>
      <c r="AE59" s="1034">
        <f t="shared" si="10"/>
        <v>0</v>
      </c>
      <c r="AF59" s="755"/>
      <c r="AG59" s="755"/>
    </row>
    <row r="60" spans="2:33" s="388" customFormat="1" ht="15" customHeight="1" x14ac:dyDescent="0.2">
      <c r="B60" s="1057"/>
      <c r="C60" s="1058"/>
      <c r="D60" s="1059"/>
      <c r="E60" s="1060"/>
      <c r="F60" s="1060"/>
      <c r="G60" s="1060"/>
      <c r="H60" s="1060"/>
      <c r="I60" s="1060"/>
      <c r="J60" s="1060"/>
      <c r="K60" s="1061">
        <f t="shared" si="1"/>
        <v>0</v>
      </c>
      <c r="L60" s="1060"/>
      <c r="M60" s="1099">
        <f>IFERROR(VLOOKUP($C60,Listen!$F$3:$H$39,2,0),0)</f>
        <v>0</v>
      </c>
      <c r="N60" s="1062">
        <f>IFERROR(VLOOKUP($C60,Listen!$F$3:$H$39,3,0),0)</f>
        <v>0</v>
      </c>
      <c r="O60" s="1063">
        <f t="shared" si="2"/>
        <v>0</v>
      </c>
      <c r="P60" s="1063">
        <f t="shared" si="14"/>
        <v>0</v>
      </c>
      <c r="Q60" s="1063">
        <f t="shared" si="14"/>
        <v>0</v>
      </c>
      <c r="R60" s="1063">
        <f t="shared" si="14"/>
        <v>0</v>
      </c>
      <c r="S60" s="1063">
        <f t="shared" si="14"/>
        <v>0</v>
      </c>
      <c r="T60" s="1063">
        <f t="shared" si="14"/>
        <v>0</v>
      </c>
      <c r="U60" s="1100">
        <f t="shared" si="14"/>
        <v>0</v>
      </c>
      <c r="V60" s="1088">
        <f t="shared" si="11"/>
        <v>0</v>
      </c>
      <c r="W60" s="1064">
        <f>IF(D60='A. Allgemeine Informationen'!$C$15,$K60-X60,HLOOKUP('A. Allgemeine Informationen'!$C$15-1,$Y$1:$AE$505,ROW(D60),FALSE)-$X60)</f>
        <v>0</v>
      </c>
      <c r="X60" s="1098">
        <f>HLOOKUP('A. Allgemeine Informationen'!$C$15,$Y$1:$AE$505,ROW(D60),FALSE)</f>
        <v>0</v>
      </c>
      <c r="Y60" s="1088">
        <f t="shared" si="4"/>
        <v>0</v>
      </c>
      <c r="Z60" s="1064">
        <f t="shared" si="5"/>
        <v>0</v>
      </c>
      <c r="AA60" s="1064">
        <f t="shared" si="6"/>
        <v>0</v>
      </c>
      <c r="AB60" s="1064">
        <f t="shared" si="7"/>
        <v>0</v>
      </c>
      <c r="AC60" s="1065">
        <f t="shared" si="8"/>
        <v>0</v>
      </c>
      <c r="AD60" s="1033">
        <f t="shared" si="9"/>
        <v>0</v>
      </c>
      <c r="AE60" s="1034">
        <f t="shared" si="10"/>
        <v>0</v>
      </c>
      <c r="AF60" s="755"/>
      <c r="AG60" s="755"/>
    </row>
    <row r="61" spans="2:33" s="388" customFormat="1" ht="15" customHeight="1" x14ac:dyDescent="0.2">
      <c r="B61" s="1057"/>
      <c r="C61" s="1058"/>
      <c r="D61" s="1059"/>
      <c r="E61" s="1060"/>
      <c r="F61" s="1060"/>
      <c r="G61" s="1060"/>
      <c r="H61" s="1060"/>
      <c r="I61" s="1060"/>
      <c r="J61" s="1060"/>
      <c r="K61" s="1061">
        <f t="shared" si="1"/>
        <v>0</v>
      </c>
      <c r="L61" s="1060"/>
      <c r="M61" s="1099">
        <f>IFERROR(VLOOKUP($C61,Listen!$F$3:$H$39,2,0),0)</f>
        <v>0</v>
      </c>
      <c r="N61" s="1062">
        <f>IFERROR(VLOOKUP($C61,Listen!$F$3:$H$39,3,0),0)</f>
        <v>0</v>
      </c>
      <c r="O61" s="1063">
        <f t="shared" si="2"/>
        <v>0</v>
      </c>
      <c r="P61" s="1063">
        <f t="shared" si="14"/>
        <v>0</v>
      </c>
      <c r="Q61" s="1063">
        <f t="shared" si="14"/>
        <v>0</v>
      </c>
      <c r="R61" s="1063">
        <f t="shared" si="14"/>
        <v>0</v>
      </c>
      <c r="S61" s="1063">
        <f t="shared" si="14"/>
        <v>0</v>
      </c>
      <c r="T61" s="1063">
        <f t="shared" si="14"/>
        <v>0</v>
      </c>
      <c r="U61" s="1100">
        <f t="shared" si="14"/>
        <v>0</v>
      </c>
      <c r="V61" s="1088">
        <f t="shared" si="11"/>
        <v>0</v>
      </c>
      <c r="W61" s="1064">
        <f>IF(D61='A. Allgemeine Informationen'!$C$15,$K61-X61,HLOOKUP('A. Allgemeine Informationen'!$C$15-1,$Y$1:$AE$505,ROW(D61),FALSE)-$X61)</f>
        <v>0</v>
      </c>
      <c r="X61" s="1098">
        <f>HLOOKUP('A. Allgemeine Informationen'!$C$15,$Y$1:$AE$505,ROW(D61),FALSE)</f>
        <v>0</v>
      </c>
      <c r="Y61" s="1088">
        <f t="shared" si="4"/>
        <v>0</v>
      </c>
      <c r="Z61" s="1064">
        <f t="shared" si="5"/>
        <v>0</v>
      </c>
      <c r="AA61" s="1064">
        <f t="shared" si="6"/>
        <v>0</v>
      </c>
      <c r="AB61" s="1064">
        <f t="shared" si="7"/>
        <v>0</v>
      </c>
      <c r="AC61" s="1065">
        <f t="shared" si="8"/>
        <v>0</v>
      </c>
      <c r="AD61" s="1033">
        <f t="shared" si="9"/>
        <v>0</v>
      </c>
      <c r="AE61" s="1034">
        <f t="shared" si="10"/>
        <v>0</v>
      </c>
      <c r="AF61" s="755"/>
      <c r="AG61" s="755"/>
    </row>
    <row r="62" spans="2:33" s="388" customFormat="1" ht="15" customHeight="1" x14ac:dyDescent="0.2">
      <c r="B62" s="1057"/>
      <c r="C62" s="1058"/>
      <c r="D62" s="1059"/>
      <c r="E62" s="1060"/>
      <c r="F62" s="1060"/>
      <c r="G62" s="1060"/>
      <c r="H62" s="1060"/>
      <c r="I62" s="1060"/>
      <c r="J62" s="1060"/>
      <c r="K62" s="1061">
        <f t="shared" si="1"/>
        <v>0</v>
      </c>
      <c r="L62" s="1060"/>
      <c r="M62" s="1099">
        <f>IFERROR(VLOOKUP($C62,Listen!$F$3:$H$39,2,0),0)</f>
        <v>0</v>
      </c>
      <c r="N62" s="1062">
        <f>IFERROR(VLOOKUP($C62,Listen!$F$3:$H$39,3,0),0)</f>
        <v>0</v>
      </c>
      <c r="O62" s="1063">
        <f t="shared" si="2"/>
        <v>0</v>
      </c>
      <c r="P62" s="1063">
        <f t="shared" si="14"/>
        <v>0</v>
      </c>
      <c r="Q62" s="1063">
        <f t="shared" si="14"/>
        <v>0</v>
      </c>
      <c r="R62" s="1063">
        <f t="shared" si="14"/>
        <v>0</v>
      </c>
      <c r="S62" s="1063">
        <f t="shared" si="14"/>
        <v>0</v>
      </c>
      <c r="T62" s="1063">
        <f t="shared" si="14"/>
        <v>0</v>
      </c>
      <c r="U62" s="1100">
        <f t="shared" si="14"/>
        <v>0</v>
      </c>
      <c r="V62" s="1088">
        <f t="shared" si="11"/>
        <v>0</v>
      </c>
      <c r="W62" s="1064">
        <f>IF(D62='A. Allgemeine Informationen'!$C$15,$K62-X62,HLOOKUP('A. Allgemeine Informationen'!$C$15-1,$Y$1:$AE$505,ROW(D62),FALSE)-$X62)</f>
        <v>0</v>
      </c>
      <c r="X62" s="1098">
        <f>HLOOKUP('A. Allgemeine Informationen'!$C$15,$Y$1:$AE$505,ROW(D62),FALSE)</f>
        <v>0</v>
      </c>
      <c r="Y62" s="1088">
        <f t="shared" si="4"/>
        <v>0</v>
      </c>
      <c r="Z62" s="1064">
        <f t="shared" si="5"/>
        <v>0</v>
      </c>
      <c r="AA62" s="1064">
        <f t="shared" si="6"/>
        <v>0</v>
      </c>
      <c r="AB62" s="1064">
        <f t="shared" si="7"/>
        <v>0</v>
      </c>
      <c r="AC62" s="1065">
        <f t="shared" si="8"/>
        <v>0</v>
      </c>
      <c r="AD62" s="1033">
        <f t="shared" si="9"/>
        <v>0</v>
      </c>
      <c r="AE62" s="1034">
        <f t="shared" si="10"/>
        <v>0</v>
      </c>
      <c r="AF62" s="755"/>
      <c r="AG62" s="755"/>
    </row>
    <row r="63" spans="2:33" s="388" customFormat="1" ht="15" customHeight="1" x14ac:dyDescent="0.2">
      <c r="B63" s="1057"/>
      <c r="C63" s="1058"/>
      <c r="D63" s="1059"/>
      <c r="E63" s="1060"/>
      <c r="F63" s="1060"/>
      <c r="G63" s="1060"/>
      <c r="H63" s="1060"/>
      <c r="I63" s="1060"/>
      <c r="J63" s="1060"/>
      <c r="K63" s="1061">
        <f t="shared" si="1"/>
        <v>0</v>
      </c>
      <c r="L63" s="1060"/>
      <c r="M63" s="1099">
        <f>IFERROR(VLOOKUP($C63,Listen!$F$3:$H$39,2,0),0)</f>
        <v>0</v>
      </c>
      <c r="N63" s="1062">
        <f>IFERROR(VLOOKUP($C63,Listen!$F$3:$H$39,3,0),0)</f>
        <v>0</v>
      </c>
      <c r="O63" s="1063">
        <f t="shared" si="2"/>
        <v>0</v>
      </c>
      <c r="P63" s="1063">
        <f t="shared" si="14"/>
        <v>0</v>
      </c>
      <c r="Q63" s="1063">
        <f t="shared" si="14"/>
        <v>0</v>
      </c>
      <c r="R63" s="1063">
        <f t="shared" si="14"/>
        <v>0</v>
      </c>
      <c r="S63" s="1063">
        <f t="shared" si="14"/>
        <v>0</v>
      </c>
      <c r="T63" s="1063">
        <f t="shared" si="14"/>
        <v>0</v>
      </c>
      <c r="U63" s="1100">
        <f t="shared" si="14"/>
        <v>0</v>
      </c>
      <c r="V63" s="1088">
        <f t="shared" si="11"/>
        <v>0</v>
      </c>
      <c r="W63" s="1064">
        <f>IF(D63='A. Allgemeine Informationen'!$C$15,$K63-X63,HLOOKUP('A. Allgemeine Informationen'!$C$15-1,$Y$1:$AE$505,ROW(D63),FALSE)-$X63)</f>
        <v>0</v>
      </c>
      <c r="X63" s="1098">
        <f>HLOOKUP('A. Allgemeine Informationen'!$C$15,$Y$1:$AE$505,ROW(D63),FALSE)</f>
        <v>0</v>
      </c>
      <c r="Y63" s="1088">
        <f t="shared" si="4"/>
        <v>0</v>
      </c>
      <c r="Z63" s="1064">
        <f t="shared" si="5"/>
        <v>0</v>
      </c>
      <c r="AA63" s="1064">
        <f t="shared" si="6"/>
        <v>0</v>
      </c>
      <c r="AB63" s="1064">
        <f t="shared" si="7"/>
        <v>0</v>
      </c>
      <c r="AC63" s="1065">
        <f t="shared" si="8"/>
        <v>0</v>
      </c>
      <c r="AD63" s="1033">
        <f t="shared" si="9"/>
        <v>0</v>
      </c>
      <c r="AE63" s="1034">
        <f t="shared" si="10"/>
        <v>0</v>
      </c>
      <c r="AF63" s="755"/>
      <c r="AG63" s="755"/>
    </row>
    <row r="64" spans="2:33" s="388" customFormat="1" ht="15" customHeight="1" x14ac:dyDescent="0.2">
      <c r="B64" s="1057"/>
      <c r="C64" s="1058"/>
      <c r="D64" s="1059"/>
      <c r="E64" s="1060"/>
      <c r="F64" s="1060"/>
      <c r="G64" s="1060"/>
      <c r="H64" s="1060"/>
      <c r="I64" s="1060"/>
      <c r="J64" s="1060"/>
      <c r="K64" s="1061">
        <f t="shared" si="1"/>
        <v>0</v>
      </c>
      <c r="L64" s="1060"/>
      <c r="M64" s="1099">
        <f>IFERROR(VLOOKUP($C64,Listen!$F$3:$H$39,2,0),0)</f>
        <v>0</v>
      </c>
      <c r="N64" s="1062">
        <f>IFERROR(VLOOKUP($C64,Listen!$F$3:$H$39,3,0),0)</f>
        <v>0</v>
      </c>
      <c r="O64" s="1063">
        <f t="shared" si="2"/>
        <v>0</v>
      </c>
      <c r="P64" s="1063">
        <f t="shared" si="14"/>
        <v>0</v>
      </c>
      <c r="Q64" s="1063">
        <f t="shared" si="14"/>
        <v>0</v>
      </c>
      <c r="R64" s="1063">
        <f t="shared" si="14"/>
        <v>0</v>
      </c>
      <c r="S64" s="1063">
        <f t="shared" si="14"/>
        <v>0</v>
      </c>
      <c r="T64" s="1063">
        <f t="shared" si="14"/>
        <v>0</v>
      </c>
      <c r="U64" s="1100">
        <f t="shared" si="14"/>
        <v>0</v>
      </c>
      <c r="V64" s="1088">
        <f t="shared" si="11"/>
        <v>0</v>
      </c>
      <c r="W64" s="1064">
        <f>IF(D64='A. Allgemeine Informationen'!$C$15,$K64-X64,HLOOKUP('A. Allgemeine Informationen'!$C$15-1,$Y$1:$AE$505,ROW(D64),FALSE)-$X64)</f>
        <v>0</v>
      </c>
      <c r="X64" s="1098">
        <f>HLOOKUP('A. Allgemeine Informationen'!$C$15,$Y$1:$AE$505,ROW(D64),FALSE)</f>
        <v>0</v>
      </c>
      <c r="Y64" s="1088">
        <f t="shared" si="4"/>
        <v>0</v>
      </c>
      <c r="Z64" s="1064">
        <f t="shared" si="5"/>
        <v>0</v>
      </c>
      <c r="AA64" s="1064">
        <f t="shared" si="6"/>
        <v>0</v>
      </c>
      <c r="AB64" s="1064">
        <f t="shared" si="7"/>
        <v>0</v>
      </c>
      <c r="AC64" s="1065">
        <f t="shared" si="8"/>
        <v>0</v>
      </c>
      <c r="AD64" s="1033">
        <f t="shared" si="9"/>
        <v>0</v>
      </c>
      <c r="AE64" s="1034">
        <f t="shared" si="10"/>
        <v>0</v>
      </c>
      <c r="AF64" s="755"/>
      <c r="AG64" s="755"/>
    </row>
    <row r="65" spans="2:33" s="388" customFormat="1" ht="15" customHeight="1" x14ac:dyDescent="0.2">
      <c r="B65" s="1057"/>
      <c r="C65" s="1058"/>
      <c r="D65" s="1059"/>
      <c r="E65" s="1060"/>
      <c r="F65" s="1060"/>
      <c r="G65" s="1060"/>
      <c r="H65" s="1060"/>
      <c r="I65" s="1060"/>
      <c r="J65" s="1060"/>
      <c r="K65" s="1061">
        <f t="shared" si="1"/>
        <v>0</v>
      </c>
      <c r="L65" s="1060"/>
      <c r="M65" s="1099">
        <f>IFERROR(VLOOKUP($C65,Listen!$F$3:$H$39,2,0),0)</f>
        <v>0</v>
      </c>
      <c r="N65" s="1062">
        <f>IFERROR(VLOOKUP($C65,Listen!$F$3:$H$39,3,0),0)</f>
        <v>0</v>
      </c>
      <c r="O65" s="1063">
        <f t="shared" si="2"/>
        <v>0</v>
      </c>
      <c r="P65" s="1063">
        <f t="shared" si="14"/>
        <v>0</v>
      </c>
      <c r="Q65" s="1063">
        <f t="shared" si="14"/>
        <v>0</v>
      </c>
      <c r="R65" s="1063">
        <f t="shared" si="14"/>
        <v>0</v>
      </c>
      <c r="S65" s="1063">
        <f t="shared" si="14"/>
        <v>0</v>
      </c>
      <c r="T65" s="1063">
        <f t="shared" si="14"/>
        <v>0</v>
      </c>
      <c r="U65" s="1100">
        <f t="shared" si="14"/>
        <v>0</v>
      </c>
      <c r="V65" s="1088">
        <f t="shared" si="11"/>
        <v>0</v>
      </c>
      <c r="W65" s="1064">
        <f>IF(D65='A. Allgemeine Informationen'!$C$15,$K65-X65,HLOOKUP('A. Allgemeine Informationen'!$C$15-1,$Y$1:$AE$505,ROW(D65),FALSE)-$X65)</f>
        <v>0</v>
      </c>
      <c r="X65" s="1098">
        <f>HLOOKUP('A. Allgemeine Informationen'!$C$15,$Y$1:$AE$505,ROW(D65),FALSE)</f>
        <v>0</v>
      </c>
      <c r="Y65" s="1088">
        <f t="shared" si="4"/>
        <v>0</v>
      </c>
      <c r="Z65" s="1064">
        <f t="shared" si="5"/>
        <v>0</v>
      </c>
      <c r="AA65" s="1064">
        <f t="shared" si="6"/>
        <v>0</v>
      </c>
      <c r="AB65" s="1064">
        <f t="shared" si="7"/>
        <v>0</v>
      </c>
      <c r="AC65" s="1065">
        <f t="shared" si="8"/>
        <v>0</v>
      </c>
      <c r="AD65" s="1033">
        <f t="shared" si="9"/>
        <v>0</v>
      </c>
      <c r="AE65" s="1034">
        <f t="shared" si="10"/>
        <v>0</v>
      </c>
      <c r="AF65" s="755"/>
      <c r="AG65" s="755"/>
    </row>
    <row r="66" spans="2:33" s="388" customFormat="1" ht="15" customHeight="1" x14ac:dyDescent="0.2">
      <c r="B66" s="1057"/>
      <c r="C66" s="1058"/>
      <c r="D66" s="1059"/>
      <c r="E66" s="1060"/>
      <c r="F66" s="1060"/>
      <c r="G66" s="1060"/>
      <c r="H66" s="1060"/>
      <c r="I66" s="1060"/>
      <c r="J66" s="1060"/>
      <c r="K66" s="1061">
        <f t="shared" si="1"/>
        <v>0</v>
      </c>
      <c r="L66" s="1060"/>
      <c r="M66" s="1099">
        <f>IFERROR(VLOOKUP($C66,Listen!$F$3:$H$39,2,0),0)</f>
        <v>0</v>
      </c>
      <c r="N66" s="1062">
        <f>IFERROR(VLOOKUP($C66,Listen!$F$3:$H$39,3,0),0)</f>
        <v>0</v>
      </c>
      <c r="O66" s="1063">
        <f t="shared" si="2"/>
        <v>0</v>
      </c>
      <c r="P66" s="1063">
        <f t="shared" si="14"/>
        <v>0</v>
      </c>
      <c r="Q66" s="1063">
        <f t="shared" si="14"/>
        <v>0</v>
      </c>
      <c r="R66" s="1063">
        <f t="shared" si="14"/>
        <v>0</v>
      </c>
      <c r="S66" s="1063">
        <f t="shared" si="14"/>
        <v>0</v>
      </c>
      <c r="T66" s="1063">
        <f t="shared" si="14"/>
        <v>0</v>
      </c>
      <c r="U66" s="1100">
        <f t="shared" si="14"/>
        <v>0</v>
      </c>
      <c r="V66" s="1088">
        <f t="shared" si="11"/>
        <v>0</v>
      </c>
      <c r="W66" s="1064">
        <f>IF(D66='A. Allgemeine Informationen'!$C$15,$K66-X66,HLOOKUP('A. Allgemeine Informationen'!$C$15-1,$Y$1:$AE$505,ROW(D66),FALSE)-$X66)</f>
        <v>0</v>
      </c>
      <c r="X66" s="1098">
        <f>HLOOKUP('A. Allgemeine Informationen'!$C$15,$Y$1:$AE$505,ROW(D66),FALSE)</f>
        <v>0</v>
      </c>
      <c r="Y66" s="1088">
        <f t="shared" si="4"/>
        <v>0</v>
      </c>
      <c r="Z66" s="1064">
        <f t="shared" si="5"/>
        <v>0</v>
      </c>
      <c r="AA66" s="1064">
        <f t="shared" si="6"/>
        <v>0</v>
      </c>
      <c r="AB66" s="1064">
        <f t="shared" si="7"/>
        <v>0</v>
      </c>
      <c r="AC66" s="1065">
        <f t="shared" si="8"/>
        <v>0</v>
      </c>
      <c r="AD66" s="1033">
        <f t="shared" si="9"/>
        <v>0</v>
      </c>
      <c r="AE66" s="1034">
        <f t="shared" si="10"/>
        <v>0</v>
      </c>
      <c r="AF66" s="755"/>
      <c r="AG66" s="755"/>
    </row>
    <row r="67" spans="2:33" s="388" customFormat="1" ht="15" customHeight="1" x14ac:dyDescent="0.2">
      <c r="B67" s="1057"/>
      <c r="C67" s="1058"/>
      <c r="D67" s="1059"/>
      <c r="E67" s="1060"/>
      <c r="F67" s="1060"/>
      <c r="G67" s="1060"/>
      <c r="H67" s="1060"/>
      <c r="I67" s="1060"/>
      <c r="J67" s="1060"/>
      <c r="K67" s="1061">
        <f t="shared" si="1"/>
        <v>0</v>
      </c>
      <c r="L67" s="1060"/>
      <c r="M67" s="1099">
        <f>IFERROR(VLOOKUP($C67,Listen!$F$3:$H$39,2,0),0)</f>
        <v>0</v>
      </c>
      <c r="N67" s="1062">
        <f>IFERROR(VLOOKUP($C67,Listen!$F$3:$H$39,3,0),0)</f>
        <v>0</v>
      </c>
      <c r="O67" s="1063">
        <f t="shared" si="2"/>
        <v>0</v>
      </c>
      <c r="P67" s="1063">
        <f t="shared" si="14"/>
        <v>0</v>
      </c>
      <c r="Q67" s="1063">
        <f t="shared" si="14"/>
        <v>0</v>
      </c>
      <c r="R67" s="1063">
        <f t="shared" si="14"/>
        <v>0</v>
      </c>
      <c r="S67" s="1063">
        <f t="shared" si="14"/>
        <v>0</v>
      </c>
      <c r="T67" s="1063">
        <f t="shared" si="14"/>
        <v>0</v>
      </c>
      <c r="U67" s="1100">
        <f t="shared" si="14"/>
        <v>0</v>
      </c>
      <c r="V67" s="1088">
        <f t="shared" si="11"/>
        <v>0</v>
      </c>
      <c r="W67" s="1064">
        <f>IF(D67='A. Allgemeine Informationen'!$C$15,$K67-X67,HLOOKUP('A. Allgemeine Informationen'!$C$15-1,$Y$1:$AE$505,ROW(D67),FALSE)-$X67)</f>
        <v>0</v>
      </c>
      <c r="X67" s="1098">
        <f>HLOOKUP('A. Allgemeine Informationen'!$C$15,$Y$1:$AE$505,ROW(D67),FALSE)</f>
        <v>0</v>
      </c>
      <c r="Y67" s="1088">
        <f t="shared" si="4"/>
        <v>0</v>
      </c>
      <c r="Z67" s="1064">
        <f t="shared" si="5"/>
        <v>0</v>
      </c>
      <c r="AA67" s="1064">
        <f t="shared" si="6"/>
        <v>0</v>
      </c>
      <c r="AB67" s="1064">
        <f t="shared" si="7"/>
        <v>0</v>
      </c>
      <c r="AC67" s="1065">
        <f t="shared" si="8"/>
        <v>0</v>
      </c>
      <c r="AD67" s="1033">
        <f t="shared" si="9"/>
        <v>0</v>
      </c>
      <c r="AE67" s="1034">
        <f t="shared" si="10"/>
        <v>0</v>
      </c>
      <c r="AF67" s="755"/>
      <c r="AG67" s="755"/>
    </row>
    <row r="68" spans="2:33" s="388" customFormat="1" ht="15" customHeight="1" x14ac:dyDescent="0.2">
      <c r="B68" s="1057"/>
      <c r="C68" s="1058"/>
      <c r="D68" s="1059"/>
      <c r="E68" s="1060"/>
      <c r="F68" s="1060"/>
      <c r="G68" s="1060"/>
      <c r="H68" s="1060"/>
      <c r="I68" s="1060"/>
      <c r="J68" s="1060"/>
      <c r="K68" s="1061">
        <f t="shared" si="1"/>
        <v>0</v>
      </c>
      <c r="L68" s="1060"/>
      <c r="M68" s="1099">
        <f>IFERROR(VLOOKUP($C68,Listen!$F$3:$H$39,2,0),0)</f>
        <v>0</v>
      </c>
      <c r="N68" s="1062">
        <f>IFERROR(VLOOKUP($C68,Listen!$F$3:$H$39,3,0),0)</f>
        <v>0</v>
      </c>
      <c r="O68" s="1063">
        <f t="shared" si="2"/>
        <v>0</v>
      </c>
      <c r="P68" s="1063">
        <f t="shared" si="14"/>
        <v>0</v>
      </c>
      <c r="Q68" s="1063">
        <f t="shared" si="14"/>
        <v>0</v>
      </c>
      <c r="R68" s="1063">
        <f t="shared" si="14"/>
        <v>0</v>
      </c>
      <c r="S68" s="1063">
        <f t="shared" si="14"/>
        <v>0</v>
      </c>
      <c r="T68" s="1063">
        <f t="shared" si="14"/>
        <v>0</v>
      </c>
      <c r="U68" s="1100">
        <f t="shared" si="14"/>
        <v>0</v>
      </c>
      <c r="V68" s="1088">
        <f t="shared" si="11"/>
        <v>0</v>
      </c>
      <c r="W68" s="1064">
        <f>IF(D68='A. Allgemeine Informationen'!$C$15,$K68-X68,HLOOKUP('A. Allgemeine Informationen'!$C$15-1,$Y$1:$AE$505,ROW(D68),FALSE)-$X68)</f>
        <v>0</v>
      </c>
      <c r="X68" s="1098">
        <f>HLOOKUP('A. Allgemeine Informationen'!$C$15,$Y$1:$AE$505,ROW(D68),FALSE)</f>
        <v>0</v>
      </c>
      <c r="Y68" s="1088">
        <f t="shared" si="4"/>
        <v>0</v>
      </c>
      <c r="Z68" s="1064">
        <f t="shared" si="5"/>
        <v>0</v>
      </c>
      <c r="AA68" s="1064">
        <f t="shared" si="6"/>
        <v>0</v>
      </c>
      <c r="AB68" s="1064">
        <f t="shared" si="7"/>
        <v>0</v>
      </c>
      <c r="AC68" s="1065">
        <f t="shared" si="8"/>
        <v>0</v>
      </c>
      <c r="AD68" s="1033">
        <f t="shared" si="9"/>
        <v>0</v>
      </c>
      <c r="AE68" s="1034">
        <f t="shared" si="10"/>
        <v>0</v>
      </c>
      <c r="AF68" s="755"/>
      <c r="AG68" s="755"/>
    </row>
    <row r="69" spans="2:33" s="388" customFormat="1" ht="15" customHeight="1" x14ac:dyDescent="0.2">
      <c r="B69" s="1057"/>
      <c r="C69" s="1058"/>
      <c r="D69" s="1059"/>
      <c r="E69" s="1060"/>
      <c r="F69" s="1060"/>
      <c r="G69" s="1060"/>
      <c r="H69" s="1060"/>
      <c r="I69" s="1060"/>
      <c r="J69" s="1060"/>
      <c r="K69" s="1061">
        <f t="shared" si="1"/>
        <v>0</v>
      </c>
      <c r="L69" s="1060"/>
      <c r="M69" s="1099">
        <f>IFERROR(VLOOKUP($C69,Listen!$F$3:$H$39,2,0),0)</f>
        <v>0</v>
      </c>
      <c r="N69" s="1062">
        <f>IFERROR(VLOOKUP($C69,Listen!$F$3:$H$39,3,0),0)</f>
        <v>0</v>
      </c>
      <c r="O69" s="1063">
        <f t="shared" si="2"/>
        <v>0</v>
      </c>
      <c r="P69" s="1063">
        <f t="shared" si="14"/>
        <v>0</v>
      </c>
      <c r="Q69" s="1063">
        <f t="shared" si="14"/>
        <v>0</v>
      </c>
      <c r="R69" s="1063">
        <f t="shared" si="14"/>
        <v>0</v>
      </c>
      <c r="S69" s="1063">
        <f t="shared" si="14"/>
        <v>0</v>
      </c>
      <c r="T69" s="1063">
        <f t="shared" si="14"/>
        <v>0</v>
      </c>
      <c r="U69" s="1100">
        <f t="shared" si="14"/>
        <v>0</v>
      </c>
      <c r="V69" s="1088">
        <f t="shared" si="11"/>
        <v>0</v>
      </c>
      <c r="W69" s="1064">
        <f>IF(D69='A. Allgemeine Informationen'!$C$15,$K69-X69,HLOOKUP('A. Allgemeine Informationen'!$C$15-1,$Y$1:$AE$505,ROW(D69),FALSE)-$X69)</f>
        <v>0</v>
      </c>
      <c r="X69" s="1098">
        <f>HLOOKUP('A. Allgemeine Informationen'!$C$15,$Y$1:$AE$505,ROW(D69),FALSE)</f>
        <v>0</v>
      </c>
      <c r="Y69" s="1088">
        <f t="shared" si="4"/>
        <v>0</v>
      </c>
      <c r="Z69" s="1064">
        <f t="shared" si="5"/>
        <v>0</v>
      </c>
      <c r="AA69" s="1064">
        <f t="shared" si="6"/>
        <v>0</v>
      </c>
      <c r="AB69" s="1064">
        <f t="shared" si="7"/>
        <v>0</v>
      </c>
      <c r="AC69" s="1065">
        <f t="shared" si="8"/>
        <v>0</v>
      </c>
      <c r="AD69" s="1033">
        <f t="shared" si="9"/>
        <v>0</v>
      </c>
      <c r="AE69" s="1034">
        <f t="shared" si="10"/>
        <v>0</v>
      </c>
      <c r="AF69" s="755"/>
      <c r="AG69" s="755"/>
    </row>
    <row r="70" spans="2:33" s="388" customFormat="1" ht="15" customHeight="1" x14ac:dyDescent="0.2">
      <c r="B70" s="1057"/>
      <c r="C70" s="1058"/>
      <c r="D70" s="1059"/>
      <c r="E70" s="1060"/>
      <c r="F70" s="1060"/>
      <c r="G70" s="1060"/>
      <c r="H70" s="1060"/>
      <c r="I70" s="1060"/>
      <c r="J70" s="1060"/>
      <c r="K70" s="1061">
        <f t="shared" ref="K70:K133" si="15">E70+F70-H70</f>
        <v>0</v>
      </c>
      <c r="L70" s="1060"/>
      <c r="M70" s="1099">
        <f>IFERROR(VLOOKUP($C70,Listen!$F$3:$H$39,2,0),0)</f>
        <v>0</v>
      </c>
      <c r="N70" s="1062">
        <f>IFERROR(VLOOKUP($C70,Listen!$F$3:$H$39,3,0),0)</f>
        <v>0</v>
      </c>
      <c r="O70" s="1063">
        <f t="shared" ref="O70:O133" si="16">$M70</f>
        <v>0</v>
      </c>
      <c r="P70" s="1063">
        <f t="shared" si="14"/>
        <v>0</v>
      </c>
      <c r="Q70" s="1063">
        <f t="shared" si="14"/>
        <v>0</v>
      </c>
      <c r="R70" s="1063">
        <f t="shared" si="14"/>
        <v>0</v>
      </c>
      <c r="S70" s="1063">
        <f t="shared" si="14"/>
        <v>0</v>
      </c>
      <c r="T70" s="1063">
        <f t="shared" si="14"/>
        <v>0</v>
      </c>
      <c r="U70" s="1100">
        <f t="shared" si="14"/>
        <v>0</v>
      </c>
      <c r="V70" s="1088">
        <f t="shared" si="11"/>
        <v>0</v>
      </c>
      <c r="W70" s="1064">
        <f>IF(D70='A. Allgemeine Informationen'!$C$15,$K70-X70,HLOOKUP('A. Allgemeine Informationen'!$C$15-1,$Y$1:$AE$505,ROW(D70),FALSE)-$X70)</f>
        <v>0</v>
      </c>
      <c r="X70" s="1098">
        <f>HLOOKUP('A. Allgemeine Informationen'!$C$15,$Y$1:$AE$505,ROW(D70),FALSE)</f>
        <v>0</v>
      </c>
      <c r="Y70" s="1088">
        <f t="shared" ref="Y70:Y133" si="17">IF(OR($D70=0,$K70=0),0,IF($D70-$Y$5&lt;1,$K70-$K70/O70*(Y$5-$D70+1),0))</f>
        <v>0</v>
      </c>
      <c r="Z70" s="1064">
        <f t="shared" ref="Z70:Z133" si="18">IF(OR($D70=0,$K70=0,P70-(Z$5-$D70)=0),0,IF($D70-Z$5&lt;0,Y70-Y70/(P70-(Z$5-$D70)),IF($D70-Z$5=0,$K70-$K70/P70,0)))</f>
        <v>0</v>
      </c>
      <c r="AA70" s="1064">
        <f t="shared" ref="AA70:AA133" si="19">IF(OR($D70=0,$K70=0,Q70-(AA$5-$D70)=0),0,IF($D70-AA$5&lt;0,Z70-Z70/(Q70-(AA$5-$D70)),IF($D70-AA$5=0,$K70-$K70/Q70,0)))</f>
        <v>0</v>
      </c>
      <c r="AB70" s="1064">
        <f t="shared" ref="AB70:AB133" si="20">IF(OR($D70=0,$K70=0,R70-(AB$5-$D70)=0),0,IF($D70-AB$5&lt;0,AA70-AA70/(R70-(AB$5-$D70)),IF($D70-AB$5=0,$K70-$K70/R70,0)))</f>
        <v>0</v>
      </c>
      <c r="AC70" s="1065">
        <f t="shared" ref="AC70:AC133" si="21">IF(OR($D70=0,$K70=0,S70-(AC$5-$D70)=0),0,IF($D70-AC$5&lt;0,AB70-AB70/(S70-(AC$5-$D70)),IF($D70-AC$5=0,$K70-$K70/S70,0)))</f>
        <v>0</v>
      </c>
      <c r="AD70" s="1033">
        <f t="shared" ref="AD70:AD133" si="22">IF(OR($D70=0,$K70=0,T70-(AD$5-$D70)=0),0,IF($D70-AD$5&lt;0,AC70-AC70/(T70-(AD$5-$D70)),IF($D70-AD$5=0,$K70-$K70/T70,0)))</f>
        <v>0</v>
      </c>
      <c r="AE70" s="1034">
        <f t="shared" ref="AE70:AE133" si="23">IF(OR($D70=0,$K70=0,U70-(AE$5-$D70)=0),0,IF($D70-AE$5&lt;0,AD70-AD70/(U70-(AE$5-$D70)),IF($D70-AE$5=0,$K70-$K70/U70,0)))</f>
        <v>0</v>
      </c>
      <c r="AF70" s="755"/>
      <c r="AG70" s="755"/>
    </row>
    <row r="71" spans="2:33" s="388" customFormat="1" ht="15" customHeight="1" x14ac:dyDescent="0.2">
      <c r="B71" s="1057"/>
      <c r="C71" s="1058"/>
      <c r="D71" s="1059"/>
      <c r="E71" s="1060"/>
      <c r="F71" s="1060"/>
      <c r="G71" s="1060"/>
      <c r="H71" s="1060"/>
      <c r="I71" s="1060"/>
      <c r="J71" s="1060"/>
      <c r="K71" s="1061">
        <f t="shared" si="15"/>
        <v>0</v>
      </c>
      <c r="L71" s="1060"/>
      <c r="M71" s="1099">
        <f>IFERROR(VLOOKUP($C71,Listen!$F$3:$H$39,2,0),0)</f>
        <v>0</v>
      </c>
      <c r="N71" s="1062">
        <f>IFERROR(VLOOKUP($C71,Listen!$F$3:$H$39,3,0),0)</f>
        <v>0</v>
      </c>
      <c r="O71" s="1063">
        <f t="shared" si="16"/>
        <v>0</v>
      </c>
      <c r="P71" s="1063">
        <f t="shared" ref="P71:U86" si="24">O71</f>
        <v>0</v>
      </c>
      <c r="Q71" s="1063">
        <f t="shared" si="24"/>
        <v>0</v>
      </c>
      <c r="R71" s="1063">
        <f t="shared" si="24"/>
        <v>0</v>
      </c>
      <c r="S71" s="1063">
        <f t="shared" si="24"/>
        <v>0</v>
      </c>
      <c r="T71" s="1063">
        <f t="shared" si="24"/>
        <v>0</v>
      </c>
      <c r="U71" s="1100">
        <f t="shared" si="24"/>
        <v>0</v>
      </c>
      <c r="V71" s="1088">
        <f t="shared" ref="V71:V134" si="25">X71+W71</f>
        <v>0</v>
      </c>
      <c r="W71" s="1064">
        <f>IF(D71='A. Allgemeine Informationen'!$C$15,$K71-X71,HLOOKUP('A. Allgemeine Informationen'!$C$15-1,$Y$1:$AE$505,ROW(D71),FALSE)-$X71)</f>
        <v>0</v>
      </c>
      <c r="X71" s="1098">
        <f>HLOOKUP('A. Allgemeine Informationen'!$C$15,$Y$1:$AE$505,ROW(D71),FALSE)</f>
        <v>0</v>
      </c>
      <c r="Y71" s="1088">
        <f t="shared" si="17"/>
        <v>0</v>
      </c>
      <c r="Z71" s="1064">
        <f t="shared" si="18"/>
        <v>0</v>
      </c>
      <c r="AA71" s="1064">
        <f t="shared" si="19"/>
        <v>0</v>
      </c>
      <c r="AB71" s="1064">
        <f t="shared" si="20"/>
        <v>0</v>
      </c>
      <c r="AC71" s="1065">
        <f t="shared" si="21"/>
        <v>0</v>
      </c>
      <c r="AD71" s="1033">
        <f t="shared" si="22"/>
        <v>0</v>
      </c>
      <c r="AE71" s="1034">
        <f t="shared" si="23"/>
        <v>0</v>
      </c>
      <c r="AF71" s="755"/>
      <c r="AG71" s="755"/>
    </row>
    <row r="72" spans="2:33" s="388" customFormat="1" ht="15" customHeight="1" x14ac:dyDescent="0.2">
      <c r="B72" s="1057"/>
      <c r="C72" s="1058"/>
      <c r="D72" s="1059"/>
      <c r="E72" s="1060"/>
      <c r="F72" s="1060"/>
      <c r="G72" s="1060"/>
      <c r="H72" s="1060"/>
      <c r="I72" s="1060"/>
      <c r="J72" s="1060"/>
      <c r="K72" s="1061">
        <f t="shared" si="15"/>
        <v>0</v>
      </c>
      <c r="L72" s="1060"/>
      <c r="M72" s="1099">
        <f>IFERROR(VLOOKUP($C72,Listen!$F$3:$H$39,2,0),0)</f>
        <v>0</v>
      </c>
      <c r="N72" s="1062">
        <f>IFERROR(VLOOKUP($C72,Listen!$F$3:$H$39,3,0),0)</f>
        <v>0</v>
      </c>
      <c r="O72" s="1063">
        <f t="shared" si="16"/>
        <v>0</v>
      </c>
      <c r="P72" s="1063">
        <f t="shared" si="24"/>
        <v>0</v>
      </c>
      <c r="Q72" s="1063">
        <f t="shared" si="24"/>
        <v>0</v>
      </c>
      <c r="R72" s="1063">
        <f t="shared" si="24"/>
        <v>0</v>
      </c>
      <c r="S72" s="1063">
        <f t="shared" si="24"/>
        <v>0</v>
      </c>
      <c r="T72" s="1063">
        <f t="shared" si="24"/>
        <v>0</v>
      </c>
      <c r="U72" s="1100">
        <f t="shared" si="24"/>
        <v>0</v>
      </c>
      <c r="V72" s="1088">
        <f t="shared" si="25"/>
        <v>0</v>
      </c>
      <c r="W72" s="1064">
        <f>IF(D72='A. Allgemeine Informationen'!$C$15,$K72-X72,HLOOKUP('A. Allgemeine Informationen'!$C$15-1,$Y$1:$AE$505,ROW(D72),FALSE)-$X72)</f>
        <v>0</v>
      </c>
      <c r="X72" s="1098">
        <f>HLOOKUP('A. Allgemeine Informationen'!$C$15,$Y$1:$AE$505,ROW(D72),FALSE)</f>
        <v>0</v>
      </c>
      <c r="Y72" s="1088">
        <f t="shared" si="17"/>
        <v>0</v>
      </c>
      <c r="Z72" s="1064">
        <f t="shared" si="18"/>
        <v>0</v>
      </c>
      <c r="AA72" s="1064">
        <f t="shared" si="19"/>
        <v>0</v>
      </c>
      <c r="AB72" s="1064">
        <f t="shared" si="20"/>
        <v>0</v>
      </c>
      <c r="AC72" s="1065">
        <f t="shared" si="21"/>
        <v>0</v>
      </c>
      <c r="AD72" s="1033">
        <f t="shared" si="22"/>
        <v>0</v>
      </c>
      <c r="AE72" s="1034">
        <f t="shared" si="23"/>
        <v>0</v>
      </c>
      <c r="AF72" s="755"/>
      <c r="AG72" s="755"/>
    </row>
    <row r="73" spans="2:33" s="388" customFormat="1" ht="15" customHeight="1" x14ac:dyDescent="0.2">
      <c r="B73" s="1057"/>
      <c r="C73" s="1058"/>
      <c r="D73" s="1059"/>
      <c r="E73" s="1060"/>
      <c r="F73" s="1060"/>
      <c r="G73" s="1060"/>
      <c r="H73" s="1060"/>
      <c r="I73" s="1060"/>
      <c r="J73" s="1060"/>
      <c r="K73" s="1061">
        <f t="shared" si="15"/>
        <v>0</v>
      </c>
      <c r="L73" s="1060"/>
      <c r="M73" s="1099">
        <f>IFERROR(VLOOKUP($C73,Listen!$F$3:$H$39,2,0),0)</f>
        <v>0</v>
      </c>
      <c r="N73" s="1062">
        <f>IFERROR(VLOOKUP($C73,Listen!$F$3:$H$39,3,0),0)</f>
        <v>0</v>
      </c>
      <c r="O73" s="1063">
        <f t="shared" si="16"/>
        <v>0</v>
      </c>
      <c r="P73" s="1063">
        <f t="shared" si="24"/>
        <v>0</v>
      </c>
      <c r="Q73" s="1063">
        <f t="shared" si="24"/>
        <v>0</v>
      </c>
      <c r="R73" s="1063">
        <f t="shared" si="24"/>
        <v>0</v>
      </c>
      <c r="S73" s="1063">
        <f t="shared" si="24"/>
        <v>0</v>
      </c>
      <c r="T73" s="1063">
        <f t="shared" si="24"/>
        <v>0</v>
      </c>
      <c r="U73" s="1100">
        <f t="shared" si="24"/>
        <v>0</v>
      </c>
      <c r="V73" s="1088">
        <f t="shared" si="25"/>
        <v>0</v>
      </c>
      <c r="W73" s="1064">
        <f>IF(D73='A. Allgemeine Informationen'!$C$15,$K73-X73,HLOOKUP('A. Allgemeine Informationen'!$C$15-1,$Y$1:$AE$505,ROW(D73),FALSE)-$X73)</f>
        <v>0</v>
      </c>
      <c r="X73" s="1098">
        <f>HLOOKUP('A. Allgemeine Informationen'!$C$15,$Y$1:$AE$505,ROW(D73),FALSE)</f>
        <v>0</v>
      </c>
      <c r="Y73" s="1088">
        <f t="shared" si="17"/>
        <v>0</v>
      </c>
      <c r="Z73" s="1064">
        <f t="shared" si="18"/>
        <v>0</v>
      </c>
      <c r="AA73" s="1064">
        <f t="shared" si="19"/>
        <v>0</v>
      </c>
      <c r="AB73" s="1064">
        <f t="shared" si="20"/>
        <v>0</v>
      </c>
      <c r="AC73" s="1065">
        <f t="shared" si="21"/>
        <v>0</v>
      </c>
      <c r="AD73" s="1033">
        <f t="shared" si="22"/>
        <v>0</v>
      </c>
      <c r="AE73" s="1034">
        <f t="shared" si="23"/>
        <v>0</v>
      </c>
      <c r="AF73" s="755"/>
      <c r="AG73" s="755"/>
    </row>
    <row r="74" spans="2:33" s="388" customFormat="1" ht="15" customHeight="1" x14ac:dyDescent="0.2">
      <c r="B74" s="1057"/>
      <c r="C74" s="1058"/>
      <c r="D74" s="1059"/>
      <c r="E74" s="1060"/>
      <c r="F74" s="1060"/>
      <c r="G74" s="1060"/>
      <c r="H74" s="1060"/>
      <c r="I74" s="1060"/>
      <c r="J74" s="1060"/>
      <c r="K74" s="1061">
        <f t="shared" si="15"/>
        <v>0</v>
      </c>
      <c r="L74" s="1060"/>
      <c r="M74" s="1099">
        <f>IFERROR(VLOOKUP($C74,Listen!$F$3:$H$39,2,0),0)</f>
        <v>0</v>
      </c>
      <c r="N74" s="1062">
        <f>IFERROR(VLOOKUP($C74,Listen!$F$3:$H$39,3,0),0)</f>
        <v>0</v>
      </c>
      <c r="O74" s="1063">
        <f t="shared" si="16"/>
        <v>0</v>
      </c>
      <c r="P74" s="1063">
        <f t="shared" si="24"/>
        <v>0</v>
      </c>
      <c r="Q74" s="1063">
        <f t="shared" si="24"/>
        <v>0</v>
      </c>
      <c r="R74" s="1063">
        <f t="shared" si="24"/>
        <v>0</v>
      </c>
      <c r="S74" s="1063">
        <f t="shared" si="24"/>
        <v>0</v>
      </c>
      <c r="T74" s="1063">
        <f t="shared" si="24"/>
        <v>0</v>
      </c>
      <c r="U74" s="1100">
        <f t="shared" si="24"/>
        <v>0</v>
      </c>
      <c r="V74" s="1088">
        <f t="shared" si="25"/>
        <v>0</v>
      </c>
      <c r="W74" s="1064">
        <f>IF(D74='A. Allgemeine Informationen'!$C$15,$K74-X74,HLOOKUP('A. Allgemeine Informationen'!$C$15-1,$Y$1:$AE$505,ROW(D74),FALSE)-$X74)</f>
        <v>0</v>
      </c>
      <c r="X74" s="1098">
        <f>HLOOKUP('A. Allgemeine Informationen'!$C$15,$Y$1:$AE$505,ROW(D74),FALSE)</f>
        <v>0</v>
      </c>
      <c r="Y74" s="1088">
        <f t="shared" si="17"/>
        <v>0</v>
      </c>
      <c r="Z74" s="1064">
        <f t="shared" si="18"/>
        <v>0</v>
      </c>
      <c r="AA74" s="1064">
        <f t="shared" si="19"/>
        <v>0</v>
      </c>
      <c r="AB74" s="1064">
        <f t="shared" si="20"/>
        <v>0</v>
      </c>
      <c r="AC74" s="1065">
        <f t="shared" si="21"/>
        <v>0</v>
      </c>
      <c r="AD74" s="1033">
        <f t="shared" si="22"/>
        <v>0</v>
      </c>
      <c r="AE74" s="1034">
        <f t="shared" si="23"/>
        <v>0</v>
      </c>
      <c r="AF74" s="755"/>
      <c r="AG74" s="755"/>
    </row>
    <row r="75" spans="2:33" s="388" customFormat="1" ht="15" customHeight="1" x14ac:dyDescent="0.2">
      <c r="B75" s="1057"/>
      <c r="C75" s="1058"/>
      <c r="D75" s="1059"/>
      <c r="E75" s="1060"/>
      <c r="F75" s="1060"/>
      <c r="G75" s="1060"/>
      <c r="H75" s="1060"/>
      <c r="I75" s="1060"/>
      <c r="J75" s="1060"/>
      <c r="K75" s="1061">
        <f t="shared" si="15"/>
        <v>0</v>
      </c>
      <c r="L75" s="1060"/>
      <c r="M75" s="1099">
        <f>IFERROR(VLOOKUP($C75,Listen!$F$3:$H$39,2,0),0)</f>
        <v>0</v>
      </c>
      <c r="N75" s="1062">
        <f>IFERROR(VLOOKUP($C75,Listen!$F$3:$H$39,3,0),0)</f>
        <v>0</v>
      </c>
      <c r="O75" s="1063">
        <f t="shared" si="16"/>
        <v>0</v>
      </c>
      <c r="P75" s="1063">
        <f t="shared" si="24"/>
        <v>0</v>
      </c>
      <c r="Q75" s="1063">
        <f t="shared" si="24"/>
        <v>0</v>
      </c>
      <c r="R75" s="1063">
        <f t="shared" si="24"/>
        <v>0</v>
      </c>
      <c r="S75" s="1063">
        <f t="shared" si="24"/>
        <v>0</v>
      </c>
      <c r="T75" s="1063">
        <f t="shared" si="24"/>
        <v>0</v>
      </c>
      <c r="U75" s="1100">
        <f t="shared" si="24"/>
        <v>0</v>
      </c>
      <c r="V75" s="1088">
        <f t="shared" si="25"/>
        <v>0</v>
      </c>
      <c r="W75" s="1064">
        <f>IF(D75='A. Allgemeine Informationen'!$C$15,$K75-X75,HLOOKUP('A. Allgemeine Informationen'!$C$15-1,$Y$1:$AE$505,ROW(D75),FALSE)-$X75)</f>
        <v>0</v>
      </c>
      <c r="X75" s="1098">
        <f>HLOOKUP('A. Allgemeine Informationen'!$C$15,$Y$1:$AE$505,ROW(D75),FALSE)</f>
        <v>0</v>
      </c>
      <c r="Y75" s="1088">
        <f t="shared" si="17"/>
        <v>0</v>
      </c>
      <c r="Z75" s="1064">
        <f t="shared" si="18"/>
        <v>0</v>
      </c>
      <c r="AA75" s="1064">
        <f t="shared" si="19"/>
        <v>0</v>
      </c>
      <c r="AB75" s="1064">
        <f t="shared" si="20"/>
        <v>0</v>
      </c>
      <c r="AC75" s="1065">
        <f t="shared" si="21"/>
        <v>0</v>
      </c>
      <c r="AD75" s="1033">
        <f t="shared" si="22"/>
        <v>0</v>
      </c>
      <c r="AE75" s="1034">
        <f t="shared" si="23"/>
        <v>0</v>
      </c>
      <c r="AF75" s="755"/>
      <c r="AG75" s="755"/>
    </row>
    <row r="76" spans="2:33" s="388" customFormat="1" ht="15" customHeight="1" x14ac:dyDescent="0.2">
      <c r="B76" s="1057"/>
      <c r="C76" s="1058"/>
      <c r="D76" s="1059"/>
      <c r="E76" s="1060"/>
      <c r="F76" s="1060"/>
      <c r="G76" s="1060"/>
      <c r="H76" s="1060"/>
      <c r="I76" s="1060"/>
      <c r="J76" s="1060"/>
      <c r="K76" s="1061">
        <f t="shared" si="15"/>
        <v>0</v>
      </c>
      <c r="L76" s="1060"/>
      <c r="M76" s="1099">
        <f>IFERROR(VLOOKUP($C76,Listen!$F$3:$H$39,2,0),0)</f>
        <v>0</v>
      </c>
      <c r="N76" s="1062">
        <f>IFERROR(VLOOKUP($C76,Listen!$F$3:$H$39,3,0),0)</f>
        <v>0</v>
      </c>
      <c r="O76" s="1063">
        <f t="shared" si="16"/>
        <v>0</v>
      </c>
      <c r="P76" s="1063">
        <f t="shared" si="24"/>
        <v>0</v>
      </c>
      <c r="Q76" s="1063">
        <f t="shared" si="24"/>
        <v>0</v>
      </c>
      <c r="R76" s="1063">
        <f t="shared" si="24"/>
        <v>0</v>
      </c>
      <c r="S76" s="1063">
        <f t="shared" si="24"/>
        <v>0</v>
      </c>
      <c r="T76" s="1063">
        <f t="shared" si="24"/>
        <v>0</v>
      </c>
      <c r="U76" s="1100">
        <f t="shared" si="24"/>
        <v>0</v>
      </c>
      <c r="V76" s="1088">
        <f t="shared" si="25"/>
        <v>0</v>
      </c>
      <c r="W76" s="1064">
        <f>IF(D76='A. Allgemeine Informationen'!$C$15,$K76-X76,HLOOKUP('A. Allgemeine Informationen'!$C$15-1,$Y$1:$AE$505,ROW(D76),FALSE)-$X76)</f>
        <v>0</v>
      </c>
      <c r="X76" s="1098">
        <f>HLOOKUP('A. Allgemeine Informationen'!$C$15,$Y$1:$AE$505,ROW(D76),FALSE)</f>
        <v>0</v>
      </c>
      <c r="Y76" s="1088">
        <f t="shared" si="17"/>
        <v>0</v>
      </c>
      <c r="Z76" s="1064">
        <f t="shared" si="18"/>
        <v>0</v>
      </c>
      <c r="AA76" s="1064">
        <f t="shared" si="19"/>
        <v>0</v>
      </c>
      <c r="AB76" s="1064">
        <f t="shared" si="20"/>
        <v>0</v>
      </c>
      <c r="AC76" s="1065">
        <f t="shared" si="21"/>
        <v>0</v>
      </c>
      <c r="AD76" s="1033">
        <f t="shared" si="22"/>
        <v>0</v>
      </c>
      <c r="AE76" s="1034">
        <f t="shared" si="23"/>
        <v>0</v>
      </c>
      <c r="AF76" s="755"/>
      <c r="AG76" s="755"/>
    </row>
    <row r="77" spans="2:33" s="388" customFormat="1" ht="15" customHeight="1" x14ac:dyDescent="0.2">
      <c r="B77" s="1057"/>
      <c r="C77" s="1058"/>
      <c r="D77" s="1059"/>
      <c r="E77" s="1060"/>
      <c r="F77" s="1060"/>
      <c r="G77" s="1060"/>
      <c r="H77" s="1060"/>
      <c r="I77" s="1060"/>
      <c r="J77" s="1060"/>
      <c r="K77" s="1061">
        <f t="shared" si="15"/>
        <v>0</v>
      </c>
      <c r="L77" s="1060"/>
      <c r="M77" s="1099">
        <f>IFERROR(VLOOKUP($C77,Listen!$F$3:$H$39,2,0),0)</f>
        <v>0</v>
      </c>
      <c r="N77" s="1062">
        <f>IFERROR(VLOOKUP($C77,Listen!$F$3:$H$39,3,0),0)</f>
        <v>0</v>
      </c>
      <c r="O77" s="1063">
        <f t="shared" si="16"/>
        <v>0</v>
      </c>
      <c r="P77" s="1063">
        <f t="shared" si="24"/>
        <v>0</v>
      </c>
      <c r="Q77" s="1063">
        <f t="shared" si="24"/>
        <v>0</v>
      </c>
      <c r="R77" s="1063">
        <f t="shared" si="24"/>
        <v>0</v>
      </c>
      <c r="S77" s="1063">
        <f t="shared" si="24"/>
        <v>0</v>
      </c>
      <c r="T77" s="1063">
        <f t="shared" si="24"/>
        <v>0</v>
      </c>
      <c r="U77" s="1100">
        <f t="shared" si="24"/>
        <v>0</v>
      </c>
      <c r="V77" s="1088">
        <f t="shared" si="25"/>
        <v>0</v>
      </c>
      <c r="W77" s="1064">
        <f>IF(D77='A. Allgemeine Informationen'!$C$15,$K77-X77,HLOOKUP('A. Allgemeine Informationen'!$C$15-1,$Y$1:$AE$505,ROW(D77),FALSE)-$X77)</f>
        <v>0</v>
      </c>
      <c r="X77" s="1098">
        <f>HLOOKUP('A. Allgemeine Informationen'!$C$15,$Y$1:$AE$505,ROW(D77),FALSE)</f>
        <v>0</v>
      </c>
      <c r="Y77" s="1088">
        <f t="shared" si="17"/>
        <v>0</v>
      </c>
      <c r="Z77" s="1064">
        <f t="shared" si="18"/>
        <v>0</v>
      </c>
      <c r="AA77" s="1064">
        <f t="shared" si="19"/>
        <v>0</v>
      </c>
      <c r="AB77" s="1064">
        <f t="shared" si="20"/>
        <v>0</v>
      </c>
      <c r="AC77" s="1065">
        <f t="shared" si="21"/>
        <v>0</v>
      </c>
      <c r="AD77" s="1033">
        <f t="shared" si="22"/>
        <v>0</v>
      </c>
      <c r="AE77" s="1034">
        <f t="shared" si="23"/>
        <v>0</v>
      </c>
      <c r="AF77" s="755"/>
      <c r="AG77" s="755"/>
    </row>
    <row r="78" spans="2:33" s="388" customFormat="1" ht="15" customHeight="1" x14ac:dyDescent="0.2">
      <c r="B78" s="1057"/>
      <c r="C78" s="1058"/>
      <c r="D78" s="1059"/>
      <c r="E78" s="1060"/>
      <c r="F78" s="1060"/>
      <c r="G78" s="1060"/>
      <c r="H78" s="1060"/>
      <c r="I78" s="1060"/>
      <c r="J78" s="1060"/>
      <c r="K78" s="1061">
        <f t="shared" si="15"/>
        <v>0</v>
      </c>
      <c r="L78" s="1060"/>
      <c r="M78" s="1099">
        <f>IFERROR(VLOOKUP($C78,Listen!$F$3:$H$39,2,0),0)</f>
        <v>0</v>
      </c>
      <c r="N78" s="1062">
        <f>IFERROR(VLOOKUP($C78,Listen!$F$3:$H$39,3,0),0)</f>
        <v>0</v>
      </c>
      <c r="O78" s="1063">
        <f t="shared" si="16"/>
        <v>0</v>
      </c>
      <c r="P78" s="1063">
        <f t="shared" si="24"/>
        <v>0</v>
      </c>
      <c r="Q78" s="1063">
        <f t="shared" si="24"/>
        <v>0</v>
      </c>
      <c r="R78" s="1063">
        <f t="shared" si="24"/>
        <v>0</v>
      </c>
      <c r="S78" s="1063">
        <f t="shared" si="24"/>
        <v>0</v>
      </c>
      <c r="T78" s="1063">
        <f t="shared" si="24"/>
        <v>0</v>
      </c>
      <c r="U78" s="1100">
        <f t="shared" si="24"/>
        <v>0</v>
      </c>
      <c r="V78" s="1088">
        <f t="shared" si="25"/>
        <v>0</v>
      </c>
      <c r="W78" s="1064">
        <f>IF(D78='A. Allgemeine Informationen'!$C$15,$K78-X78,HLOOKUP('A. Allgemeine Informationen'!$C$15-1,$Y$1:$AE$505,ROW(D78),FALSE)-$X78)</f>
        <v>0</v>
      </c>
      <c r="X78" s="1098">
        <f>HLOOKUP('A. Allgemeine Informationen'!$C$15,$Y$1:$AE$505,ROW(D78),FALSE)</f>
        <v>0</v>
      </c>
      <c r="Y78" s="1088">
        <f t="shared" si="17"/>
        <v>0</v>
      </c>
      <c r="Z78" s="1064">
        <f t="shared" si="18"/>
        <v>0</v>
      </c>
      <c r="AA78" s="1064">
        <f t="shared" si="19"/>
        <v>0</v>
      </c>
      <c r="AB78" s="1064">
        <f t="shared" si="20"/>
        <v>0</v>
      </c>
      <c r="AC78" s="1065">
        <f t="shared" si="21"/>
        <v>0</v>
      </c>
      <c r="AD78" s="1033">
        <f t="shared" si="22"/>
        <v>0</v>
      </c>
      <c r="AE78" s="1034">
        <f t="shared" si="23"/>
        <v>0</v>
      </c>
      <c r="AF78" s="755"/>
      <c r="AG78" s="755"/>
    </row>
    <row r="79" spans="2:33" s="388" customFormat="1" ht="15" customHeight="1" x14ac:dyDescent="0.2">
      <c r="B79" s="1057"/>
      <c r="C79" s="1058"/>
      <c r="D79" s="1059"/>
      <c r="E79" s="1060"/>
      <c r="F79" s="1060"/>
      <c r="G79" s="1060"/>
      <c r="H79" s="1060"/>
      <c r="I79" s="1060"/>
      <c r="J79" s="1060"/>
      <c r="K79" s="1061">
        <f t="shared" si="15"/>
        <v>0</v>
      </c>
      <c r="L79" s="1060"/>
      <c r="M79" s="1099">
        <f>IFERROR(VLOOKUP($C79,Listen!$F$3:$H$39,2,0),0)</f>
        <v>0</v>
      </c>
      <c r="N79" s="1062">
        <f>IFERROR(VLOOKUP($C79,Listen!$F$3:$H$39,3,0),0)</f>
        <v>0</v>
      </c>
      <c r="O79" s="1063">
        <f t="shared" si="16"/>
        <v>0</v>
      </c>
      <c r="P79" s="1063">
        <f t="shared" si="24"/>
        <v>0</v>
      </c>
      <c r="Q79" s="1063">
        <f t="shared" si="24"/>
        <v>0</v>
      </c>
      <c r="R79" s="1063">
        <f t="shared" si="24"/>
        <v>0</v>
      </c>
      <c r="S79" s="1063">
        <f t="shared" si="24"/>
        <v>0</v>
      </c>
      <c r="T79" s="1063">
        <f t="shared" si="24"/>
        <v>0</v>
      </c>
      <c r="U79" s="1100">
        <f t="shared" si="24"/>
        <v>0</v>
      </c>
      <c r="V79" s="1088">
        <f t="shared" si="25"/>
        <v>0</v>
      </c>
      <c r="W79" s="1064">
        <f>IF(D79='A. Allgemeine Informationen'!$C$15,$K79-X79,HLOOKUP('A. Allgemeine Informationen'!$C$15-1,$Y$1:$AE$505,ROW(D79),FALSE)-$X79)</f>
        <v>0</v>
      </c>
      <c r="X79" s="1098">
        <f>HLOOKUP('A. Allgemeine Informationen'!$C$15,$Y$1:$AE$505,ROW(D79),FALSE)</f>
        <v>0</v>
      </c>
      <c r="Y79" s="1088">
        <f t="shared" si="17"/>
        <v>0</v>
      </c>
      <c r="Z79" s="1064">
        <f t="shared" si="18"/>
        <v>0</v>
      </c>
      <c r="AA79" s="1064">
        <f t="shared" si="19"/>
        <v>0</v>
      </c>
      <c r="AB79" s="1064">
        <f t="shared" si="20"/>
        <v>0</v>
      </c>
      <c r="AC79" s="1065">
        <f t="shared" si="21"/>
        <v>0</v>
      </c>
      <c r="AD79" s="1033">
        <f t="shared" si="22"/>
        <v>0</v>
      </c>
      <c r="AE79" s="1034">
        <f t="shared" si="23"/>
        <v>0</v>
      </c>
      <c r="AF79" s="755"/>
      <c r="AG79" s="755"/>
    </row>
    <row r="80" spans="2:33" s="388" customFormat="1" ht="15" customHeight="1" x14ac:dyDescent="0.2">
      <c r="B80" s="1057"/>
      <c r="C80" s="1058"/>
      <c r="D80" s="1059"/>
      <c r="E80" s="1060"/>
      <c r="F80" s="1060"/>
      <c r="G80" s="1060"/>
      <c r="H80" s="1060"/>
      <c r="I80" s="1060"/>
      <c r="J80" s="1060"/>
      <c r="K80" s="1061">
        <f t="shared" si="15"/>
        <v>0</v>
      </c>
      <c r="L80" s="1060"/>
      <c r="M80" s="1099">
        <f>IFERROR(VLOOKUP($C80,Listen!$F$3:$H$39,2,0),0)</f>
        <v>0</v>
      </c>
      <c r="N80" s="1062">
        <f>IFERROR(VLOOKUP($C80,Listen!$F$3:$H$39,3,0),0)</f>
        <v>0</v>
      </c>
      <c r="O80" s="1063">
        <f t="shared" si="16"/>
        <v>0</v>
      </c>
      <c r="P80" s="1063">
        <f t="shared" si="24"/>
        <v>0</v>
      </c>
      <c r="Q80" s="1063">
        <f t="shared" si="24"/>
        <v>0</v>
      </c>
      <c r="R80" s="1063">
        <f t="shared" si="24"/>
        <v>0</v>
      </c>
      <c r="S80" s="1063">
        <f t="shared" si="24"/>
        <v>0</v>
      </c>
      <c r="T80" s="1063">
        <f t="shared" si="24"/>
        <v>0</v>
      </c>
      <c r="U80" s="1100">
        <f t="shared" si="24"/>
        <v>0</v>
      </c>
      <c r="V80" s="1088">
        <f t="shared" si="25"/>
        <v>0</v>
      </c>
      <c r="W80" s="1064">
        <f>IF(D80='A. Allgemeine Informationen'!$C$15,$K80-X80,HLOOKUP('A. Allgemeine Informationen'!$C$15-1,$Y$1:$AE$505,ROW(D80),FALSE)-$X80)</f>
        <v>0</v>
      </c>
      <c r="X80" s="1098">
        <f>HLOOKUP('A. Allgemeine Informationen'!$C$15,$Y$1:$AE$505,ROW(D80),FALSE)</f>
        <v>0</v>
      </c>
      <c r="Y80" s="1088">
        <f t="shared" si="17"/>
        <v>0</v>
      </c>
      <c r="Z80" s="1064">
        <f t="shared" si="18"/>
        <v>0</v>
      </c>
      <c r="AA80" s="1064">
        <f t="shared" si="19"/>
        <v>0</v>
      </c>
      <c r="AB80" s="1064">
        <f t="shared" si="20"/>
        <v>0</v>
      </c>
      <c r="AC80" s="1065">
        <f t="shared" si="21"/>
        <v>0</v>
      </c>
      <c r="AD80" s="1033">
        <f t="shared" si="22"/>
        <v>0</v>
      </c>
      <c r="AE80" s="1034">
        <f t="shared" si="23"/>
        <v>0</v>
      </c>
      <c r="AF80" s="755"/>
      <c r="AG80" s="755"/>
    </row>
    <row r="81" spans="2:33" s="388" customFormat="1" ht="15" customHeight="1" x14ac:dyDescent="0.2">
      <c r="B81" s="1057"/>
      <c r="C81" s="1058"/>
      <c r="D81" s="1059"/>
      <c r="E81" s="1060"/>
      <c r="F81" s="1060"/>
      <c r="G81" s="1060"/>
      <c r="H81" s="1060"/>
      <c r="I81" s="1060"/>
      <c r="J81" s="1060"/>
      <c r="K81" s="1061">
        <f t="shared" si="15"/>
        <v>0</v>
      </c>
      <c r="L81" s="1060"/>
      <c r="M81" s="1099">
        <f>IFERROR(VLOOKUP($C81,Listen!$F$3:$H$39,2,0),0)</f>
        <v>0</v>
      </c>
      <c r="N81" s="1062">
        <f>IFERROR(VLOOKUP($C81,Listen!$F$3:$H$39,3,0),0)</f>
        <v>0</v>
      </c>
      <c r="O81" s="1063">
        <f t="shared" si="16"/>
        <v>0</v>
      </c>
      <c r="P81" s="1063">
        <f t="shared" si="24"/>
        <v>0</v>
      </c>
      <c r="Q81" s="1063">
        <f t="shared" si="24"/>
        <v>0</v>
      </c>
      <c r="R81" s="1063">
        <f t="shared" si="24"/>
        <v>0</v>
      </c>
      <c r="S81" s="1063">
        <f t="shared" si="24"/>
        <v>0</v>
      </c>
      <c r="T81" s="1063">
        <f t="shared" si="24"/>
        <v>0</v>
      </c>
      <c r="U81" s="1100">
        <f t="shared" si="24"/>
        <v>0</v>
      </c>
      <c r="V81" s="1088">
        <f t="shared" si="25"/>
        <v>0</v>
      </c>
      <c r="W81" s="1064">
        <f>IF(D81='A. Allgemeine Informationen'!$C$15,$K81-X81,HLOOKUP('A. Allgemeine Informationen'!$C$15-1,$Y$1:$AE$505,ROW(D81),FALSE)-$X81)</f>
        <v>0</v>
      </c>
      <c r="X81" s="1098">
        <f>HLOOKUP('A. Allgemeine Informationen'!$C$15,$Y$1:$AE$505,ROW(D81),FALSE)</f>
        <v>0</v>
      </c>
      <c r="Y81" s="1088">
        <f t="shared" si="17"/>
        <v>0</v>
      </c>
      <c r="Z81" s="1064">
        <f t="shared" si="18"/>
        <v>0</v>
      </c>
      <c r="AA81" s="1064">
        <f t="shared" si="19"/>
        <v>0</v>
      </c>
      <c r="AB81" s="1064">
        <f t="shared" si="20"/>
        <v>0</v>
      </c>
      <c r="AC81" s="1065">
        <f t="shared" si="21"/>
        <v>0</v>
      </c>
      <c r="AD81" s="1033">
        <f t="shared" si="22"/>
        <v>0</v>
      </c>
      <c r="AE81" s="1034">
        <f t="shared" si="23"/>
        <v>0</v>
      </c>
      <c r="AF81" s="755"/>
      <c r="AG81" s="755"/>
    </row>
    <row r="82" spans="2:33" s="388" customFormat="1" ht="15" customHeight="1" x14ac:dyDescent="0.2">
      <c r="B82" s="1057"/>
      <c r="C82" s="1058"/>
      <c r="D82" s="1059"/>
      <c r="E82" s="1060"/>
      <c r="F82" s="1060"/>
      <c r="G82" s="1060"/>
      <c r="H82" s="1060"/>
      <c r="I82" s="1060"/>
      <c r="J82" s="1060"/>
      <c r="K82" s="1061">
        <f t="shared" si="15"/>
        <v>0</v>
      </c>
      <c r="L82" s="1060"/>
      <c r="M82" s="1099">
        <f>IFERROR(VLOOKUP($C82,Listen!$F$3:$H$39,2,0),0)</f>
        <v>0</v>
      </c>
      <c r="N82" s="1062">
        <f>IFERROR(VLOOKUP($C82,Listen!$F$3:$H$39,3,0),0)</f>
        <v>0</v>
      </c>
      <c r="O82" s="1063">
        <f t="shared" si="16"/>
        <v>0</v>
      </c>
      <c r="P82" s="1063">
        <f t="shared" si="24"/>
        <v>0</v>
      </c>
      <c r="Q82" s="1063">
        <f t="shared" si="24"/>
        <v>0</v>
      </c>
      <c r="R82" s="1063">
        <f t="shared" si="24"/>
        <v>0</v>
      </c>
      <c r="S82" s="1063">
        <f t="shared" si="24"/>
        <v>0</v>
      </c>
      <c r="T82" s="1063">
        <f t="shared" si="24"/>
        <v>0</v>
      </c>
      <c r="U82" s="1100">
        <f t="shared" si="24"/>
        <v>0</v>
      </c>
      <c r="V82" s="1088">
        <f t="shared" si="25"/>
        <v>0</v>
      </c>
      <c r="W82" s="1064">
        <f>IF(D82='A. Allgemeine Informationen'!$C$15,$K82-X82,HLOOKUP('A. Allgemeine Informationen'!$C$15-1,$Y$1:$AE$505,ROW(D82),FALSE)-$X82)</f>
        <v>0</v>
      </c>
      <c r="X82" s="1098">
        <f>HLOOKUP('A. Allgemeine Informationen'!$C$15,$Y$1:$AE$505,ROW(D82),FALSE)</f>
        <v>0</v>
      </c>
      <c r="Y82" s="1088">
        <f t="shared" si="17"/>
        <v>0</v>
      </c>
      <c r="Z82" s="1064">
        <f t="shared" si="18"/>
        <v>0</v>
      </c>
      <c r="AA82" s="1064">
        <f t="shared" si="19"/>
        <v>0</v>
      </c>
      <c r="AB82" s="1064">
        <f t="shared" si="20"/>
        <v>0</v>
      </c>
      <c r="AC82" s="1065">
        <f t="shared" si="21"/>
        <v>0</v>
      </c>
      <c r="AD82" s="1033">
        <f t="shared" si="22"/>
        <v>0</v>
      </c>
      <c r="AE82" s="1034">
        <f t="shared" si="23"/>
        <v>0</v>
      </c>
      <c r="AF82" s="755"/>
      <c r="AG82" s="755"/>
    </row>
    <row r="83" spans="2:33" s="388" customFormat="1" ht="15" customHeight="1" x14ac:dyDescent="0.2">
      <c r="B83" s="1057"/>
      <c r="C83" s="1058"/>
      <c r="D83" s="1059"/>
      <c r="E83" s="1060"/>
      <c r="F83" s="1060"/>
      <c r="G83" s="1060"/>
      <c r="H83" s="1060"/>
      <c r="I83" s="1060"/>
      <c r="J83" s="1060"/>
      <c r="K83" s="1061">
        <f t="shared" si="15"/>
        <v>0</v>
      </c>
      <c r="L83" s="1060"/>
      <c r="M83" s="1099">
        <f>IFERROR(VLOOKUP($C83,Listen!$F$3:$H$39,2,0),0)</f>
        <v>0</v>
      </c>
      <c r="N83" s="1062">
        <f>IFERROR(VLOOKUP($C83,Listen!$F$3:$H$39,3,0),0)</f>
        <v>0</v>
      </c>
      <c r="O83" s="1063">
        <f t="shared" si="16"/>
        <v>0</v>
      </c>
      <c r="P83" s="1063">
        <f t="shared" si="24"/>
        <v>0</v>
      </c>
      <c r="Q83" s="1063">
        <f t="shared" si="24"/>
        <v>0</v>
      </c>
      <c r="R83" s="1063">
        <f t="shared" si="24"/>
        <v>0</v>
      </c>
      <c r="S83" s="1063">
        <f t="shared" si="24"/>
        <v>0</v>
      </c>
      <c r="T83" s="1063">
        <f t="shared" si="24"/>
        <v>0</v>
      </c>
      <c r="U83" s="1100">
        <f t="shared" si="24"/>
        <v>0</v>
      </c>
      <c r="V83" s="1088">
        <f t="shared" si="25"/>
        <v>0</v>
      </c>
      <c r="W83" s="1064">
        <f>IF(D83='A. Allgemeine Informationen'!$C$15,$K83-X83,HLOOKUP('A. Allgemeine Informationen'!$C$15-1,$Y$1:$AE$505,ROW(D83),FALSE)-$X83)</f>
        <v>0</v>
      </c>
      <c r="X83" s="1098">
        <f>HLOOKUP('A. Allgemeine Informationen'!$C$15,$Y$1:$AE$505,ROW(D83),FALSE)</f>
        <v>0</v>
      </c>
      <c r="Y83" s="1088">
        <f t="shared" si="17"/>
        <v>0</v>
      </c>
      <c r="Z83" s="1064">
        <f t="shared" si="18"/>
        <v>0</v>
      </c>
      <c r="AA83" s="1064">
        <f t="shared" si="19"/>
        <v>0</v>
      </c>
      <c r="AB83" s="1064">
        <f t="shared" si="20"/>
        <v>0</v>
      </c>
      <c r="AC83" s="1065">
        <f t="shared" si="21"/>
        <v>0</v>
      </c>
      <c r="AD83" s="1033">
        <f t="shared" si="22"/>
        <v>0</v>
      </c>
      <c r="AE83" s="1034">
        <f t="shared" si="23"/>
        <v>0</v>
      </c>
      <c r="AF83" s="755"/>
      <c r="AG83" s="755"/>
    </row>
    <row r="84" spans="2:33" s="388" customFormat="1" ht="15" customHeight="1" x14ac:dyDescent="0.2">
      <c r="B84" s="1057"/>
      <c r="C84" s="1058"/>
      <c r="D84" s="1059"/>
      <c r="E84" s="1060"/>
      <c r="F84" s="1060"/>
      <c r="G84" s="1060"/>
      <c r="H84" s="1060"/>
      <c r="I84" s="1060"/>
      <c r="J84" s="1060"/>
      <c r="K84" s="1061">
        <f t="shared" si="15"/>
        <v>0</v>
      </c>
      <c r="L84" s="1060"/>
      <c r="M84" s="1099">
        <f>IFERROR(VLOOKUP($C84,Listen!$F$3:$H$39,2,0),0)</f>
        <v>0</v>
      </c>
      <c r="N84" s="1062">
        <f>IFERROR(VLOOKUP($C84,Listen!$F$3:$H$39,3,0),0)</f>
        <v>0</v>
      </c>
      <c r="O84" s="1063">
        <f t="shared" si="16"/>
        <v>0</v>
      </c>
      <c r="P84" s="1063">
        <f t="shared" si="24"/>
        <v>0</v>
      </c>
      <c r="Q84" s="1063">
        <f t="shared" si="24"/>
        <v>0</v>
      </c>
      <c r="R84" s="1063">
        <f t="shared" si="24"/>
        <v>0</v>
      </c>
      <c r="S84" s="1063">
        <f t="shared" si="24"/>
        <v>0</v>
      </c>
      <c r="T84" s="1063">
        <f t="shared" si="24"/>
        <v>0</v>
      </c>
      <c r="U84" s="1100">
        <f t="shared" si="24"/>
        <v>0</v>
      </c>
      <c r="V84" s="1088">
        <f t="shared" si="25"/>
        <v>0</v>
      </c>
      <c r="W84" s="1064">
        <f>IF(D84='A. Allgemeine Informationen'!$C$15,$K84-X84,HLOOKUP('A. Allgemeine Informationen'!$C$15-1,$Y$1:$AE$505,ROW(D84),FALSE)-$X84)</f>
        <v>0</v>
      </c>
      <c r="X84" s="1098">
        <f>HLOOKUP('A. Allgemeine Informationen'!$C$15,$Y$1:$AE$505,ROW(D84),FALSE)</f>
        <v>0</v>
      </c>
      <c r="Y84" s="1088">
        <f t="shared" si="17"/>
        <v>0</v>
      </c>
      <c r="Z84" s="1064">
        <f t="shared" si="18"/>
        <v>0</v>
      </c>
      <c r="AA84" s="1064">
        <f t="shared" si="19"/>
        <v>0</v>
      </c>
      <c r="AB84" s="1064">
        <f t="shared" si="20"/>
        <v>0</v>
      </c>
      <c r="AC84" s="1065">
        <f t="shared" si="21"/>
        <v>0</v>
      </c>
      <c r="AD84" s="1033">
        <f t="shared" si="22"/>
        <v>0</v>
      </c>
      <c r="AE84" s="1034">
        <f t="shared" si="23"/>
        <v>0</v>
      </c>
      <c r="AF84" s="755"/>
      <c r="AG84" s="755"/>
    </row>
    <row r="85" spans="2:33" s="388" customFormat="1" ht="15" customHeight="1" x14ac:dyDescent="0.2">
      <c r="B85" s="1057"/>
      <c r="C85" s="1058"/>
      <c r="D85" s="1059"/>
      <c r="E85" s="1060"/>
      <c r="F85" s="1060"/>
      <c r="G85" s="1060"/>
      <c r="H85" s="1060"/>
      <c r="I85" s="1060"/>
      <c r="J85" s="1060"/>
      <c r="K85" s="1061">
        <f t="shared" si="15"/>
        <v>0</v>
      </c>
      <c r="L85" s="1060"/>
      <c r="M85" s="1099">
        <f>IFERROR(VLOOKUP($C85,Listen!$F$3:$H$39,2,0),0)</f>
        <v>0</v>
      </c>
      <c r="N85" s="1062">
        <f>IFERROR(VLOOKUP($C85,Listen!$F$3:$H$39,3,0),0)</f>
        <v>0</v>
      </c>
      <c r="O85" s="1063">
        <f t="shared" si="16"/>
        <v>0</v>
      </c>
      <c r="P85" s="1063">
        <f t="shared" si="24"/>
        <v>0</v>
      </c>
      <c r="Q85" s="1063">
        <f t="shared" si="24"/>
        <v>0</v>
      </c>
      <c r="R85" s="1063">
        <f t="shared" si="24"/>
        <v>0</v>
      </c>
      <c r="S85" s="1063">
        <f t="shared" si="24"/>
        <v>0</v>
      </c>
      <c r="T85" s="1063">
        <f t="shared" si="24"/>
        <v>0</v>
      </c>
      <c r="U85" s="1100">
        <f t="shared" si="24"/>
        <v>0</v>
      </c>
      <c r="V85" s="1088">
        <f t="shared" si="25"/>
        <v>0</v>
      </c>
      <c r="W85" s="1064">
        <f>IF(D85='A. Allgemeine Informationen'!$C$15,$K85-X85,HLOOKUP('A. Allgemeine Informationen'!$C$15-1,$Y$1:$AE$505,ROW(D85),FALSE)-$X85)</f>
        <v>0</v>
      </c>
      <c r="X85" s="1098">
        <f>HLOOKUP('A. Allgemeine Informationen'!$C$15,$Y$1:$AE$505,ROW(D85),FALSE)</f>
        <v>0</v>
      </c>
      <c r="Y85" s="1088">
        <f t="shared" si="17"/>
        <v>0</v>
      </c>
      <c r="Z85" s="1064">
        <f t="shared" si="18"/>
        <v>0</v>
      </c>
      <c r="AA85" s="1064">
        <f t="shared" si="19"/>
        <v>0</v>
      </c>
      <c r="AB85" s="1064">
        <f t="shared" si="20"/>
        <v>0</v>
      </c>
      <c r="AC85" s="1065">
        <f t="shared" si="21"/>
        <v>0</v>
      </c>
      <c r="AD85" s="1033">
        <f t="shared" si="22"/>
        <v>0</v>
      </c>
      <c r="AE85" s="1034">
        <f t="shared" si="23"/>
        <v>0</v>
      </c>
      <c r="AF85" s="755"/>
      <c r="AG85" s="755"/>
    </row>
    <row r="86" spans="2:33" s="388" customFormat="1" ht="15" customHeight="1" x14ac:dyDescent="0.2">
      <c r="B86" s="1057"/>
      <c r="C86" s="1058"/>
      <c r="D86" s="1059"/>
      <c r="E86" s="1060"/>
      <c r="F86" s="1060"/>
      <c r="G86" s="1060"/>
      <c r="H86" s="1060"/>
      <c r="I86" s="1060"/>
      <c r="J86" s="1060"/>
      <c r="K86" s="1061">
        <f t="shared" si="15"/>
        <v>0</v>
      </c>
      <c r="L86" s="1060"/>
      <c r="M86" s="1099">
        <f>IFERROR(VLOOKUP($C86,Listen!$F$3:$H$39,2,0),0)</f>
        <v>0</v>
      </c>
      <c r="N86" s="1062">
        <f>IFERROR(VLOOKUP($C86,Listen!$F$3:$H$39,3,0),0)</f>
        <v>0</v>
      </c>
      <c r="O86" s="1063">
        <f t="shared" si="16"/>
        <v>0</v>
      </c>
      <c r="P86" s="1063">
        <f t="shared" si="24"/>
        <v>0</v>
      </c>
      <c r="Q86" s="1063">
        <f t="shared" si="24"/>
        <v>0</v>
      </c>
      <c r="R86" s="1063">
        <f t="shared" si="24"/>
        <v>0</v>
      </c>
      <c r="S86" s="1063">
        <f t="shared" si="24"/>
        <v>0</v>
      </c>
      <c r="T86" s="1063">
        <f t="shared" si="24"/>
        <v>0</v>
      </c>
      <c r="U86" s="1100">
        <f t="shared" si="24"/>
        <v>0</v>
      </c>
      <c r="V86" s="1088">
        <f t="shared" si="25"/>
        <v>0</v>
      </c>
      <c r="W86" s="1064">
        <f>IF(D86='A. Allgemeine Informationen'!$C$15,$K86-X86,HLOOKUP('A. Allgemeine Informationen'!$C$15-1,$Y$1:$AE$505,ROW(D86),FALSE)-$X86)</f>
        <v>0</v>
      </c>
      <c r="X86" s="1098">
        <f>HLOOKUP('A. Allgemeine Informationen'!$C$15,$Y$1:$AE$505,ROW(D86),FALSE)</f>
        <v>0</v>
      </c>
      <c r="Y86" s="1088">
        <f t="shared" si="17"/>
        <v>0</v>
      </c>
      <c r="Z86" s="1064">
        <f t="shared" si="18"/>
        <v>0</v>
      </c>
      <c r="AA86" s="1064">
        <f t="shared" si="19"/>
        <v>0</v>
      </c>
      <c r="AB86" s="1064">
        <f t="shared" si="20"/>
        <v>0</v>
      </c>
      <c r="AC86" s="1065">
        <f t="shared" si="21"/>
        <v>0</v>
      </c>
      <c r="AD86" s="1033">
        <f t="shared" si="22"/>
        <v>0</v>
      </c>
      <c r="AE86" s="1034">
        <f t="shared" si="23"/>
        <v>0</v>
      </c>
      <c r="AF86" s="755"/>
      <c r="AG86" s="755"/>
    </row>
    <row r="87" spans="2:33" s="388" customFormat="1" ht="15" customHeight="1" x14ac:dyDescent="0.2">
      <c r="B87" s="1057"/>
      <c r="C87" s="1058"/>
      <c r="D87" s="1059"/>
      <c r="E87" s="1060"/>
      <c r="F87" s="1060"/>
      <c r="G87" s="1060"/>
      <c r="H87" s="1060"/>
      <c r="I87" s="1060"/>
      <c r="J87" s="1060"/>
      <c r="K87" s="1061">
        <f t="shared" si="15"/>
        <v>0</v>
      </c>
      <c r="L87" s="1060"/>
      <c r="M87" s="1099">
        <f>IFERROR(VLOOKUP($C87,Listen!$F$3:$H$39,2,0),0)</f>
        <v>0</v>
      </c>
      <c r="N87" s="1062">
        <f>IFERROR(VLOOKUP($C87,Listen!$F$3:$H$39,3,0),0)</f>
        <v>0</v>
      </c>
      <c r="O87" s="1063">
        <f t="shared" si="16"/>
        <v>0</v>
      </c>
      <c r="P87" s="1063">
        <f t="shared" ref="P87:U102" si="26">O87</f>
        <v>0</v>
      </c>
      <c r="Q87" s="1063">
        <f t="shared" si="26"/>
        <v>0</v>
      </c>
      <c r="R87" s="1063">
        <f t="shared" si="26"/>
        <v>0</v>
      </c>
      <c r="S87" s="1063">
        <f t="shared" si="26"/>
        <v>0</v>
      </c>
      <c r="T87" s="1063">
        <f t="shared" si="26"/>
        <v>0</v>
      </c>
      <c r="U87" s="1100">
        <f t="shared" si="26"/>
        <v>0</v>
      </c>
      <c r="V87" s="1088">
        <f t="shared" si="25"/>
        <v>0</v>
      </c>
      <c r="W87" s="1064">
        <f>IF(D87='A. Allgemeine Informationen'!$C$15,$K87-X87,HLOOKUP('A. Allgemeine Informationen'!$C$15-1,$Y$1:$AE$505,ROW(D87),FALSE)-$X87)</f>
        <v>0</v>
      </c>
      <c r="X87" s="1098">
        <f>HLOOKUP('A. Allgemeine Informationen'!$C$15,$Y$1:$AE$505,ROW(D87),FALSE)</f>
        <v>0</v>
      </c>
      <c r="Y87" s="1088">
        <f t="shared" si="17"/>
        <v>0</v>
      </c>
      <c r="Z87" s="1064">
        <f t="shared" si="18"/>
        <v>0</v>
      </c>
      <c r="AA87" s="1064">
        <f t="shared" si="19"/>
        <v>0</v>
      </c>
      <c r="AB87" s="1064">
        <f t="shared" si="20"/>
        <v>0</v>
      </c>
      <c r="AC87" s="1065">
        <f t="shared" si="21"/>
        <v>0</v>
      </c>
      <c r="AD87" s="1033">
        <f t="shared" si="22"/>
        <v>0</v>
      </c>
      <c r="AE87" s="1034">
        <f t="shared" si="23"/>
        <v>0</v>
      </c>
      <c r="AF87" s="755"/>
      <c r="AG87" s="755"/>
    </row>
    <row r="88" spans="2:33" s="388" customFormat="1" ht="15" customHeight="1" x14ac:dyDescent="0.2">
      <c r="B88" s="1057"/>
      <c r="C88" s="1058"/>
      <c r="D88" s="1059"/>
      <c r="E88" s="1060"/>
      <c r="F88" s="1060"/>
      <c r="G88" s="1060"/>
      <c r="H88" s="1060"/>
      <c r="I88" s="1060"/>
      <c r="J88" s="1060"/>
      <c r="K88" s="1061">
        <f t="shared" si="15"/>
        <v>0</v>
      </c>
      <c r="L88" s="1060"/>
      <c r="M88" s="1099">
        <f>IFERROR(VLOOKUP($C88,Listen!$F$3:$H$39,2,0),0)</f>
        <v>0</v>
      </c>
      <c r="N88" s="1062">
        <f>IFERROR(VLOOKUP($C88,Listen!$F$3:$H$39,3,0),0)</f>
        <v>0</v>
      </c>
      <c r="O88" s="1063">
        <f t="shared" si="16"/>
        <v>0</v>
      </c>
      <c r="P88" s="1063">
        <f t="shared" si="26"/>
        <v>0</v>
      </c>
      <c r="Q88" s="1063">
        <f t="shared" si="26"/>
        <v>0</v>
      </c>
      <c r="R88" s="1063">
        <f t="shared" si="26"/>
        <v>0</v>
      </c>
      <c r="S88" s="1063">
        <f t="shared" si="26"/>
        <v>0</v>
      </c>
      <c r="T88" s="1063">
        <f t="shared" si="26"/>
        <v>0</v>
      </c>
      <c r="U88" s="1100">
        <f t="shared" si="26"/>
        <v>0</v>
      </c>
      <c r="V88" s="1088">
        <f t="shared" si="25"/>
        <v>0</v>
      </c>
      <c r="W88" s="1064">
        <f>IF(D88='A. Allgemeine Informationen'!$C$15,$K88-X88,HLOOKUP('A. Allgemeine Informationen'!$C$15-1,$Y$1:$AE$505,ROW(D88),FALSE)-$X88)</f>
        <v>0</v>
      </c>
      <c r="X88" s="1098">
        <f>HLOOKUP('A. Allgemeine Informationen'!$C$15,$Y$1:$AE$505,ROW(D88),FALSE)</f>
        <v>0</v>
      </c>
      <c r="Y88" s="1088">
        <f t="shared" si="17"/>
        <v>0</v>
      </c>
      <c r="Z88" s="1064">
        <f t="shared" si="18"/>
        <v>0</v>
      </c>
      <c r="AA88" s="1064">
        <f t="shared" si="19"/>
        <v>0</v>
      </c>
      <c r="AB88" s="1064">
        <f t="shared" si="20"/>
        <v>0</v>
      </c>
      <c r="AC88" s="1065">
        <f t="shared" si="21"/>
        <v>0</v>
      </c>
      <c r="AD88" s="1033">
        <f t="shared" si="22"/>
        <v>0</v>
      </c>
      <c r="AE88" s="1034">
        <f t="shared" si="23"/>
        <v>0</v>
      </c>
      <c r="AF88" s="755"/>
      <c r="AG88" s="755"/>
    </row>
    <row r="89" spans="2:33" s="388" customFormat="1" ht="15" customHeight="1" x14ac:dyDescent="0.2">
      <c r="B89" s="1057"/>
      <c r="C89" s="1058"/>
      <c r="D89" s="1059"/>
      <c r="E89" s="1060"/>
      <c r="F89" s="1060"/>
      <c r="G89" s="1060"/>
      <c r="H89" s="1060"/>
      <c r="I89" s="1060"/>
      <c r="J89" s="1060"/>
      <c r="K89" s="1061">
        <f t="shared" si="15"/>
        <v>0</v>
      </c>
      <c r="L89" s="1060"/>
      <c r="M89" s="1099">
        <f>IFERROR(VLOOKUP($C89,Listen!$F$3:$H$39,2,0),0)</f>
        <v>0</v>
      </c>
      <c r="N89" s="1062">
        <f>IFERROR(VLOOKUP($C89,Listen!$F$3:$H$39,3,0),0)</f>
        <v>0</v>
      </c>
      <c r="O89" s="1063">
        <f t="shared" si="16"/>
        <v>0</v>
      </c>
      <c r="P89" s="1063">
        <f t="shared" si="26"/>
        <v>0</v>
      </c>
      <c r="Q89" s="1063">
        <f t="shared" si="26"/>
        <v>0</v>
      </c>
      <c r="R89" s="1063">
        <f t="shared" si="26"/>
        <v>0</v>
      </c>
      <c r="S89" s="1063">
        <f t="shared" si="26"/>
        <v>0</v>
      </c>
      <c r="T89" s="1063">
        <f t="shared" si="26"/>
        <v>0</v>
      </c>
      <c r="U89" s="1100">
        <f t="shared" si="26"/>
        <v>0</v>
      </c>
      <c r="V89" s="1088">
        <f t="shared" si="25"/>
        <v>0</v>
      </c>
      <c r="W89" s="1064">
        <f>IF(D89='A. Allgemeine Informationen'!$C$15,$K89-X89,HLOOKUP('A. Allgemeine Informationen'!$C$15-1,$Y$1:$AE$505,ROW(D89),FALSE)-$X89)</f>
        <v>0</v>
      </c>
      <c r="X89" s="1098">
        <f>HLOOKUP('A. Allgemeine Informationen'!$C$15,$Y$1:$AE$505,ROW(D89),FALSE)</f>
        <v>0</v>
      </c>
      <c r="Y89" s="1088">
        <f t="shared" si="17"/>
        <v>0</v>
      </c>
      <c r="Z89" s="1064">
        <f t="shared" si="18"/>
        <v>0</v>
      </c>
      <c r="AA89" s="1064">
        <f t="shared" si="19"/>
        <v>0</v>
      </c>
      <c r="AB89" s="1064">
        <f t="shared" si="20"/>
        <v>0</v>
      </c>
      <c r="AC89" s="1065">
        <f t="shared" si="21"/>
        <v>0</v>
      </c>
      <c r="AD89" s="1033">
        <f t="shared" si="22"/>
        <v>0</v>
      </c>
      <c r="AE89" s="1034">
        <f t="shared" si="23"/>
        <v>0</v>
      </c>
      <c r="AF89" s="755"/>
      <c r="AG89" s="755"/>
    </row>
    <row r="90" spans="2:33" s="388" customFormat="1" ht="15" customHeight="1" x14ac:dyDescent="0.2">
      <c r="B90" s="1057"/>
      <c r="C90" s="1058"/>
      <c r="D90" s="1059"/>
      <c r="E90" s="1060"/>
      <c r="F90" s="1060"/>
      <c r="G90" s="1060"/>
      <c r="H90" s="1060"/>
      <c r="I90" s="1060"/>
      <c r="J90" s="1060"/>
      <c r="K90" s="1061">
        <f t="shared" si="15"/>
        <v>0</v>
      </c>
      <c r="L90" s="1060"/>
      <c r="M90" s="1099">
        <f>IFERROR(VLOOKUP($C90,Listen!$F$3:$H$39,2,0),0)</f>
        <v>0</v>
      </c>
      <c r="N90" s="1062">
        <f>IFERROR(VLOOKUP($C90,Listen!$F$3:$H$39,3,0),0)</f>
        <v>0</v>
      </c>
      <c r="O90" s="1063">
        <f t="shared" si="16"/>
        <v>0</v>
      </c>
      <c r="P90" s="1063">
        <f t="shared" si="26"/>
        <v>0</v>
      </c>
      <c r="Q90" s="1063">
        <f t="shared" si="26"/>
        <v>0</v>
      </c>
      <c r="R90" s="1063">
        <f t="shared" si="26"/>
        <v>0</v>
      </c>
      <c r="S90" s="1063">
        <f t="shared" si="26"/>
        <v>0</v>
      </c>
      <c r="T90" s="1063">
        <f t="shared" si="26"/>
        <v>0</v>
      </c>
      <c r="U90" s="1100">
        <f t="shared" si="26"/>
        <v>0</v>
      </c>
      <c r="V90" s="1088">
        <f t="shared" si="25"/>
        <v>0</v>
      </c>
      <c r="W90" s="1064">
        <f>IF(D90='A. Allgemeine Informationen'!$C$15,$K90-X90,HLOOKUP('A. Allgemeine Informationen'!$C$15-1,$Y$1:$AE$505,ROW(D90),FALSE)-$X90)</f>
        <v>0</v>
      </c>
      <c r="X90" s="1098">
        <f>HLOOKUP('A. Allgemeine Informationen'!$C$15,$Y$1:$AE$505,ROW(D90),FALSE)</f>
        <v>0</v>
      </c>
      <c r="Y90" s="1088">
        <f t="shared" si="17"/>
        <v>0</v>
      </c>
      <c r="Z90" s="1064">
        <f t="shared" si="18"/>
        <v>0</v>
      </c>
      <c r="AA90" s="1064">
        <f t="shared" si="19"/>
        <v>0</v>
      </c>
      <c r="AB90" s="1064">
        <f t="shared" si="20"/>
        <v>0</v>
      </c>
      <c r="AC90" s="1065">
        <f t="shared" si="21"/>
        <v>0</v>
      </c>
      <c r="AD90" s="1033">
        <f t="shared" si="22"/>
        <v>0</v>
      </c>
      <c r="AE90" s="1034">
        <f t="shared" si="23"/>
        <v>0</v>
      </c>
      <c r="AF90" s="755"/>
      <c r="AG90" s="755"/>
    </row>
    <row r="91" spans="2:33" s="388" customFormat="1" ht="15" customHeight="1" x14ac:dyDescent="0.2">
      <c r="B91" s="1057"/>
      <c r="C91" s="1058"/>
      <c r="D91" s="1059"/>
      <c r="E91" s="1060"/>
      <c r="F91" s="1060"/>
      <c r="G91" s="1060"/>
      <c r="H91" s="1060"/>
      <c r="I91" s="1060"/>
      <c r="J91" s="1060"/>
      <c r="K91" s="1061">
        <f t="shared" si="15"/>
        <v>0</v>
      </c>
      <c r="L91" s="1060"/>
      <c r="M91" s="1099">
        <f>IFERROR(VLOOKUP($C91,Listen!$F$3:$H$39,2,0),0)</f>
        <v>0</v>
      </c>
      <c r="N91" s="1062">
        <f>IFERROR(VLOOKUP($C91,Listen!$F$3:$H$39,3,0),0)</f>
        <v>0</v>
      </c>
      <c r="O91" s="1063">
        <f t="shared" si="16"/>
        <v>0</v>
      </c>
      <c r="P91" s="1063">
        <f t="shared" si="26"/>
        <v>0</v>
      </c>
      <c r="Q91" s="1063">
        <f t="shared" si="26"/>
        <v>0</v>
      </c>
      <c r="R91" s="1063">
        <f t="shared" si="26"/>
        <v>0</v>
      </c>
      <c r="S91" s="1063">
        <f t="shared" si="26"/>
        <v>0</v>
      </c>
      <c r="T91" s="1063">
        <f t="shared" si="26"/>
        <v>0</v>
      </c>
      <c r="U91" s="1100">
        <f t="shared" si="26"/>
        <v>0</v>
      </c>
      <c r="V91" s="1088">
        <f t="shared" si="25"/>
        <v>0</v>
      </c>
      <c r="W91" s="1064">
        <f>IF(D91='A. Allgemeine Informationen'!$C$15,$K91-X91,HLOOKUP('A. Allgemeine Informationen'!$C$15-1,$Y$1:$AE$505,ROW(D91),FALSE)-$X91)</f>
        <v>0</v>
      </c>
      <c r="X91" s="1098">
        <f>HLOOKUP('A. Allgemeine Informationen'!$C$15,$Y$1:$AE$505,ROW(D91),FALSE)</f>
        <v>0</v>
      </c>
      <c r="Y91" s="1088">
        <f t="shared" si="17"/>
        <v>0</v>
      </c>
      <c r="Z91" s="1064">
        <f t="shared" si="18"/>
        <v>0</v>
      </c>
      <c r="AA91" s="1064">
        <f t="shared" si="19"/>
        <v>0</v>
      </c>
      <c r="AB91" s="1064">
        <f t="shared" si="20"/>
        <v>0</v>
      </c>
      <c r="AC91" s="1065">
        <f t="shared" si="21"/>
        <v>0</v>
      </c>
      <c r="AD91" s="1033">
        <f t="shared" si="22"/>
        <v>0</v>
      </c>
      <c r="AE91" s="1034">
        <f t="shared" si="23"/>
        <v>0</v>
      </c>
      <c r="AF91" s="755"/>
      <c r="AG91" s="755"/>
    </row>
    <row r="92" spans="2:33" s="388" customFormat="1" ht="15" customHeight="1" x14ac:dyDescent="0.2">
      <c r="B92" s="1057"/>
      <c r="C92" s="1058"/>
      <c r="D92" s="1059"/>
      <c r="E92" s="1060"/>
      <c r="F92" s="1060"/>
      <c r="G92" s="1060"/>
      <c r="H92" s="1060"/>
      <c r="I92" s="1060"/>
      <c r="J92" s="1060"/>
      <c r="K92" s="1061">
        <f t="shared" si="15"/>
        <v>0</v>
      </c>
      <c r="L92" s="1060"/>
      <c r="M92" s="1099">
        <f>IFERROR(VLOOKUP($C92,Listen!$F$3:$H$39,2,0),0)</f>
        <v>0</v>
      </c>
      <c r="N92" s="1062">
        <f>IFERROR(VLOOKUP($C92,Listen!$F$3:$H$39,3,0),0)</f>
        <v>0</v>
      </c>
      <c r="O92" s="1063">
        <f t="shared" si="16"/>
        <v>0</v>
      </c>
      <c r="P92" s="1063">
        <f t="shared" si="26"/>
        <v>0</v>
      </c>
      <c r="Q92" s="1063">
        <f t="shared" si="26"/>
        <v>0</v>
      </c>
      <c r="R92" s="1063">
        <f t="shared" si="26"/>
        <v>0</v>
      </c>
      <c r="S92" s="1063">
        <f t="shared" si="26"/>
        <v>0</v>
      </c>
      <c r="T92" s="1063">
        <f t="shared" si="26"/>
        <v>0</v>
      </c>
      <c r="U92" s="1100">
        <f t="shared" si="26"/>
        <v>0</v>
      </c>
      <c r="V92" s="1088">
        <f t="shared" si="25"/>
        <v>0</v>
      </c>
      <c r="W92" s="1064">
        <f>IF(D92='A. Allgemeine Informationen'!$C$15,$K92-X92,HLOOKUP('A. Allgemeine Informationen'!$C$15-1,$Y$1:$AE$505,ROW(D92),FALSE)-$X92)</f>
        <v>0</v>
      </c>
      <c r="X92" s="1098">
        <f>HLOOKUP('A. Allgemeine Informationen'!$C$15,$Y$1:$AE$505,ROW(D92),FALSE)</f>
        <v>0</v>
      </c>
      <c r="Y92" s="1088">
        <f t="shared" si="17"/>
        <v>0</v>
      </c>
      <c r="Z92" s="1064">
        <f t="shared" si="18"/>
        <v>0</v>
      </c>
      <c r="AA92" s="1064">
        <f t="shared" si="19"/>
        <v>0</v>
      </c>
      <c r="AB92" s="1064">
        <f t="shared" si="20"/>
        <v>0</v>
      </c>
      <c r="AC92" s="1065">
        <f t="shared" si="21"/>
        <v>0</v>
      </c>
      <c r="AD92" s="1033">
        <f t="shared" si="22"/>
        <v>0</v>
      </c>
      <c r="AE92" s="1034">
        <f t="shared" si="23"/>
        <v>0</v>
      </c>
      <c r="AF92" s="755"/>
      <c r="AG92" s="755"/>
    </row>
    <row r="93" spans="2:33" s="388" customFormat="1" ht="15" customHeight="1" x14ac:dyDescent="0.2">
      <c r="B93" s="1057"/>
      <c r="C93" s="1058"/>
      <c r="D93" s="1059"/>
      <c r="E93" s="1060"/>
      <c r="F93" s="1060"/>
      <c r="G93" s="1060"/>
      <c r="H93" s="1060"/>
      <c r="I93" s="1060"/>
      <c r="J93" s="1060"/>
      <c r="K93" s="1061">
        <f t="shared" si="15"/>
        <v>0</v>
      </c>
      <c r="L93" s="1060"/>
      <c r="M93" s="1099">
        <f>IFERROR(VLOOKUP($C93,Listen!$F$3:$H$39,2,0),0)</f>
        <v>0</v>
      </c>
      <c r="N93" s="1062">
        <f>IFERROR(VLOOKUP($C93,Listen!$F$3:$H$39,3,0),0)</f>
        <v>0</v>
      </c>
      <c r="O93" s="1063">
        <f t="shared" si="16"/>
        <v>0</v>
      </c>
      <c r="P93" s="1063">
        <f t="shared" si="26"/>
        <v>0</v>
      </c>
      <c r="Q93" s="1063">
        <f t="shared" si="26"/>
        <v>0</v>
      </c>
      <c r="R93" s="1063">
        <f t="shared" si="26"/>
        <v>0</v>
      </c>
      <c r="S93" s="1063">
        <f t="shared" si="26"/>
        <v>0</v>
      </c>
      <c r="T93" s="1063">
        <f t="shared" si="26"/>
        <v>0</v>
      </c>
      <c r="U93" s="1100">
        <f t="shared" si="26"/>
        <v>0</v>
      </c>
      <c r="V93" s="1088">
        <f t="shared" si="25"/>
        <v>0</v>
      </c>
      <c r="W93" s="1064">
        <f>IF(D93='A. Allgemeine Informationen'!$C$15,$K93-X93,HLOOKUP('A. Allgemeine Informationen'!$C$15-1,$Y$1:$AE$505,ROW(D93),FALSE)-$X93)</f>
        <v>0</v>
      </c>
      <c r="X93" s="1098">
        <f>HLOOKUP('A. Allgemeine Informationen'!$C$15,$Y$1:$AE$505,ROW(D93),FALSE)</f>
        <v>0</v>
      </c>
      <c r="Y93" s="1088">
        <f t="shared" si="17"/>
        <v>0</v>
      </c>
      <c r="Z93" s="1064">
        <f t="shared" si="18"/>
        <v>0</v>
      </c>
      <c r="AA93" s="1064">
        <f t="shared" si="19"/>
        <v>0</v>
      </c>
      <c r="AB93" s="1064">
        <f t="shared" si="20"/>
        <v>0</v>
      </c>
      <c r="AC93" s="1065">
        <f t="shared" si="21"/>
        <v>0</v>
      </c>
      <c r="AD93" s="1033">
        <f t="shared" si="22"/>
        <v>0</v>
      </c>
      <c r="AE93" s="1034">
        <f t="shared" si="23"/>
        <v>0</v>
      </c>
      <c r="AF93" s="755"/>
      <c r="AG93" s="755"/>
    </row>
    <row r="94" spans="2:33" s="388" customFormat="1" ht="15" customHeight="1" x14ac:dyDescent="0.2">
      <c r="B94" s="1057"/>
      <c r="C94" s="1058"/>
      <c r="D94" s="1059"/>
      <c r="E94" s="1060"/>
      <c r="F94" s="1060"/>
      <c r="G94" s="1060"/>
      <c r="H94" s="1060"/>
      <c r="I94" s="1060"/>
      <c r="J94" s="1060"/>
      <c r="K94" s="1061">
        <f t="shared" si="15"/>
        <v>0</v>
      </c>
      <c r="L94" s="1060"/>
      <c r="M94" s="1099">
        <f>IFERROR(VLOOKUP($C94,Listen!$F$3:$H$39,2,0),0)</f>
        <v>0</v>
      </c>
      <c r="N94" s="1062">
        <f>IFERROR(VLOOKUP($C94,Listen!$F$3:$H$39,3,0),0)</f>
        <v>0</v>
      </c>
      <c r="O94" s="1063">
        <f t="shared" si="16"/>
        <v>0</v>
      </c>
      <c r="P94" s="1063">
        <f t="shared" si="26"/>
        <v>0</v>
      </c>
      <c r="Q94" s="1063">
        <f t="shared" si="26"/>
        <v>0</v>
      </c>
      <c r="R94" s="1063">
        <f t="shared" si="26"/>
        <v>0</v>
      </c>
      <c r="S94" s="1063">
        <f t="shared" si="26"/>
        <v>0</v>
      </c>
      <c r="T94" s="1063">
        <f t="shared" si="26"/>
        <v>0</v>
      </c>
      <c r="U94" s="1100">
        <f t="shared" si="26"/>
        <v>0</v>
      </c>
      <c r="V94" s="1088">
        <f t="shared" si="25"/>
        <v>0</v>
      </c>
      <c r="W94" s="1064">
        <f>IF(D94='A. Allgemeine Informationen'!$C$15,$K94-X94,HLOOKUP('A. Allgemeine Informationen'!$C$15-1,$Y$1:$AE$505,ROW(D94),FALSE)-$X94)</f>
        <v>0</v>
      </c>
      <c r="X94" s="1098">
        <f>HLOOKUP('A. Allgemeine Informationen'!$C$15,$Y$1:$AE$505,ROW(D94),FALSE)</f>
        <v>0</v>
      </c>
      <c r="Y94" s="1088">
        <f t="shared" si="17"/>
        <v>0</v>
      </c>
      <c r="Z94" s="1064">
        <f t="shared" si="18"/>
        <v>0</v>
      </c>
      <c r="AA94" s="1064">
        <f t="shared" si="19"/>
        <v>0</v>
      </c>
      <c r="AB94" s="1064">
        <f t="shared" si="20"/>
        <v>0</v>
      </c>
      <c r="AC94" s="1065">
        <f t="shared" si="21"/>
        <v>0</v>
      </c>
      <c r="AD94" s="1033">
        <f t="shared" si="22"/>
        <v>0</v>
      </c>
      <c r="AE94" s="1034">
        <f t="shared" si="23"/>
        <v>0</v>
      </c>
      <c r="AF94" s="755"/>
      <c r="AG94" s="755"/>
    </row>
    <row r="95" spans="2:33" s="388" customFormat="1" ht="15" customHeight="1" x14ac:dyDescent="0.2">
      <c r="B95" s="1057"/>
      <c r="C95" s="1058"/>
      <c r="D95" s="1059"/>
      <c r="E95" s="1060"/>
      <c r="F95" s="1060"/>
      <c r="G95" s="1060"/>
      <c r="H95" s="1060"/>
      <c r="I95" s="1060"/>
      <c r="J95" s="1060"/>
      <c r="K95" s="1061">
        <f t="shared" si="15"/>
        <v>0</v>
      </c>
      <c r="L95" s="1060"/>
      <c r="M95" s="1099">
        <f>IFERROR(VLOOKUP($C95,Listen!$F$3:$H$39,2,0),0)</f>
        <v>0</v>
      </c>
      <c r="N95" s="1062">
        <f>IFERROR(VLOOKUP($C95,Listen!$F$3:$H$39,3,0),0)</f>
        <v>0</v>
      </c>
      <c r="O95" s="1063">
        <f t="shared" si="16"/>
        <v>0</v>
      </c>
      <c r="P95" s="1063">
        <f t="shared" si="26"/>
        <v>0</v>
      </c>
      <c r="Q95" s="1063">
        <f t="shared" si="26"/>
        <v>0</v>
      </c>
      <c r="R95" s="1063">
        <f t="shared" si="26"/>
        <v>0</v>
      </c>
      <c r="S95" s="1063">
        <f t="shared" si="26"/>
        <v>0</v>
      </c>
      <c r="T95" s="1063">
        <f t="shared" si="26"/>
        <v>0</v>
      </c>
      <c r="U95" s="1100">
        <f t="shared" si="26"/>
        <v>0</v>
      </c>
      <c r="V95" s="1088">
        <f t="shared" si="25"/>
        <v>0</v>
      </c>
      <c r="W95" s="1064">
        <f>IF(D95='A. Allgemeine Informationen'!$C$15,$K95-X95,HLOOKUP('A. Allgemeine Informationen'!$C$15-1,$Y$1:$AE$505,ROW(D95),FALSE)-$X95)</f>
        <v>0</v>
      </c>
      <c r="X95" s="1098">
        <f>HLOOKUP('A. Allgemeine Informationen'!$C$15,$Y$1:$AE$505,ROW(D95),FALSE)</f>
        <v>0</v>
      </c>
      <c r="Y95" s="1088">
        <f t="shared" si="17"/>
        <v>0</v>
      </c>
      <c r="Z95" s="1064">
        <f t="shared" si="18"/>
        <v>0</v>
      </c>
      <c r="AA95" s="1064">
        <f t="shared" si="19"/>
        <v>0</v>
      </c>
      <c r="AB95" s="1064">
        <f t="shared" si="20"/>
        <v>0</v>
      </c>
      <c r="AC95" s="1065">
        <f t="shared" si="21"/>
        <v>0</v>
      </c>
      <c r="AD95" s="1033">
        <f t="shared" si="22"/>
        <v>0</v>
      </c>
      <c r="AE95" s="1034">
        <f t="shared" si="23"/>
        <v>0</v>
      </c>
      <c r="AF95" s="755"/>
      <c r="AG95" s="755"/>
    </row>
    <row r="96" spans="2:33" s="388" customFormat="1" ht="15" customHeight="1" x14ac:dyDescent="0.2">
      <c r="B96" s="1057"/>
      <c r="C96" s="1058"/>
      <c r="D96" s="1059"/>
      <c r="E96" s="1060"/>
      <c r="F96" s="1060"/>
      <c r="G96" s="1060"/>
      <c r="H96" s="1060"/>
      <c r="I96" s="1060"/>
      <c r="J96" s="1060"/>
      <c r="K96" s="1061">
        <f t="shared" si="15"/>
        <v>0</v>
      </c>
      <c r="L96" s="1060"/>
      <c r="M96" s="1099">
        <f>IFERROR(VLOOKUP($C96,Listen!$F$3:$H$39,2,0),0)</f>
        <v>0</v>
      </c>
      <c r="N96" s="1062">
        <f>IFERROR(VLOOKUP($C96,Listen!$F$3:$H$39,3,0),0)</f>
        <v>0</v>
      </c>
      <c r="O96" s="1063">
        <f t="shared" si="16"/>
        <v>0</v>
      </c>
      <c r="P96" s="1063">
        <f t="shared" si="26"/>
        <v>0</v>
      </c>
      <c r="Q96" s="1063">
        <f t="shared" si="26"/>
        <v>0</v>
      </c>
      <c r="R96" s="1063">
        <f t="shared" si="26"/>
        <v>0</v>
      </c>
      <c r="S96" s="1063">
        <f t="shared" si="26"/>
        <v>0</v>
      </c>
      <c r="T96" s="1063">
        <f t="shared" si="26"/>
        <v>0</v>
      </c>
      <c r="U96" s="1100">
        <f t="shared" si="26"/>
        <v>0</v>
      </c>
      <c r="V96" s="1088">
        <f t="shared" si="25"/>
        <v>0</v>
      </c>
      <c r="W96" s="1064">
        <f>IF(D96='A. Allgemeine Informationen'!$C$15,$K96-X96,HLOOKUP('A. Allgemeine Informationen'!$C$15-1,$Y$1:$AE$505,ROW(D96),FALSE)-$X96)</f>
        <v>0</v>
      </c>
      <c r="X96" s="1098">
        <f>HLOOKUP('A. Allgemeine Informationen'!$C$15,$Y$1:$AE$505,ROW(D96),FALSE)</f>
        <v>0</v>
      </c>
      <c r="Y96" s="1088">
        <f t="shared" si="17"/>
        <v>0</v>
      </c>
      <c r="Z96" s="1064">
        <f t="shared" si="18"/>
        <v>0</v>
      </c>
      <c r="AA96" s="1064">
        <f t="shared" si="19"/>
        <v>0</v>
      </c>
      <c r="AB96" s="1064">
        <f t="shared" si="20"/>
        <v>0</v>
      </c>
      <c r="AC96" s="1065">
        <f t="shared" si="21"/>
        <v>0</v>
      </c>
      <c r="AD96" s="1033">
        <f t="shared" si="22"/>
        <v>0</v>
      </c>
      <c r="AE96" s="1034">
        <f t="shared" si="23"/>
        <v>0</v>
      </c>
      <c r="AF96" s="755"/>
      <c r="AG96" s="755"/>
    </row>
    <row r="97" spans="2:33" s="388" customFormat="1" ht="15" customHeight="1" x14ac:dyDescent="0.2">
      <c r="B97" s="1057"/>
      <c r="C97" s="1058"/>
      <c r="D97" s="1059"/>
      <c r="E97" s="1060"/>
      <c r="F97" s="1060"/>
      <c r="G97" s="1060"/>
      <c r="H97" s="1060"/>
      <c r="I97" s="1060"/>
      <c r="J97" s="1060"/>
      <c r="K97" s="1061">
        <f t="shared" si="15"/>
        <v>0</v>
      </c>
      <c r="L97" s="1060"/>
      <c r="M97" s="1099">
        <f>IFERROR(VLOOKUP($C97,Listen!$F$3:$H$39,2,0),0)</f>
        <v>0</v>
      </c>
      <c r="N97" s="1062">
        <f>IFERROR(VLOOKUP($C97,Listen!$F$3:$H$39,3,0),0)</f>
        <v>0</v>
      </c>
      <c r="O97" s="1063">
        <f t="shared" si="16"/>
        <v>0</v>
      </c>
      <c r="P97" s="1063">
        <f t="shared" si="26"/>
        <v>0</v>
      </c>
      <c r="Q97" s="1063">
        <f t="shared" si="26"/>
        <v>0</v>
      </c>
      <c r="R97" s="1063">
        <f t="shared" si="26"/>
        <v>0</v>
      </c>
      <c r="S97" s="1063">
        <f t="shared" si="26"/>
        <v>0</v>
      </c>
      <c r="T97" s="1063">
        <f t="shared" si="26"/>
        <v>0</v>
      </c>
      <c r="U97" s="1100">
        <f t="shared" si="26"/>
        <v>0</v>
      </c>
      <c r="V97" s="1088">
        <f t="shared" si="25"/>
        <v>0</v>
      </c>
      <c r="W97" s="1064">
        <f>IF(D97='A. Allgemeine Informationen'!$C$15,$K97-X97,HLOOKUP('A. Allgemeine Informationen'!$C$15-1,$Y$1:$AE$505,ROW(D97),FALSE)-$X97)</f>
        <v>0</v>
      </c>
      <c r="X97" s="1098">
        <f>HLOOKUP('A. Allgemeine Informationen'!$C$15,$Y$1:$AE$505,ROW(D97),FALSE)</f>
        <v>0</v>
      </c>
      <c r="Y97" s="1088">
        <f t="shared" si="17"/>
        <v>0</v>
      </c>
      <c r="Z97" s="1064">
        <f t="shared" si="18"/>
        <v>0</v>
      </c>
      <c r="AA97" s="1064">
        <f t="shared" si="19"/>
        <v>0</v>
      </c>
      <c r="AB97" s="1064">
        <f t="shared" si="20"/>
        <v>0</v>
      </c>
      <c r="AC97" s="1065">
        <f t="shared" si="21"/>
        <v>0</v>
      </c>
      <c r="AD97" s="1033">
        <f t="shared" si="22"/>
        <v>0</v>
      </c>
      <c r="AE97" s="1034">
        <f t="shared" si="23"/>
        <v>0</v>
      </c>
      <c r="AF97" s="755"/>
      <c r="AG97" s="755"/>
    </row>
    <row r="98" spans="2:33" s="388" customFormat="1" ht="15" customHeight="1" x14ac:dyDescent="0.2">
      <c r="B98" s="1057"/>
      <c r="C98" s="1058"/>
      <c r="D98" s="1059"/>
      <c r="E98" s="1060"/>
      <c r="F98" s="1060"/>
      <c r="G98" s="1060"/>
      <c r="H98" s="1060"/>
      <c r="I98" s="1060"/>
      <c r="J98" s="1060"/>
      <c r="K98" s="1061">
        <f t="shared" si="15"/>
        <v>0</v>
      </c>
      <c r="L98" s="1060"/>
      <c r="M98" s="1099">
        <f>IFERROR(VLOOKUP($C98,Listen!$F$3:$H$39,2,0),0)</f>
        <v>0</v>
      </c>
      <c r="N98" s="1062">
        <f>IFERROR(VLOOKUP($C98,Listen!$F$3:$H$39,3,0),0)</f>
        <v>0</v>
      </c>
      <c r="O98" s="1063">
        <f t="shared" si="16"/>
        <v>0</v>
      </c>
      <c r="P98" s="1063">
        <f t="shared" si="26"/>
        <v>0</v>
      </c>
      <c r="Q98" s="1063">
        <f t="shared" si="26"/>
        <v>0</v>
      </c>
      <c r="R98" s="1063">
        <f t="shared" si="26"/>
        <v>0</v>
      </c>
      <c r="S98" s="1063">
        <f t="shared" si="26"/>
        <v>0</v>
      </c>
      <c r="T98" s="1063">
        <f t="shared" si="26"/>
        <v>0</v>
      </c>
      <c r="U98" s="1100">
        <f t="shared" si="26"/>
        <v>0</v>
      </c>
      <c r="V98" s="1088">
        <f t="shared" si="25"/>
        <v>0</v>
      </c>
      <c r="W98" s="1064">
        <f>IF(D98='A. Allgemeine Informationen'!$C$15,$K98-X98,HLOOKUP('A. Allgemeine Informationen'!$C$15-1,$Y$1:$AE$505,ROW(D98),FALSE)-$X98)</f>
        <v>0</v>
      </c>
      <c r="X98" s="1098">
        <f>HLOOKUP('A. Allgemeine Informationen'!$C$15,$Y$1:$AE$505,ROW(D98),FALSE)</f>
        <v>0</v>
      </c>
      <c r="Y98" s="1088">
        <f t="shared" si="17"/>
        <v>0</v>
      </c>
      <c r="Z98" s="1064">
        <f t="shared" si="18"/>
        <v>0</v>
      </c>
      <c r="AA98" s="1064">
        <f t="shared" si="19"/>
        <v>0</v>
      </c>
      <c r="AB98" s="1064">
        <f t="shared" si="20"/>
        <v>0</v>
      </c>
      <c r="AC98" s="1065">
        <f t="shared" si="21"/>
        <v>0</v>
      </c>
      <c r="AD98" s="1033">
        <f t="shared" si="22"/>
        <v>0</v>
      </c>
      <c r="AE98" s="1034">
        <f t="shared" si="23"/>
        <v>0</v>
      </c>
      <c r="AF98" s="755"/>
      <c r="AG98" s="755"/>
    </row>
    <row r="99" spans="2:33" s="388" customFormat="1" ht="15" customHeight="1" x14ac:dyDescent="0.2">
      <c r="B99" s="1057"/>
      <c r="C99" s="1058"/>
      <c r="D99" s="1059"/>
      <c r="E99" s="1060"/>
      <c r="F99" s="1060"/>
      <c r="G99" s="1060"/>
      <c r="H99" s="1060"/>
      <c r="I99" s="1060"/>
      <c r="J99" s="1060"/>
      <c r="K99" s="1061">
        <f t="shared" si="15"/>
        <v>0</v>
      </c>
      <c r="L99" s="1060"/>
      <c r="M99" s="1099">
        <f>IFERROR(VLOOKUP($C99,Listen!$F$3:$H$39,2,0),0)</f>
        <v>0</v>
      </c>
      <c r="N99" s="1062">
        <f>IFERROR(VLOOKUP($C99,Listen!$F$3:$H$39,3,0),0)</f>
        <v>0</v>
      </c>
      <c r="O99" s="1063">
        <f t="shared" si="16"/>
        <v>0</v>
      </c>
      <c r="P99" s="1063">
        <f t="shared" si="26"/>
        <v>0</v>
      </c>
      <c r="Q99" s="1063">
        <f t="shared" si="26"/>
        <v>0</v>
      </c>
      <c r="R99" s="1063">
        <f t="shared" si="26"/>
        <v>0</v>
      </c>
      <c r="S99" s="1063">
        <f t="shared" si="26"/>
        <v>0</v>
      </c>
      <c r="T99" s="1063">
        <f t="shared" si="26"/>
        <v>0</v>
      </c>
      <c r="U99" s="1100">
        <f t="shared" si="26"/>
        <v>0</v>
      </c>
      <c r="V99" s="1088">
        <f t="shared" si="25"/>
        <v>0</v>
      </c>
      <c r="W99" s="1064">
        <f>IF(D99='A. Allgemeine Informationen'!$C$15,$K99-X99,HLOOKUP('A. Allgemeine Informationen'!$C$15-1,$Y$1:$AE$505,ROW(D99),FALSE)-$X99)</f>
        <v>0</v>
      </c>
      <c r="X99" s="1098">
        <f>HLOOKUP('A. Allgemeine Informationen'!$C$15,$Y$1:$AE$505,ROW(D99),FALSE)</f>
        <v>0</v>
      </c>
      <c r="Y99" s="1088">
        <f t="shared" si="17"/>
        <v>0</v>
      </c>
      <c r="Z99" s="1064">
        <f t="shared" si="18"/>
        <v>0</v>
      </c>
      <c r="AA99" s="1064">
        <f t="shared" si="19"/>
        <v>0</v>
      </c>
      <c r="AB99" s="1064">
        <f t="shared" si="20"/>
        <v>0</v>
      </c>
      <c r="AC99" s="1065">
        <f t="shared" si="21"/>
        <v>0</v>
      </c>
      <c r="AD99" s="1033">
        <f t="shared" si="22"/>
        <v>0</v>
      </c>
      <c r="AE99" s="1034">
        <f t="shared" si="23"/>
        <v>0</v>
      </c>
      <c r="AF99" s="755"/>
      <c r="AG99" s="755"/>
    </row>
    <row r="100" spans="2:33" s="388" customFormat="1" ht="15" customHeight="1" x14ac:dyDescent="0.2">
      <c r="B100" s="1057"/>
      <c r="C100" s="1058"/>
      <c r="D100" s="1059"/>
      <c r="E100" s="1060"/>
      <c r="F100" s="1060"/>
      <c r="G100" s="1060"/>
      <c r="H100" s="1060"/>
      <c r="I100" s="1060"/>
      <c r="J100" s="1060"/>
      <c r="K100" s="1061">
        <f t="shared" si="15"/>
        <v>0</v>
      </c>
      <c r="L100" s="1060"/>
      <c r="M100" s="1099">
        <f>IFERROR(VLOOKUP($C100,Listen!$F$3:$H$39,2,0),0)</f>
        <v>0</v>
      </c>
      <c r="N100" s="1062">
        <f>IFERROR(VLOOKUP($C100,Listen!$F$3:$H$39,3,0),0)</f>
        <v>0</v>
      </c>
      <c r="O100" s="1063">
        <f t="shared" si="16"/>
        <v>0</v>
      </c>
      <c r="P100" s="1063">
        <f t="shared" si="26"/>
        <v>0</v>
      </c>
      <c r="Q100" s="1063">
        <f t="shared" si="26"/>
        <v>0</v>
      </c>
      <c r="R100" s="1063">
        <f t="shared" si="26"/>
        <v>0</v>
      </c>
      <c r="S100" s="1063">
        <f t="shared" si="26"/>
        <v>0</v>
      </c>
      <c r="T100" s="1063">
        <f t="shared" si="26"/>
        <v>0</v>
      </c>
      <c r="U100" s="1100">
        <f t="shared" si="26"/>
        <v>0</v>
      </c>
      <c r="V100" s="1088">
        <f t="shared" si="25"/>
        <v>0</v>
      </c>
      <c r="W100" s="1064">
        <f>IF(D100='A. Allgemeine Informationen'!$C$15,$K100-X100,HLOOKUP('A. Allgemeine Informationen'!$C$15-1,$Y$1:$AE$505,ROW(D100),FALSE)-$X100)</f>
        <v>0</v>
      </c>
      <c r="X100" s="1098">
        <f>HLOOKUP('A. Allgemeine Informationen'!$C$15,$Y$1:$AE$505,ROW(D100),FALSE)</f>
        <v>0</v>
      </c>
      <c r="Y100" s="1088">
        <f t="shared" si="17"/>
        <v>0</v>
      </c>
      <c r="Z100" s="1064">
        <f t="shared" si="18"/>
        <v>0</v>
      </c>
      <c r="AA100" s="1064">
        <f t="shared" si="19"/>
        <v>0</v>
      </c>
      <c r="AB100" s="1064">
        <f t="shared" si="20"/>
        <v>0</v>
      </c>
      <c r="AC100" s="1065">
        <f t="shared" si="21"/>
        <v>0</v>
      </c>
      <c r="AD100" s="1033">
        <f t="shared" si="22"/>
        <v>0</v>
      </c>
      <c r="AE100" s="1034">
        <f t="shared" si="23"/>
        <v>0</v>
      </c>
      <c r="AF100" s="755"/>
      <c r="AG100" s="755"/>
    </row>
    <row r="101" spans="2:33" s="388" customFormat="1" ht="15" customHeight="1" x14ac:dyDescent="0.2">
      <c r="B101" s="1057"/>
      <c r="C101" s="1058"/>
      <c r="D101" s="1059"/>
      <c r="E101" s="1060"/>
      <c r="F101" s="1060"/>
      <c r="G101" s="1060"/>
      <c r="H101" s="1060"/>
      <c r="I101" s="1060"/>
      <c r="J101" s="1060"/>
      <c r="K101" s="1061">
        <f t="shared" si="15"/>
        <v>0</v>
      </c>
      <c r="L101" s="1060"/>
      <c r="M101" s="1099">
        <f>IFERROR(VLOOKUP($C101,Listen!$F$3:$H$39,2,0),0)</f>
        <v>0</v>
      </c>
      <c r="N101" s="1062">
        <f>IFERROR(VLOOKUP($C101,Listen!$F$3:$H$39,3,0),0)</f>
        <v>0</v>
      </c>
      <c r="O101" s="1063">
        <f t="shared" si="16"/>
        <v>0</v>
      </c>
      <c r="P101" s="1063">
        <f t="shared" si="26"/>
        <v>0</v>
      </c>
      <c r="Q101" s="1063">
        <f t="shared" si="26"/>
        <v>0</v>
      </c>
      <c r="R101" s="1063">
        <f t="shared" si="26"/>
        <v>0</v>
      </c>
      <c r="S101" s="1063">
        <f t="shared" si="26"/>
        <v>0</v>
      </c>
      <c r="T101" s="1063">
        <f t="shared" si="26"/>
        <v>0</v>
      </c>
      <c r="U101" s="1100">
        <f t="shared" si="26"/>
        <v>0</v>
      </c>
      <c r="V101" s="1088">
        <f t="shared" si="25"/>
        <v>0</v>
      </c>
      <c r="W101" s="1064">
        <f>IF(D101='A. Allgemeine Informationen'!$C$15,$K101-X101,HLOOKUP('A. Allgemeine Informationen'!$C$15-1,$Y$1:$AE$505,ROW(D101),FALSE)-$X101)</f>
        <v>0</v>
      </c>
      <c r="X101" s="1098">
        <f>HLOOKUP('A. Allgemeine Informationen'!$C$15,$Y$1:$AE$505,ROW(D101),FALSE)</f>
        <v>0</v>
      </c>
      <c r="Y101" s="1088">
        <f t="shared" si="17"/>
        <v>0</v>
      </c>
      <c r="Z101" s="1064">
        <f t="shared" si="18"/>
        <v>0</v>
      </c>
      <c r="AA101" s="1064">
        <f t="shared" si="19"/>
        <v>0</v>
      </c>
      <c r="AB101" s="1064">
        <f t="shared" si="20"/>
        <v>0</v>
      </c>
      <c r="AC101" s="1065">
        <f t="shared" si="21"/>
        <v>0</v>
      </c>
      <c r="AD101" s="1033">
        <f t="shared" si="22"/>
        <v>0</v>
      </c>
      <c r="AE101" s="1034">
        <f t="shared" si="23"/>
        <v>0</v>
      </c>
      <c r="AF101" s="755"/>
      <c r="AG101" s="755"/>
    </row>
    <row r="102" spans="2:33" s="388" customFormat="1" ht="15" customHeight="1" x14ac:dyDescent="0.2">
      <c r="B102" s="1057"/>
      <c r="C102" s="1058"/>
      <c r="D102" s="1059"/>
      <c r="E102" s="1060"/>
      <c r="F102" s="1060"/>
      <c r="G102" s="1060"/>
      <c r="H102" s="1060"/>
      <c r="I102" s="1060"/>
      <c r="J102" s="1060"/>
      <c r="K102" s="1061">
        <f t="shared" si="15"/>
        <v>0</v>
      </c>
      <c r="L102" s="1060"/>
      <c r="M102" s="1099">
        <f>IFERROR(VLOOKUP($C102,Listen!$F$3:$H$39,2,0),0)</f>
        <v>0</v>
      </c>
      <c r="N102" s="1062">
        <f>IFERROR(VLOOKUP($C102,Listen!$F$3:$H$39,3,0),0)</f>
        <v>0</v>
      </c>
      <c r="O102" s="1063">
        <f t="shared" si="16"/>
        <v>0</v>
      </c>
      <c r="P102" s="1063">
        <f t="shared" si="26"/>
        <v>0</v>
      </c>
      <c r="Q102" s="1063">
        <f t="shared" si="26"/>
        <v>0</v>
      </c>
      <c r="R102" s="1063">
        <f t="shared" si="26"/>
        <v>0</v>
      </c>
      <c r="S102" s="1063">
        <f t="shared" si="26"/>
        <v>0</v>
      </c>
      <c r="T102" s="1063">
        <f t="shared" si="26"/>
        <v>0</v>
      </c>
      <c r="U102" s="1100">
        <f t="shared" si="26"/>
        <v>0</v>
      </c>
      <c r="V102" s="1088">
        <f t="shared" si="25"/>
        <v>0</v>
      </c>
      <c r="W102" s="1064">
        <f>IF(D102='A. Allgemeine Informationen'!$C$15,$K102-X102,HLOOKUP('A. Allgemeine Informationen'!$C$15-1,$Y$1:$AE$505,ROW(D102),FALSE)-$X102)</f>
        <v>0</v>
      </c>
      <c r="X102" s="1098">
        <f>HLOOKUP('A. Allgemeine Informationen'!$C$15,$Y$1:$AE$505,ROW(D102),FALSE)</f>
        <v>0</v>
      </c>
      <c r="Y102" s="1088">
        <f t="shared" si="17"/>
        <v>0</v>
      </c>
      <c r="Z102" s="1064">
        <f t="shared" si="18"/>
        <v>0</v>
      </c>
      <c r="AA102" s="1064">
        <f t="shared" si="19"/>
        <v>0</v>
      </c>
      <c r="AB102" s="1064">
        <f t="shared" si="20"/>
        <v>0</v>
      </c>
      <c r="AC102" s="1065">
        <f t="shared" si="21"/>
        <v>0</v>
      </c>
      <c r="AD102" s="1033">
        <f t="shared" si="22"/>
        <v>0</v>
      </c>
      <c r="AE102" s="1034">
        <f t="shared" si="23"/>
        <v>0</v>
      </c>
      <c r="AF102" s="755"/>
      <c r="AG102" s="755"/>
    </row>
    <row r="103" spans="2:33" s="388" customFormat="1" ht="15" customHeight="1" x14ac:dyDescent="0.2">
      <c r="B103" s="1057"/>
      <c r="C103" s="1058"/>
      <c r="D103" s="1059"/>
      <c r="E103" s="1060"/>
      <c r="F103" s="1060"/>
      <c r="G103" s="1060"/>
      <c r="H103" s="1060"/>
      <c r="I103" s="1060"/>
      <c r="J103" s="1060"/>
      <c r="K103" s="1061">
        <f t="shared" si="15"/>
        <v>0</v>
      </c>
      <c r="L103" s="1060"/>
      <c r="M103" s="1099">
        <f>IFERROR(VLOOKUP($C103,Listen!$F$3:$H$39,2,0),0)</f>
        <v>0</v>
      </c>
      <c r="N103" s="1062">
        <f>IFERROR(VLOOKUP($C103,Listen!$F$3:$H$39,3,0),0)</f>
        <v>0</v>
      </c>
      <c r="O103" s="1063">
        <f t="shared" si="16"/>
        <v>0</v>
      </c>
      <c r="P103" s="1063">
        <f t="shared" ref="P103:U118" si="27">O103</f>
        <v>0</v>
      </c>
      <c r="Q103" s="1063">
        <f t="shared" si="27"/>
        <v>0</v>
      </c>
      <c r="R103" s="1063">
        <f t="shared" si="27"/>
        <v>0</v>
      </c>
      <c r="S103" s="1063">
        <f t="shared" si="27"/>
        <v>0</v>
      </c>
      <c r="T103" s="1063">
        <f t="shared" si="27"/>
        <v>0</v>
      </c>
      <c r="U103" s="1100">
        <f t="shared" si="27"/>
        <v>0</v>
      </c>
      <c r="V103" s="1088">
        <f t="shared" si="25"/>
        <v>0</v>
      </c>
      <c r="W103" s="1064">
        <f>IF(D103='A. Allgemeine Informationen'!$C$15,$K103-X103,HLOOKUP('A. Allgemeine Informationen'!$C$15-1,$Y$1:$AE$505,ROW(D103),FALSE)-$X103)</f>
        <v>0</v>
      </c>
      <c r="X103" s="1098">
        <f>HLOOKUP('A. Allgemeine Informationen'!$C$15,$Y$1:$AE$505,ROW(D103),FALSE)</f>
        <v>0</v>
      </c>
      <c r="Y103" s="1088">
        <f t="shared" si="17"/>
        <v>0</v>
      </c>
      <c r="Z103" s="1064">
        <f t="shared" si="18"/>
        <v>0</v>
      </c>
      <c r="AA103" s="1064">
        <f t="shared" si="19"/>
        <v>0</v>
      </c>
      <c r="AB103" s="1064">
        <f t="shared" si="20"/>
        <v>0</v>
      </c>
      <c r="AC103" s="1065">
        <f t="shared" si="21"/>
        <v>0</v>
      </c>
      <c r="AD103" s="1033">
        <f t="shared" si="22"/>
        <v>0</v>
      </c>
      <c r="AE103" s="1034">
        <f t="shared" si="23"/>
        <v>0</v>
      </c>
      <c r="AF103" s="755"/>
      <c r="AG103" s="755"/>
    </row>
    <row r="104" spans="2:33" s="388" customFormat="1" ht="15" customHeight="1" x14ac:dyDescent="0.2">
      <c r="B104" s="1057"/>
      <c r="C104" s="1058"/>
      <c r="D104" s="1059"/>
      <c r="E104" s="1060"/>
      <c r="F104" s="1060"/>
      <c r="G104" s="1060"/>
      <c r="H104" s="1060"/>
      <c r="I104" s="1060"/>
      <c r="J104" s="1060"/>
      <c r="K104" s="1061">
        <f t="shared" si="15"/>
        <v>0</v>
      </c>
      <c r="L104" s="1060"/>
      <c r="M104" s="1099">
        <f>IFERROR(VLOOKUP($C104,Listen!$F$3:$H$39,2,0),0)</f>
        <v>0</v>
      </c>
      <c r="N104" s="1062">
        <f>IFERROR(VLOOKUP($C104,Listen!$F$3:$H$39,3,0),0)</f>
        <v>0</v>
      </c>
      <c r="O104" s="1063">
        <f t="shared" si="16"/>
        <v>0</v>
      </c>
      <c r="P104" s="1063">
        <f t="shared" si="27"/>
        <v>0</v>
      </c>
      <c r="Q104" s="1063">
        <f t="shared" si="27"/>
        <v>0</v>
      </c>
      <c r="R104" s="1063">
        <f t="shared" si="27"/>
        <v>0</v>
      </c>
      <c r="S104" s="1063">
        <f t="shared" si="27"/>
        <v>0</v>
      </c>
      <c r="T104" s="1063">
        <f t="shared" si="27"/>
        <v>0</v>
      </c>
      <c r="U104" s="1100">
        <f t="shared" si="27"/>
        <v>0</v>
      </c>
      <c r="V104" s="1088">
        <f t="shared" si="25"/>
        <v>0</v>
      </c>
      <c r="W104" s="1064">
        <f>IF(D104='A. Allgemeine Informationen'!$C$15,$K104-X104,HLOOKUP('A. Allgemeine Informationen'!$C$15-1,$Y$1:$AE$505,ROW(D104),FALSE)-$X104)</f>
        <v>0</v>
      </c>
      <c r="X104" s="1098">
        <f>HLOOKUP('A. Allgemeine Informationen'!$C$15,$Y$1:$AE$505,ROW(D104),FALSE)</f>
        <v>0</v>
      </c>
      <c r="Y104" s="1088">
        <f t="shared" si="17"/>
        <v>0</v>
      </c>
      <c r="Z104" s="1064">
        <f t="shared" si="18"/>
        <v>0</v>
      </c>
      <c r="AA104" s="1064">
        <f t="shared" si="19"/>
        <v>0</v>
      </c>
      <c r="AB104" s="1064">
        <f t="shared" si="20"/>
        <v>0</v>
      </c>
      <c r="AC104" s="1065">
        <f t="shared" si="21"/>
        <v>0</v>
      </c>
      <c r="AD104" s="1033">
        <f t="shared" si="22"/>
        <v>0</v>
      </c>
      <c r="AE104" s="1034">
        <f t="shared" si="23"/>
        <v>0</v>
      </c>
      <c r="AF104" s="755"/>
      <c r="AG104" s="755"/>
    </row>
    <row r="105" spans="2:33" s="388" customFormat="1" ht="15" customHeight="1" x14ac:dyDescent="0.2">
      <c r="B105" s="1057"/>
      <c r="C105" s="1058"/>
      <c r="D105" s="1059"/>
      <c r="E105" s="1060"/>
      <c r="F105" s="1060"/>
      <c r="G105" s="1060"/>
      <c r="H105" s="1060"/>
      <c r="I105" s="1060"/>
      <c r="J105" s="1060"/>
      <c r="K105" s="1061">
        <f t="shared" si="15"/>
        <v>0</v>
      </c>
      <c r="L105" s="1060"/>
      <c r="M105" s="1099">
        <f>IFERROR(VLOOKUP($C105,Listen!$F$3:$H$39,2,0),0)</f>
        <v>0</v>
      </c>
      <c r="N105" s="1062">
        <f>IFERROR(VLOOKUP($C105,Listen!$F$3:$H$39,3,0),0)</f>
        <v>0</v>
      </c>
      <c r="O105" s="1063">
        <f t="shared" si="16"/>
        <v>0</v>
      </c>
      <c r="P105" s="1063">
        <f t="shared" si="27"/>
        <v>0</v>
      </c>
      <c r="Q105" s="1063">
        <f t="shared" si="27"/>
        <v>0</v>
      </c>
      <c r="R105" s="1063">
        <f t="shared" si="27"/>
        <v>0</v>
      </c>
      <c r="S105" s="1063">
        <f t="shared" si="27"/>
        <v>0</v>
      </c>
      <c r="T105" s="1063">
        <f t="shared" si="27"/>
        <v>0</v>
      </c>
      <c r="U105" s="1100">
        <f t="shared" si="27"/>
        <v>0</v>
      </c>
      <c r="V105" s="1088">
        <f t="shared" si="25"/>
        <v>0</v>
      </c>
      <c r="W105" s="1064">
        <f>IF(D105='A. Allgemeine Informationen'!$C$15,$K105-X105,HLOOKUP('A. Allgemeine Informationen'!$C$15-1,$Y$1:$AE$505,ROW(D105),FALSE)-$X105)</f>
        <v>0</v>
      </c>
      <c r="X105" s="1098">
        <f>HLOOKUP('A. Allgemeine Informationen'!$C$15,$Y$1:$AE$505,ROW(D105),FALSE)</f>
        <v>0</v>
      </c>
      <c r="Y105" s="1088">
        <f t="shared" si="17"/>
        <v>0</v>
      </c>
      <c r="Z105" s="1064">
        <f t="shared" si="18"/>
        <v>0</v>
      </c>
      <c r="AA105" s="1064">
        <f t="shared" si="19"/>
        <v>0</v>
      </c>
      <c r="AB105" s="1064">
        <f t="shared" si="20"/>
        <v>0</v>
      </c>
      <c r="AC105" s="1065">
        <f t="shared" si="21"/>
        <v>0</v>
      </c>
      <c r="AD105" s="1033">
        <f t="shared" si="22"/>
        <v>0</v>
      </c>
      <c r="AE105" s="1034">
        <f t="shared" si="23"/>
        <v>0</v>
      </c>
      <c r="AF105" s="755"/>
      <c r="AG105" s="755"/>
    </row>
    <row r="106" spans="2:33" s="388" customFormat="1" ht="15" customHeight="1" x14ac:dyDescent="0.2">
      <c r="B106" s="1057"/>
      <c r="C106" s="1058"/>
      <c r="D106" s="1059"/>
      <c r="E106" s="1060"/>
      <c r="F106" s="1060"/>
      <c r="G106" s="1060"/>
      <c r="H106" s="1060"/>
      <c r="I106" s="1060"/>
      <c r="J106" s="1060"/>
      <c r="K106" s="1061">
        <f t="shared" si="15"/>
        <v>0</v>
      </c>
      <c r="L106" s="1060"/>
      <c r="M106" s="1099">
        <f>IFERROR(VLOOKUP($C106,Listen!$F$3:$H$39,2,0),0)</f>
        <v>0</v>
      </c>
      <c r="N106" s="1062">
        <f>IFERROR(VLOOKUP($C106,Listen!$F$3:$H$39,3,0),0)</f>
        <v>0</v>
      </c>
      <c r="O106" s="1063">
        <f t="shared" si="16"/>
        <v>0</v>
      </c>
      <c r="P106" s="1063">
        <f t="shared" si="27"/>
        <v>0</v>
      </c>
      <c r="Q106" s="1063">
        <f t="shared" si="27"/>
        <v>0</v>
      </c>
      <c r="R106" s="1063">
        <f t="shared" si="27"/>
        <v>0</v>
      </c>
      <c r="S106" s="1063">
        <f t="shared" si="27"/>
        <v>0</v>
      </c>
      <c r="T106" s="1063">
        <f t="shared" si="27"/>
        <v>0</v>
      </c>
      <c r="U106" s="1100">
        <f t="shared" si="27"/>
        <v>0</v>
      </c>
      <c r="V106" s="1088">
        <f t="shared" si="25"/>
        <v>0</v>
      </c>
      <c r="W106" s="1064">
        <f>IF(D106='A. Allgemeine Informationen'!$C$15,$K106-X106,HLOOKUP('A. Allgemeine Informationen'!$C$15-1,$Y$1:$AE$505,ROW(D106),FALSE)-$X106)</f>
        <v>0</v>
      </c>
      <c r="X106" s="1098">
        <f>HLOOKUP('A. Allgemeine Informationen'!$C$15,$Y$1:$AE$505,ROW(D106),FALSE)</f>
        <v>0</v>
      </c>
      <c r="Y106" s="1088">
        <f t="shared" si="17"/>
        <v>0</v>
      </c>
      <c r="Z106" s="1064">
        <f t="shared" si="18"/>
        <v>0</v>
      </c>
      <c r="AA106" s="1064">
        <f t="shared" si="19"/>
        <v>0</v>
      </c>
      <c r="AB106" s="1064">
        <f t="shared" si="20"/>
        <v>0</v>
      </c>
      <c r="AC106" s="1065">
        <f t="shared" si="21"/>
        <v>0</v>
      </c>
      <c r="AD106" s="1033">
        <f t="shared" si="22"/>
        <v>0</v>
      </c>
      <c r="AE106" s="1034">
        <f t="shared" si="23"/>
        <v>0</v>
      </c>
      <c r="AF106" s="755"/>
      <c r="AG106" s="755"/>
    </row>
    <row r="107" spans="2:33" s="388" customFormat="1" ht="15" customHeight="1" x14ac:dyDescent="0.2">
      <c r="B107" s="1057"/>
      <c r="C107" s="1058"/>
      <c r="D107" s="1059"/>
      <c r="E107" s="1060"/>
      <c r="F107" s="1060"/>
      <c r="G107" s="1060"/>
      <c r="H107" s="1060"/>
      <c r="I107" s="1060"/>
      <c r="J107" s="1060"/>
      <c r="K107" s="1061">
        <f t="shared" si="15"/>
        <v>0</v>
      </c>
      <c r="L107" s="1060"/>
      <c r="M107" s="1099">
        <f>IFERROR(VLOOKUP($C107,Listen!$F$3:$H$39,2,0),0)</f>
        <v>0</v>
      </c>
      <c r="N107" s="1062">
        <f>IFERROR(VLOOKUP($C107,Listen!$F$3:$H$39,3,0),0)</f>
        <v>0</v>
      </c>
      <c r="O107" s="1063">
        <f t="shared" si="16"/>
        <v>0</v>
      </c>
      <c r="P107" s="1063">
        <f t="shared" si="27"/>
        <v>0</v>
      </c>
      <c r="Q107" s="1063">
        <f t="shared" si="27"/>
        <v>0</v>
      </c>
      <c r="R107" s="1063">
        <f t="shared" si="27"/>
        <v>0</v>
      </c>
      <c r="S107" s="1063">
        <f t="shared" si="27"/>
        <v>0</v>
      </c>
      <c r="T107" s="1063">
        <f t="shared" si="27"/>
        <v>0</v>
      </c>
      <c r="U107" s="1100">
        <f t="shared" si="27"/>
        <v>0</v>
      </c>
      <c r="V107" s="1088">
        <f t="shared" si="25"/>
        <v>0</v>
      </c>
      <c r="W107" s="1064">
        <f>IF(D107='A. Allgemeine Informationen'!$C$15,$K107-X107,HLOOKUP('A. Allgemeine Informationen'!$C$15-1,$Y$1:$AE$505,ROW(D107),FALSE)-$X107)</f>
        <v>0</v>
      </c>
      <c r="X107" s="1098">
        <f>HLOOKUP('A. Allgemeine Informationen'!$C$15,$Y$1:$AE$505,ROW(D107),FALSE)</f>
        <v>0</v>
      </c>
      <c r="Y107" s="1088">
        <f t="shared" si="17"/>
        <v>0</v>
      </c>
      <c r="Z107" s="1064">
        <f t="shared" si="18"/>
        <v>0</v>
      </c>
      <c r="AA107" s="1064">
        <f t="shared" si="19"/>
        <v>0</v>
      </c>
      <c r="AB107" s="1064">
        <f t="shared" si="20"/>
        <v>0</v>
      </c>
      <c r="AC107" s="1065">
        <f t="shared" si="21"/>
        <v>0</v>
      </c>
      <c r="AD107" s="1033">
        <f t="shared" si="22"/>
        <v>0</v>
      </c>
      <c r="AE107" s="1034">
        <f t="shared" si="23"/>
        <v>0</v>
      </c>
      <c r="AF107" s="755"/>
      <c r="AG107" s="755"/>
    </row>
    <row r="108" spans="2:33" s="388" customFormat="1" ht="15" customHeight="1" x14ac:dyDescent="0.2">
      <c r="B108" s="1057"/>
      <c r="C108" s="1058"/>
      <c r="D108" s="1059"/>
      <c r="E108" s="1060"/>
      <c r="F108" s="1060"/>
      <c r="G108" s="1060"/>
      <c r="H108" s="1060"/>
      <c r="I108" s="1060"/>
      <c r="J108" s="1060"/>
      <c r="K108" s="1061">
        <f t="shared" si="15"/>
        <v>0</v>
      </c>
      <c r="L108" s="1060"/>
      <c r="M108" s="1099">
        <f>IFERROR(VLOOKUP($C108,Listen!$F$3:$H$39,2,0),0)</f>
        <v>0</v>
      </c>
      <c r="N108" s="1062">
        <f>IFERROR(VLOOKUP($C108,Listen!$F$3:$H$39,3,0),0)</f>
        <v>0</v>
      </c>
      <c r="O108" s="1063">
        <f t="shared" si="16"/>
        <v>0</v>
      </c>
      <c r="P108" s="1063">
        <f t="shared" si="27"/>
        <v>0</v>
      </c>
      <c r="Q108" s="1063">
        <f t="shared" si="27"/>
        <v>0</v>
      </c>
      <c r="R108" s="1063">
        <f t="shared" si="27"/>
        <v>0</v>
      </c>
      <c r="S108" s="1063">
        <f t="shared" si="27"/>
        <v>0</v>
      </c>
      <c r="T108" s="1063">
        <f t="shared" si="27"/>
        <v>0</v>
      </c>
      <c r="U108" s="1100">
        <f t="shared" si="27"/>
        <v>0</v>
      </c>
      <c r="V108" s="1088">
        <f t="shared" si="25"/>
        <v>0</v>
      </c>
      <c r="W108" s="1064">
        <f>IF(D108='A. Allgemeine Informationen'!$C$15,$K108-X108,HLOOKUP('A. Allgemeine Informationen'!$C$15-1,$Y$1:$AE$505,ROW(D108),FALSE)-$X108)</f>
        <v>0</v>
      </c>
      <c r="X108" s="1098">
        <f>HLOOKUP('A. Allgemeine Informationen'!$C$15,$Y$1:$AE$505,ROW(D108),FALSE)</f>
        <v>0</v>
      </c>
      <c r="Y108" s="1088">
        <f t="shared" si="17"/>
        <v>0</v>
      </c>
      <c r="Z108" s="1064">
        <f t="shared" si="18"/>
        <v>0</v>
      </c>
      <c r="AA108" s="1064">
        <f t="shared" si="19"/>
        <v>0</v>
      </c>
      <c r="AB108" s="1064">
        <f t="shared" si="20"/>
        <v>0</v>
      </c>
      <c r="AC108" s="1065">
        <f t="shared" si="21"/>
        <v>0</v>
      </c>
      <c r="AD108" s="1033">
        <f t="shared" si="22"/>
        <v>0</v>
      </c>
      <c r="AE108" s="1034">
        <f t="shared" si="23"/>
        <v>0</v>
      </c>
      <c r="AF108" s="755"/>
      <c r="AG108" s="755"/>
    </row>
    <row r="109" spans="2:33" s="388" customFormat="1" ht="15" customHeight="1" x14ac:dyDescent="0.2">
      <c r="B109" s="1057"/>
      <c r="C109" s="1058"/>
      <c r="D109" s="1059"/>
      <c r="E109" s="1060"/>
      <c r="F109" s="1060"/>
      <c r="G109" s="1060"/>
      <c r="H109" s="1060"/>
      <c r="I109" s="1060"/>
      <c r="J109" s="1060"/>
      <c r="K109" s="1061">
        <f t="shared" si="15"/>
        <v>0</v>
      </c>
      <c r="L109" s="1060"/>
      <c r="M109" s="1099">
        <f>IFERROR(VLOOKUP($C109,Listen!$F$3:$H$39,2,0),0)</f>
        <v>0</v>
      </c>
      <c r="N109" s="1062">
        <f>IFERROR(VLOOKUP($C109,Listen!$F$3:$H$39,3,0),0)</f>
        <v>0</v>
      </c>
      <c r="O109" s="1063">
        <f t="shared" si="16"/>
        <v>0</v>
      </c>
      <c r="P109" s="1063">
        <f t="shared" si="27"/>
        <v>0</v>
      </c>
      <c r="Q109" s="1063">
        <f t="shared" si="27"/>
        <v>0</v>
      </c>
      <c r="R109" s="1063">
        <f t="shared" si="27"/>
        <v>0</v>
      </c>
      <c r="S109" s="1063">
        <f t="shared" si="27"/>
        <v>0</v>
      </c>
      <c r="T109" s="1063">
        <f t="shared" si="27"/>
        <v>0</v>
      </c>
      <c r="U109" s="1100">
        <f t="shared" si="27"/>
        <v>0</v>
      </c>
      <c r="V109" s="1088">
        <f t="shared" si="25"/>
        <v>0</v>
      </c>
      <c r="W109" s="1064">
        <f>IF(D109='A. Allgemeine Informationen'!$C$15,$K109-X109,HLOOKUP('A. Allgemeine Informationen'!$C$15-1,$Y$1:$AE$505,ROW(D109),FALSE)-$X109)</f>
        <v>0</v>
      </c>
      <c r="X109" s="1098">
        <f>HLOOKUP('A. Allgemeine Informationen'!$C$15,$Y$1:$AE$505,ROW(D109),FALSE)</f>
        <v>0</v>
      </c>
      <c r="Y109" s="1088">
        <f t="shared" si="17"/>
        <v>0</v>
      </c>
      <c r="Z109" s="1064">
        <f t="shared" si="18"/>
        <v>0</v>
      </c>
      <c r="AA109" s="1064">
        <f t="shared" si="19"/>
        <v>0</v>
      </c>
      <c r="AB109" s="1064">
        <f t="shared" si="20"/>
        <v>0</v>
      </c>
      <c r="AC109" s="1065">
        <f t="shared" si="21"/>
        <v>0</v>
      </c>
      <c r="AD109" s="1033">
        <f t="shared" si="22"/>
        <v>0</v>
      </c>
      <c r="AE109" s="1034">
        <f t="shared" si="23"/>
        <v>0</v>
      </c>
      <c r="AF109" s="755"/>
      <c r="AG109" s="755"/>
    </row>
    <row r="110" spans="2:33" s="388" customFormat="1" ht="15" customHeight="1" x14ac:dyDescent="0.2">
      <c r="B110" s="1057"/>
      <c r="C110" s="1058"/>
      <c r="D110" s="1059"/>
      <c r="E110" s="1060"/>
      <c r="F110" s="1060"/>
      <c r="G110" s="1060"/>
      <c r="H110" s="1060"/>
      <c r="I110" s="1060"/>
      <c r="J110" s="1060"/>
      <c r="K110" s="1061">
        <f t="shared" si="15"/>
        <v>0</v>
      </c>
      <c r="L110" s="1060"/>
      <c r="M110" s="1099">
        <f>IFERROR(VLOOKUP($C110,Listen!$F$3:$H$39,2,0),0)</f>
        <v>0</v>
      </c>
      <c r="N110" s="1062">
        <f>IFERROR(VLOOKUP($C110,Listen!$F$3:$H$39,3,0),0)</f>
        <v>0</v>
      </c>
      <c r="O110" s="1063">
        <f t="shared" si="16"/>
        <v>0</v>
      </c>
      <c r="P110" s="1063">
        <f t="shared" si="27"/>
        <v>0</v>
      </c>
      <c r="Q110" s="1063">
        <f t="shared" si="27"/>
        <v>0</v>
      </c>
      <c r="R110" s="1063">
        <f t="shared" si="27"/>
        <v>0</v>
      </c>
      <c r="S110" s="1063">
        <f t="shared" si="27"/>
        <v>0</v>
      </c>
      <c r="T110" s="1063">
        <f t="shared" si="27"/>
        <v>0</v>
      </c>
      <c r="U110" s="1100">
        <f t="shared" si="27"/>
        <v>0</v>
      </c>
      <c r="V110" s="1088">
        <f t="shared" si="25"/>
        <v>0</v>
      </c>
      <c r="W110" s="1064">
        <f>IF(D110='A. Allgemeine Informationen'!$C$15,$K110-X110,HLOOKUP('A. Allgemeine Informationen'!$C$15-1,$Y$1:$AE$505,ROW(D110),FALSE)-$X110)</f>
        <v>0</v>
      </c>
      <c r="X110" s="1098">
        <f>HLOOKUP('A. Allgemeine Informationen'!$C$15,$Y$1:$AE$505,ROW(D110),FALSE)</f>
        <v>0</v>
      </c>
      <c r="Y110" s="1088">
        <f t="shared" si="17"/>
        <v>0</v>
      </c>
      <c r="Z110" s="1064">
        <f t="shared" si="18"/>
        <v>0</v>
      </c>
      <c r="AA110" s="1064">
        <f t="shared" si="19"/>
        <v>0</v>
      </c>
      <c r="AB110" s="1064">
        <f t="shared" si="20"/>
        <v>0</v>
      </c>
      <c r="AC110" s="1065">
        <f t="shared" si="21"/>
        <v>0</v>
      </c>
      <c r="AD110" s="1033">
        <f t="shared" si="22"/>
        <v>0</v>
      </c>
      <c r="AE110" s="1034">
        <f t="shared" si="23"/>
        <v>0</v>
      </c>
      <c r="AF110" s="755"/>
      <c r="AG110" s="755"/>
    </row>
    <row r="111" spans="2:33" s="388" customFormat="1" ht="15" customHeight="1" x14ac:dyDescent="0.2">
      <c r="B111" s="1057"/>
      <c r="C111" s="1058"/>
      <c r="D111" s="1059"/>
      <c r="E111" s="1060"/>
      <c r="F111" s="1060"/>
      <c r="G111" s="1060"/>
      <c r="H111" s="1060"/>
      <c r="I111" s="1060"/>
      <c r="J111" s="1060"/>
      <c r="K111" s="1061">
        <f t="shared" si="15"/>
        <v>0</v>
      </c>
      <c r="L111" s="1060"/>
      <c r="M111" s="1099">
        <f>IFERROR(VLOOKUP($C111,Listen!$F$3:$H$39,2,0),0)</f>
        <v>0</v>
      </c>
      <c r="N111" s="1062">
        <f>IFERROR(VLOOKUP($C111,Listen!$F$3:$H$39,3,0),0)</f>
        <v>0</v>
      </c>
      <c r="O111" s="1063">
        <f t="shared" si="16"/>
        <v>0</v>
      </c>
      <c r="P111" s="1063">
        <f t="shared" si="27"/>
        <v>0</v>
      </c>
      <c r="Q111" s="1063">
        <f t="shared" si="27"/>
        <v>0</v>
      </c>
      <c r="R111" s="1063">
        <f t="shared" si="27"/>
        <v>0</v>
      </c>
      <c r="S111" s="1063">
        <f t="shared" si="27"/>
        <v>0</v>
      </c>
      <c r="T111" s="1063">
        <f t="shared" si="27"/>
        <v>0</v>
      </c>
      <c r="U111" s="1100">
        <f t="shared" si="27"/>
        <v>0</v>
      </c>
      <c r="V111" s="1088">
        <f t="shared" si="25"/>
        <v>0</v>
      </c>
      <c r="W111" s="1064">
        <f>IF(D111='A. Allgemeine Informationen'!$C$15,$K111-X111,HLOOKUP('A. Allgemeine Informationen'!$C$15-1,$Y$1:$AE$505,ROW(D111),FALSE)-$X111)</f>
        <v>0</v>
      </c>
      <c r="X111" s="1098">
        <f>HLOOKUP('A. Allgemeine Informationen'!$C$15,$Y$1:$AE$505,ROW(D111),FALSE)</f>
        <v>0</v>
      </c>
      <c r="Y111" s="1088">
        <f t="shared" si="17"/>
        <v>0</v>
      </c>
      <c r="Z111" s="1064">
        <f t="shared" si="18"/>
        <v>0</v>
      </c>
      <c r="AA111" s="1064">
        <f t="shared" si="19"/>
        <v>0</v>
      </c>
      <c r="AB111" s="1064">
        <f t="shared" si="20"/>
        <v>0</v>
      </c>
      <c r="AC111" s="1065">
        <f t="shared" si="21"/>
        <v>0</v>
      </c>
      <c r="AD111" s="1033">
        <f t="shared" si="22"/>
        <v>0</v>
      </c>
      <c r="AE111" s="1034">
        <f t="shared" si="23"/>
        <v>0</v>
      </c>
      <c r="AF111" s="755"/>
      <c r="AG111" s="755"/>
    </row>
    <row r="112" spans="2:33" s="388" customFormat="1" ht="15" customHeight="1" x14ac:dyDescent="0.2">
      <c r="B112" s="1057"/>
      <c r="C112" s="1058"/>
      <c r="D112" s="1059"/>
      <c r="E112" s="1060"/>
      <c r="F112" s="1060"/>
      <c r="G112" s="1060"/>
      <c r="H112" s="1060"/>
      <c r="I112" s="1060"/>
      <c r="J112" s="1060"/>
      <c r="K112" s="1061">
        <f t="shared" si="15"/>
        <v>0</v>
      </c>
      <c r="L112" s="1060"/>
      <c r="M112" s="1099">
        <f>IFERROR(VLOOKUP($C112,Listen!$F$3:$H$39,2,0),0)</f>
        <v>0</v>
      </c>
      <c r="N112" s="1062">
        <f>IFERROR(VLOOKUP($C112,Listen!$F$3:$H$39,3,0),0)</f>
        <v>0</v>
      </c>
      <c r="O112" s="1063">
        <f t="shared" si="16"/>
        <v>0</v>
      </c>
      <c r="P112" s="1063">
        <f t="shared" si="27"/>
        <v>0</v>
      </c>
      <c r="Q112" s="1063">
        <f t="shared" si="27"/>
        <v>0</v>
      </c>
      <c r="R112" s="1063">
        <f t="shared" si="27"/>
        <v>0</v>
      </c>
      <c r="S112" s="1063">
        <f t="shared" si="27"/>
        <v>0</v>
      </c>
      <c r="T112" s="1063">
        <f t="shared" si="27"/>
        <v>0</v>
      </c>
      <c r="U112" s="1100">
        <f t="shared" si="27"/>
        <v>0</v>
      </c>
      <c r="V112" s="1088">
        <f t="shared" si="25"/>
        <v>0</v>
      </c>
      <c r="W112" s="1064">
        <f>IF(D112='A. Allgemeine Informationen'!$C$15,$K112-X112,HLOOKUP('A. Allgemeine Informationen'!$C$15-1,$Y$1:$AE$505,ROW(D112),FALSE)-$X112)</f>
        <v>0</v>
      </c>
      <c r="X112" s="1098">
        <f>HLOOKUP('A. Allgemeine Informationen'!$C$15,$Y$1:$AE$505,ROW(D112),FALSE)</f>
        <v>0</v>
      </c>
      <c r="Y112" s="1088">
        <f t="shared" si="17"/>
        <v>0</v>
      </c>
      <c r="Z112" s="1064">
        <f t="shared" si="18"/>
        <v>0</v>
      </c>
      <c r="AA112" s="1064">
        <f t="shared" si="19"/>
        <v>0</v>
      </c>
      <c r="AB112" s="1064">
        <f t="shared" si="20"/>
        <v>0</v>
      </c>
      <c r="AC112" s="1065">
        <f t="shared" si="21"/>
        <v>0</v>
      </c>
      <c r="AD112" s="1033">
        <f t="shared" si="22"/>
        <v>0</v>
      </c>
      <c r="AE112" s="1034">
        <f t="shared" si="23"/>
        <v>0</v>
      </c>
      <c r="AG112" s="721"/>
    </row>
    <row r="113" spans="2:33" s="388" customFormat="1" ht="15" customHeight="1" x14ac:dyDescent="0.2">
      <c r="B113" s="1057"/>
      <c r="C113" s="1058"/>
      <c r="D113" s="1059"/>
      <c r="E113" s="1060"/>
      <c r="F113" s="1060"/>
      <c r="G113" s="1060"/>
      <c r="H113" s="1060"/>
      <c r="I113" s="1060"/>
      <c r="J113" s="1060"/>
      <c r="K113" s="1061">
        <f t="shared" si="15"/>
        <v>0</v>
      </c>
      <c r="L113" s="1060"/>
      <c r="M113" s="1099">
        <f>IFERROR(VLOOKUP($C113,Listen!$F$3:$H$39,2,0),0)</f>
        <v>0</v>
      </c>
      <c r="N113" s="1062">
        <f>IFERROR(VLOOKUP($C113,Listen!$F$3:$H$39,3,0),0)</f>
        <v>0</v>
      </c>
      <c r="O113" s="1063">
        <f t="shared" si="16"/>
        <v>0</v>
      </c>
      <c r="P113" s="1063">
        <f t="shared" si="27"/>
        <v>0</v>
      </c>
      <c r="Q113" s="1063">
        <f t="shared" si="27"/>
        <v>0</v>
      </c>
      <c r="R113" s="1063">
        <f t="shared" si="27"/>
        <v>0</v>
      </c>
      <c r="S113" s="1063">
        <f t="shared" si="27"/>
        <v>0</v>
      </c>
      <c r="T113" s="1063">
        <f t="shared" si="27"/>
        <v>0</v>
      </c>
      <c r="U113" s="1100">
        <f t="shared" si="27"/>
        <v>0</v>
      </c>
      <c r="V113" s="1088">
        <f t="shared" si="25"/>
        <v>0</v>
      </c>
      <c r="W113" s="1064">
        <f>IF(D113='A. Allgemeine Informationen'!$C$15,$K113-X113,HLOOKUP('A. Allgemeine Informationen'!$C$15-1,$Y$1:$AE$505,ROW(D113),FALSE)-$X113)</f>
        <v>0</v>
      </c>
      <c r="X113" s="1098">
        <f>HLOOKUP('A. Allgemeine Informationen'!$C$15,$Y$1:$AE$505,ROW(D113),FALSE)</f>
        <v>0</v>
      </c>
      <c r="Y113" s="1088">
        <f t="shared" si="17"/>
        <v>0</v>
      </c>
      <c r="Z113" s="1064">
        <f t="shared" si="18"/>
        <v>0</v>
      </c>
      <c r="AA113" s="1064">
        <f t="shared" si="19"/>
        <v>0</v>
      </c>
      <c r="AB113" s="1064">
        <f t="shared" si="20"/>
        <v>0</v>
      </c>
      <c r="AC113" s="1065">
        <f t="shared" si="21"/>
        <v>0</v>
      </c>
      <c r="AD113" s="1033">
        <f t="shared" si="22"/>
        <v>0</v>
      </c>
      <c r="AE113" s="1034">
        <f t="shared" si="23"/>
        <v>0</v>
      </c>
      <c r="AG113" s="721"/>
    </row>
    <row r="114" spans="2:33" s="388" customFormat="1" ht="15" customHeight="1" x14ac:dyDescent="0.2">
      <c r="B114" s="1057"/>
      <c r="C114" s="1058"/>
      <c r="D114" s="1059"/>
      <c r="E114" s="1060"/>
      <c r="F114" s="1060"/>
      <c r="G114" s="1060"/>
      <c r="H114" s="1060"/>
      <c r="I114" s="1060"/>
      <c r="J114" s="1060"/>
      <c r="K114" s="1061">
        <f t="shared" si="15"/>
        <v>0</v>
      </c>
      <c r="L114" s="1060"/>
      <c r="M114" s="1099">
        <f>IFERROR(VLOOKUP($C114,Listen!$F$3:$H$39,2,0),0)</f>
        <v>0</v>
      </c>
      <c r="N114" s="1062">
        <f>IFERROR(VLOOKUP($C114,Listen!$F$3:$H$39,3,0),0)</f>
        <v>0</v>
      </c>
      <c r="O114" s="1063">
        <f t="shared" si="16"/>
        <v>0</v>
      </c>
      <c r="P114" s="1063">
        <f t="shared" si="27"/>
        <v>0</v>
      </c>
      <c r="Q114" s="1063">
        <f t="shared" si="27"/>
        <v>0</v>
      </c>
      <c r="R114" s="1063">
        <f t="shared" si="27"/>
        <v>0</v>
      </c>
      <c r="S114" s="1063">
        <f t="shared" si="27"/>
        <v>0</v>
      </c>
      <c r="T114" s="1063">
        <f t="shared" si="27"/>
        <v>0</v>
      </c>
      <c r="U114" s="1100">
        <f t="shared" si="27"/>
        <v>0</v>
      </c>
      <c r="V114" s="1088">
        <f t="shared" si="25"/>
        <v>0</v>
      </c>
      <c r="W114" s="1064">
        <f>IF(D114='A. Allgemeine Informationen'!$C$15,$K114-X114,HLOOKUP('A. Allgemeine Informationen'!$C$15-1,$Y$1:$AE$505,ROW(D114),FALSE)-$X114)</f>
        <v>0</v>
      </c>
      <c r="X114" s="1098">
        <f>HLOOKUP('A. Allgemeine Informationen'!$C$15,$Y$1:$AE$505,ROW(D114),FALSE)</f>
        <v>0</v>
      </c>
      <c r="Y114" s="1088">
        <f t="shared" si="17"/>
        <v>0</v>
      </c>
      <c r="Z114" s="1064">
        <f t="shared" si="18"/>
        <v>0</v>
      </c>
      <c r="AA114" s="1064">
        <f t="shared" si="19"/>
        <v>0</v>
      </c>
      <c r="AB114" s="1064">
        <f t="shared" si="20"/>
        <v>0</v>
      </c>
      <c r="AC114" s="1065">
        <f t="shared" si="21"/>
        <v>0</v>
      </c>
      <c r="AD114" s="1033">
        <f t="shared" si="22"/>
        <v>0</v>
      </c>
      <c r="AE114" s="1034">
        <f t="shared" si="23"/>
        <v>0</v>
      </c>
      <c r="AG114" s="721"/>
    </row>
    <row r="115" spans="2:33" s="388" customFormat="1" ht="15" customHeight="1" x14ac:dyDescent="0.2">
      <c r="B115" s="1057"/>
      <c r="C115" s="1058"/>
      <c r="D115" s="1059"/>
      <c r="E115" s="1060"/>
      <c r="F115" s="1060"/>
      <c r="G115" s="1060"/>
      <c r="H115" s="1060"/>
      <c r="I115" s="1060"/>
      <c r="J115" s="1060"/>
      <c r="K115" s="1061">
        <f t="shared" si="15"/>
        <v>0</v>
      </c>
      <c r="L115" s="1060"/>
      <c r="M115" s="1099">
        <f>IFERROR(VLOOKUP($C115,Listen!$F$3:$H$39,2,0),0)</f>
        <v>0</v>
      </c>
      <c r="N115" s="1062">
        <f>IFERROR(VLOOKUP($C115,Listen!$F$3:$H$39,3,0),0)</f>
        <v>0</v>
      </c>
      <c r="O115" s="1063">
        <f t="shared" si="16"/>
        <v>0</v>
      </c>
      <c r="P115" s="1063">
        <f t="shared" si="27"/>
        <v>0</v>
      </c>
      <c r="Q115" s="1063">
        <f t="shared" si="27"/>
        <v>0</v>
      </c>
      <c r="R115" s="1063">
        <f t="shared" si="27"/>
        <v>0</v>
      </c>
      <c r="S115" s="1063">
        <f t="shared" si="27"/>
        <v>0</v>
      </c>
      <c r="T115" s="1063">
        <f t="shared" si="27"/>
        <v>0</v>
      </c>
      <c r="U115" s="1100">
        <f t="shared" si="27"/>
        <v>0</v>
      </c>
      <c r="V115" s="1088">
        <f t="shared" si="25"/>
        <v>0</v>
      </c>
      <c r="W115" s="1064">
        <f>IF(D115='A. Allgemeine Informationen'!$C$15,$K115-X115,HLOOKUP('A. Allgemeine Informationen'!$C$15-1,$Y$1:$AE$505,ROW(D115),FALSE)-$X115)</f>
        <v>0</v>
      </c>
      <c r="X115" s="1098">
        <f>HLOOKUP('A. Allgemeine Informationen'!$C$15,$Y$1:$AE$505,ROW(D115),FALSE)</f>
        <v>0</v>
      </c>
      <c r="Y115" s="1088">
        <f t="shared" si="17"/>
        <v>0</v>
      </c>
      <c r="Z115" s="1064">
        <f t="shared" si="18"/>
        <v>0</v>
      </c>
      <c r="AA115" s="1064">
        <f t="shared" si="19"/>
        <v>0</v>
      </c>
      <c r="AB115" s="1064">
        <f t="shared" si="20"/>
        <v>0</v>
      </c>
      <c r="AC115" s="1065">
        <f t="shared" si="21"/>
        <v>0</v>
      </c>
      <c r="AD115" s="1033">
        <f t="shared" si="22"/>
        <v>0</v>
      </c>
      <c r="AE115" s="1034">
        <f t="shared" si="23"/>
        <v>0</v>
      </c>
      <c r="AG115" s="721"/>
    </row>
    <row r="116" spans="2:33" s="388" customFormat="1" ht="15" customHeight="1" x14ac:dyDescent="0.2">
      <c r="B116" s="1057"/>
      <c r="C116" s="1058"/>
      <c r="D116" s="1059"/>
      <c r="E116" s="1060"/>
      <c r="F116" s="1060"/>
      <c r="G116" s="1060"/>
      <c r="H116" s="1060"/>
      <c r="I116" s="1060"/>
      <c r="J116" s="1060"/>
      <c r="K116" s="1061">
        <f t="shared" si="15"/>
        <v>0</v>
      </c>
      <c r="L116" s="1060"/>
      <c r="M116" s="1099">
        <f>IFERROR(VLOOKUP($C116,Listen!$F$3:$H$39,2,0),0)</f>
        <v>0</v>
      </c>
      <c r="N116" s="1062">
        <f>IFERROR(VLOOKUP($C116,Listen!$F$3:$H$39,3,0),0)</f>
        <v>0</v>
      </c>
      <c r="O116" s="1063">
        <f t="shared" si="16"/>
        <v>0</v>
      </c>
      <c r="P116" s="1063">
        <f t="shared" si="27"/>
        <v>0</v>
      </c>
      <c r="Q116" s="1063">
        <f t="shared" si="27"/>
        <v>0</v>
      </c>
      <c r="R116" s="1063">
        <f t="shared" si="27"/>
        <v>0</v>
      </c>
      <c r="S116" s="1063">
        <f t="shared" si="27"/>
        <v>0</v>
      </c>
      <c r="T116" s="1063">
        <f t="shared" si="27"/>
        <v>0</v>
      </c>
      <c r="U116" s="1100">
        <f t="shared" si="27"/>
        <v>0</v>
      </c>
      <c r="V116" s="1088">
        <f t="shared" si="25"/>
        <v>0</v>
      </c>
      <c r="W116" s="1064">
        <f>IF(D116='A. Allgemeine Informationen'!$C$15,$K116-X116,HLOOKUP('A. Allgemeine Informationen'!$C$15-1,$Y$1:$AE$505,ROW(D116),FALSE)-$X116)</f>
        <v>0</v>
      </c>
      <c r="X116" s="1098">
        <f>HLOOKUP('A. Allgemeine Informationen'!$C$15,$Y$1:$AE$505,ROW(D116),FALSE)</f>
        <v>0</v>
      </c>
      <c r="Y116" s="1088">
        <f t="shared" si="17"/>
        <v>0</v>
      </c>
      <c r="Z116" s="1064">
        <f t="shared" si="18"/>
        <v>0</v>
      </c>
      <c r="AA116" s="1064">
        <f t="shared" si="19"/>
        <v>0</v>
      </c>
      <c r="AB116" s="1064">
        <f t="shared" si="20"/>
        <v>0</v>
      </c>
      <c r="AC116" s="1065">
        <f t="shared" si="21"/>
        <v>0</v>
      </c>
      <c r="AD116" s="1033">
        <f t="shared" si="22"/>
        <v>0</v>
      </c>
      <c r="AE116" s="1034">
        <f t="shared" si="23"/>
        <v>0</v>
      </c>
      <c r="AG116" s="721"/>
    </row>
    <row r="117" spans="2:33" s="388" customFormat="1" ht="15" customHeight="1" x14ac:dyDescent="0.2">
      <c r="B117" s="1057"/>
      <c r="C117" s="1058"/>
      <c r="D117" s="1059"/>
      <c r="E117" s="1060"/>
      <c r="F117" s="1060"/>
      <c r="G117" s="1060"/>
      <c r="H117" s="1060"/>
      <c r="I117" s="1060"/>
      <c r="J117" s="1060"/>
      <c r="K117" s="1061">
        <f t="shared" si="15"/>
        <v>0</v>
      </c>
      <c r="L117" s="1060"/>
      <c r="M117" s="1099">
        <f>IFERROR(VLOOKUP($C117,Listen!$F$3:$H$39,2,0),0)</f>
        <v>0</v>
      </c>
      <c r="N117" s="1062">
        <f>IFERROR(VLOOKUP($C117,Listen!$F$3:$H$39,3,0),0)</f>
        <v>0</v>
      </c>
      <c r="O117" s="1063">
        <f t="shared" si="16"/>
        <v>0</v>
      </c>
      <c r="P117" s="1063">
        <f t="shared" si="27"/>
        <v>0</v>
      </c>
      <c r="Q117" s="1063">
        <f t="shared" si="27"/>
        <v>0</v>
      </c>
      <c r="R117" s="1063">
        <f t="shared" si="27"/>
        <v>0</v>
      </c>
      <c r="S117" s="1063">
        <f t="shared" si="27"/>
        <v>0</v>
      </c>
      <c r="T117" s="1063">
        <f t="shared" si="27"/>
        <v>0</v>
      </c>
      <c r="U117" s="1100">
        <f t="shared" si="27"/>
        <v>0</v>
      </c>
      <c r="V117" s="1088">
        <f t="shared" si="25"/>
        <v>0</v>
      </c>
      <c r="W117" s="1064">
        <f>IF(D117='A. Allgemeine Informationen'!$C$15,$K117-X117,HLOOKUP('A. Allgemeine Informationen'!$C$15-1,$Y$1:$AE$505,ROW(D117),FALSE)-$X117)</f>
        <v>0</v>
      </c>
      <c r="X117" s="1098">
        <f>HLOOKUP('A. Allgemeine Informationen'!$C$15,$Y$1:$AE$505,ROW(D117),FALSE)</f>
        <v>0</v>
      </c>
      <c r="Y117" s="1088">
        <f t="shared" si="17"/>
        <v>0</v>
      </c>
      <c r="Z117" s="1064">
        <f t="shared" si="18"/>
        <v>0</v>
      </c>
      <c r="AA117" s="1064">
        <f t="shared" si="19"/>
        <v>0</v>
      </c>
      <c r="AB117" s="1064">
        <f t="shared" si="20"/>
        <v>0</v>
      </c>
      <c r="AC117" s="1065">
        <f t="shared" si="21"/>
        <v>0</v>
      </c>
      <c r="AD117" s="1033">
        <f t="shared" si="22"/>
        <v>0</v>
      </c>
      <c r="AE117" s="1034">
        <f t="shared" si="23"/>
        <v>0</v>
      </c>
      <c r="AG117" s="721"/>
    </row>
    <row r="118" spans="2:33" s="388" customFormat="1" ht="15" customHeight="1" x14ac:dyDescent="0.2">
      <c r="B118" s="1057"/>
      <c r="C118" s="1058"/>
      <c r="D118" s="1059"/>
      <c r="E118" s="1060"/>
      <c r="F118" s="1060"/>
      <c r="G118" s="1060"/>
      <c r="H118" s="1060"/>
      <c r="I118" s="1060"/>
      <c r="J118" s="1060"/>
      <c r="K118" s="1061">
        <f t="shared" si="15"/>
        <v>0</v>
      </c>
      <c r="L118" s="1060"/>
      <c r="M118" s="1099">
        <f>IFERROR(VLOOKUP($C118,Listen!$F$3:$H$39,2,0),0)</f>
        <v>0</v>
      </c>
      <c r="N118" s="1062">
        <f>IFERROR(VLOOKUP($C118,Listen!$F$3:$H$39,3,0),0)</f>
        <v>0</v>
      </c>
      <c r="O118" s="1063">
        <f t="shared" si="16"/>
        <v>0</v>
      </c>
      <c r="P118" s="1063">
        <f t="shared" si="27"/>
        <v>0</v>
      </c>
      <c r="Q118" s="1063">
        <f t="shared" si="27"/>
        <v>0</v>
      </c>
      <c r="R118" s="1063">
        <f t="shared" si="27"/>
        <v>0</v>
      </c>
      <c r="S118" s="1063">
        <f t="shared" si="27"/>
        <v>0</v>
      </c>
      <c r="T118" s="1063">
        <f t="shared" si="27"/>
        <v>0</v>
      </c>
      <c r="U118" s="1100">
        <f t="shared" si="27"/>
        <v>0</v>
      </c>
      <c r="V118" s="1088">
        <f t="shared" si="25"/>
        <v>0</v>
      </c>
      <c r="W118" s="1064">
        <f>IF(D118='A. Allgemeine Informationen'!$C$15,$K118-X118,HLOOKUP('A. Allgemeine Informationen'!$C$15-1,$Y$1:$AE$505,ROW(D118),FALSE)-$X118)</f>
        <v>0</v>
      </c>
      <c r="X118" s="1098">
        <f>HLOOKUP('A. Allgemeine Informationen'!$C$15,$Y$1:$AE$505,ROW(D118),FALSE)</f>
        <v>0</v>
      </c>
      <c r="Y118" s="1088">
        <f t="shared" si="17"/>
        <v>0</v>
      </c>
      <c r="Z118" s="1064">
        <f t="shared" si="18"/>
        <v>0</v>
      </c>
      <c r="AA118" s="1064">
        <f t="shared" si="19"/>
        <v>0</v>
      </c>
      <c r="AB118" s="1064">
        <f t="shared" si="20"/>
        <v>0</v>
      </c>
      <c r="AC118" s="1065">
        <f t="shared" si="21"/>
        <v>0</v>
      </c>
      <c r="AD118" s="1033">
        <f t="shared" si="22"/>
        <v>0</v>
      </c>
      <c r="AE118" s="1034">
        <f t="shared" si="23"/>
        <v>0</v>
      </c>
      <c r="AG118" s="721"/>
    </row>
    <row r="119" spans="2:33" s="388" customFormat="1" ht="15" customHeight="1" x14ac:dyDescent="0.2">
      <c r="B119" s="1057"/>
      <c r="C119" s="1058"/>
      <c r="D119" s="1059"/>
      <c r="E119" s="1060"/>
      <c r="F119" s="1060"/>
      <c r="G119" s="1060"/>
      <c r="H119" s="1060"/>
      <c r="I119" s="1060"/>
      <c r="J119" s="1060"/>
      <c r="K119" s="1061">
        <f t="shared" si="15"/>
        <v>0</v>
      </c>
      <c r="L119" s="1060"/>
      <c r="M119" s="1099">
        <f>IFERROR(VLOOKUP($C119,Listen!$F$3:$H$39,2,0),0)</f>
        <v>0</v>
      </c>
      <c r="N119" s="1062">
        <f>IFERROR(VLOOKUP($C119,Listen!$F$3:$H$39,3,0),0)</f>
        <v>0</v>
      </c>
      <c r="O119" s="1063">
        <f t="shared" si="16"/>
        <v>0</v>
      </c>
      <c r="P119" s="1063">
        <f t="shared" ref="P119:U134" si="28">O119</f>
        <v>0</v>
      </c>
      <c r="Q119" s="1063">
        <f t="shared" si="28"/>
        <v>0</v>
      </c>
      <c r="R119" s="1063">
        <f t="shared" si="28"/>
        <v>0</v>
      </c>
      <c r="S119" s="1063">
        <f t="shared" si="28"/>
        <v>0</v>
      </c>
      <c r="T119" s="1063">
        <f t="shared" si="28"/>
        <v>0</v>
      </c>
      <c r="U119" s="1100">
        <f t="shared" si="28"/>
        <v>0</v>
      </c>
      <c r="V119" s="1088">
        <f t="shared" si="25"/>
        <v>0</v>
      </c>
      <c r="W119" s="1064">
        <f>IF(D119='A. Allgemeine Informationen'!$C$15,$K119-X119,HLOOKUP('A. Allgemeine Informationen'!$C$15-1,$Y$1:$AE$505,ROW(D119),FALSE)-$X119)</f>
        <v>0</v>
      </c>
      <c r="X119" s="1098">
        <f>HLOOKUP('A. Allgemeine Informationen'!$C$15,$Y$1:$AE$505,ROW(D119),FALSE)</f>
        <v>0</v>
      </c>
      <c r="Y119" s="1088">
        <f t="shared" si="17"/>
        <v>0</v>
      </c>
      <c r="Z119" s="1064">
        <f t="shared" si="18"/>
        <v>0</v>
      </c>
      <c r="AA119" s="1064">
        <f t="shared" si="19"/>
        <v>0</v>
      </c>
      <c r="AB119" s="1064">
        <f t="shared" si="20"/>
        <v>0</v>
      </c>
      <c r="AC119" s="1065">
        <f t="shared" si="21"/>
        <v>0</v>
      </c>
      <c r="AD119" s="1033">
        <f t="shared" si="22"/>
        <v>0</v>
      </c>
      <c r="AE119" s="1034">
        <f t="shared" si="23"/>
        <v>0</v>
      </c>
      <c r="AG119" s="721"/>
    </row>
    <row r="120" spans="2:33" s="388" customFormat="1" ht="15" customHeight="1" x14ac:dyDescent="0.2">
      <c r="B120" s="1057"/>
      <c r="C120" s="1058"/>
      <c r="D120" s="1059"/>
      <c r="E120" s="1060"/>
      <c r="F120" s="1060"/>
      <c r="G120" s="1060"/>
      <c r="H120" s="1060"/>
      <c r="I120" s="1060"/>
      <c r="J120" s="1060"/>
      <c r="K120" s="1061">
        <f t="shared" si="15"/>
        <v>0</v>
      </c>
      <c r="L120" s="1060"/>
      <c r="M120" s="1099">
        <f>IFERROR(VLOOKUP($C120,Listen!$F$3:$H$39,2,0),0)</f>
        <v>0</v>
      </c>
      <c r="N120" s="1062">
        <f>IFERROR(VLOOKUP($C120,Listen!$F$3:$H$39,3,0),0)</f>
        <v>0</v>
      </c>
      <c r="O120" s="1063">
        <f t="shared" si="16"/>
        <v>0</v>
      </c>
      <c r="P120" s="1063">
        <f t="shared" si="28"/>
        <v>0</v>
      </c>
      <c r="Q120" s="1063">
        <f t="shared" si="28"/>
        <v>0</v>
      </c>
      <c r="R120" s="1063">
        <f t="shared" si="28"/>
        <v>0</v>
      </c>
      <c r="S120" s="1063">
        <f t="shared" si="28"/>
        <v>0</v>
      </c>
      <c r="T120" s="1063">
        <f t="shared" si="28"/>
        <v>0</v>
      </c>
      <c r="U120" s="1100">
        <f t="shared" si="28"/>
        <v>0</v>
      </c>
      <c r="V120" s="1088">
        <f t="shared" si="25"/>
        <v>0</v>
      </c>
      <c r="W120" s="1064">
        <f>IF(D120='A. Allgemeine Informationen'!$C$15,$K120-X120,HLOOKUP('A. Allgemeine Informationen'!$C$15-1,$Y$1:$AE$505,ROW(D120),FALSE)-$X120)</f>
        <v>0</v>
      </c>
      <c r="X120" s="1098">
        <f>HLOOKUP('A. Allgemeine Informationen'!$C$15,$Y$1:$AE$505,ROW(D120),FALSE)</f>
        <v>0</v>
      </c>
      <c r="Y120" s="1088">
        <f t="shared" si="17"/>
        <v>0</v>
      </c>
      <c r="Z120" s="1064">
        <f t="shared" si="18"/>
        <v>0</v>
      </c>
      <c r="AA120" s="1064">
        <f t="shared" si="19"/>
        <v>0</v>
      </c>
      <c r="AB120" s="1064">
        <f t="shared" si="20"/>
        <v>0</v>
      </c>
      <c r="AC120" s="1065">
        <f t="shared" si="21"/>
        <v>0</v>
      </c>
      <c r="AD120" s="1033">
        <f t="shared" si="22"/>
        <v>0</v>
      </c>
      <c r="AE120" s="1034">
        <f t="shared" si="23"/>
        <v>0</v>
      </c>
      <c r="AG120" s="721"/>
    </row>
    <row r="121" spans="2:33" s="388" customFormat="1" ht="15" customHeight="1" x14ac:dyDescent="0.2">
      <c r="B121" s="1057"/>
      <c r="C121" s="1058"/>
      <c r="D121" s="1059"/>
      <c r="E121" s="1060"/>
      <c r="F121" s="1060"/>
      <c r="G121" s="1060"/>
      <c r="H121" s="1060"/>
      <c r="I121" s="1060"/>
      <c r="J121" s="1060"/>
      <c r="K121" s="1061">
        <f t="shared" si="15"/>
        <v>0</v>
      </c>
      <c r="L121" s="1060"/>
      <c r="M121" s="1099">
        <f>IFERROR(VLOOKUP($C121,Listen!$F$3:$H$39,2,0),0)</f>
        <v>0</v>
      </c>
      <c r="N121" s="1062">
        <f>IFERROR(VLOOKUP($C121,Listen!$F$3:$H$39,3,0),0)</f>
        <v>0</v>
      </c>
      <c r="O121" s="1063">
        <f t="shared" si="16"/>
        <v>0</v>
      </c>
      <c r="P121" s="1063">
        <f t="shared" si="28"/>
        <v>0</v>
      </c>
      <c r="Q121" s="1063">
        <f t="shared" si="28"/>
        <v>0</v>
      </c>
      <c r="R121" s="1063">
        <f t="shared" si="28"/>
        <v>0</v>
      </c>
      <c r="S121" s="1063">
        <f t="shared" si="28"/>
        <v>0</v>
      </c>
      <c r="T121" s="1063">
        <f t="shared" si="28"/>
        <v>0</v>
      </c>
      <c r="U121" s="1100">
        <f t="shared" si="28"/>
        <v>0</v>
      </c>
      <c r="V121" s="1088">
        <f t="shared" si="25"/>
        <v>0</v>
      </c>
      <c r="W121" s="1064">
        <f>IF(D121='A. Allgemeine Informationen'!$C$15,$K121-X121,HLOOKUP('A. Allgemeine Informationen'!$C$15-1,$Y$1:$AE$505,ROW(D121),FALSE)-$X121)</f>
        <v>0</v>
      </c>
      <c r="X121" s="1098">
        <f>HLOOKUP('A. Allgemeine Informationen'!$C$15,$Y$1:$AE$505,ROW(D121),FALSE)</f>
        <v>0</v>
      </c>
      <c r="Y121" s="1088">
        <f t="shared" si="17"/>
        <v>0</v>
      </c>
      <c r="Z121" s="1064">
        <f t="shared" si="18"/>
        <v>0</v>
      </c>
      <c r="AA121" s="1064">
        <f t="shared" si="19"/>
        <v>0</v>
      </c>
      <c r="AB121" s="1064">
        <f t="shared" si="20"/>
        <v>0</v>
      </c>
      <c r="AC121" s="1065">
        <f t="shared" si="21"/>
        <v>0</v>
      </c>
      <c r="AD121" s="1033">
        <f t="shared" si="22"/>
        <v>0</v>
      </c>
      <c r="AE121" s="1034">
        <f t="shared" si="23"/>
        <v>0</v>
      </c>
      <c r="AG121" s="721"/>
    </row>
    <row r="122" spans="2:33" s="388" customFormat="1" ht="15" customHeight="1" x14ac:dyDescent="0.2">
      <c r="B122" s="1057"/>
      <c r="C122" s="1058"/>
      <c r="D122" s="1059"/>
      <c r="E122" s="1060"/>
      <c r="F122" s="1060"/>
      <c r="G122" s="1060"/>
      <c r="H122" s="1060"/>
      <c r="I122" s="1060"/>
      <c r="J122" s="1060"/>
      <c r="K122" s="1061">
        <f t="shared" si="15"/>
        <v>0</v>
      </c>
      <c r="L122" s="1060"/>
      <c r="M122" s="1099">
        <f>IFERROR(VLOOKUP($C122,Listen!$F$3:$H$39,2,0),0)</f>
        <v>0</v>
      </c>
      <c r="N122" s="1062">
        <f>IFERROR(VLOOKUP($C122,Listen!$F$3:$H$39,3,0),0)</f>
        <v>0</v>
      </c>
      <c r="O122" s="1063">
        <f t="shared" si="16"/>
        <v>0</v>
      </c>
      <c r="P122" s="1063">
        <f t="shared" si="28"/>
        <v>0</v>
      </c>
      <c r="Q122" s="1063">
        <f t="shared" si="28"/>
        <v>0</v>
      </c>
      <c r="R122" s="1063">
        <f t="shared" si="28"/>
        <v>0</v>
      </c>
      <c r="S122" s="1063">
        <f t="shared" si="28"/>
        <v>0</v>
      </c>
      <c r="T122" s="1063">
        <f t="shared" si="28"/>
        <v>0</v>
      </c>
      <c r="U122" s="1100">
        <f t="shared" si="28"/>
        <v>0</v>
      </c>
      <c r="V122" s="1088">
        <f t="shared" si="25"/>
        <v>0</v>
      </c>
      <c r="W122" s="1064">
        <f>IF(D122='A. Allgemeine Informationen'!$C$15,$K122-X122,HLOOKUP('A. Allgemeine Informationen'!$C$15-1,$Y$1:$AE$505,ROW(D122),FALSE)-$X122)</f>
        <v>0</v>
      </c>
      <c r="X122" s="1098">
        <f>HLOOKUP('A. Allgemeine Informationen'!$C$15,$Y$1:$AE$505,ROW(D122),FALSE)</f>
        <v>0</v>
      </c>
      <c r="Y122" s="1088">
        <f t="shared" si="17"/>
        <v>0</v>
      </c>
      <c r="Z122" s="1064">
        <f t="shared" si="18"/>
        <v>0</v>
      </c>
      <c r="AA122" s="1064">
        <f t="shared" si="19"/>
        <v>0</v>
      </c>
      <c r="AB122" s="1064">
        <f t="shared" si="20"/>
        <v>0</v>
      </c>
      <c r="AC122" s="1065">
        <f t="shared" si="21"/>
        <v>0</v>
      </c>
      <c r="AD122" s="1033">
        <f t="shared" si="22"/>
        <v>0</v>
      </c>
      <c r="AE122" s="1034">
        <f t="shared" si="23"/>
        <v>0</v>
      </c>
      <c r="AG122" s="721"/>
    </row>
    <row r="123" spans="2:33" s="388" customFormat="1" ht="15" customHeight="1" x14ac:dyDescent="0.2">
      <c r="B123" s="1057"/>
      <c r="C123" s="1058"/>
      <c r="D123" s="1059"/>
      <c r="E123" s="1060"/>
      <c r="F123" s="1060"/>
      <c r="G123" s="1060"/>
      <c r="H123" s="1060"/>
      <c r="I123" s="1060"/>
      <c r="J123" s="1060"/>
      <c r="K123" s="1061">
        <f t="shared" si="15"/>
        <v>0</v>
      </c>
      <c r="L123" s="1060"/>
      <c r="M123" s="1099">
        <f>IFERROR(VLOOKUP($C123,Listen!$F$3:$H$39,2,0),0)</f>
        <v>0</v>
      </c>
      <c r="N123" s="1062">
        <f>IFERROR(VLOOKUP($C123,Listen!$F$3:$H$39,3,0),0)</f>
        <v>0</v>
      </c>
      <c r="O123" s="1063">
        <f t="shared" si="16"/>
        <v>0</v>
      </c>
      <c r="P123" s="1063">
        <f t="shared" si="28"/>
        <v>0</v>
      </c>
      <c r="Q123" s="1063">
        <f t="shared" si="28"/>
        <v>0</v>
      </c>
      <c r="R123" s="1063">
        <f t="shared" si="28"/>
        <v>0</v>
      </c>
      <c r="S123" s="1063">
        <f t="shared" si="28"/>
        <v>0</v>
      </c>
      <c r="T123" s="1063">
        <f t="shared" si="28"/>
        <v>0</v>
      </c>
      <c r="U123" s="1100">
        <f t="shared" si="28"/>
        <v>0</v>
      </c>
      <c r="V123" s="1088">
        <f t="shared" si="25"/>
        <v>0</v>
      </c>
      <c r="W123" s="1064">
        <f>IF(D123='A. Allgemeine Informationen'!$C$15,$K123-X123,HLOOKUP('A. Allgemeine Informationen'!$C$15-1,$Y$1:$AE$505,ROW(D123),FALSE)-$X123)</f>
        <v>0</v>
      </c>
      <c r="X123" s="1098">
        <f>HLOOKUP('A. Allgemeine Informationen'!$C$15,$Y$1:$AE$505,ROW(D123),FALSE)</f>
        <v>0</v>
      </c>
      <c r="Y123" s="1088">
        <f t="shared" si="17"/>
        <v>0</v>
      </c>
      <c r="Z123" s="1064">
        <f t="shared" si="18"/>
        <v>0</v>
      </c>
      <c r="AA123" s="1064">
        <f t="shared" si="19"/>
        <v>0</v>
      </c>
      <c r="AB123" s="1064">
        <f t="shared" si="20"/>
        <v>0</v>
      </c>
      <c r="AC123" s="1065">
        <f t="shared" si="21"/>
        <v>0</v>
      </c>
      <c r="AD123" s="1033">
        <f t="shared" si="22"/>
        <v>0</v>
      </c>
      <c r="AE123" s="1034">
        <f t="shared" si="23"/>
        <v>0</v>
      </c>
      <c r="AG123" s="721"/>
    </row>
    <row r="124" spans="2:33" s="388" customFormat="1" ht="15" customHeight="1" x14ac:dyDescent="0.2">
      <c r="B124" s="1057"/>
      <c r="C124" s="1058"/>
      <c r="D124" s="1059"/>
      <c r="E124" s="1060"/>
      <c r="F124" s="1060"/>
      <c r="G124" s="1060"/>
      <c r="H124" s="1060"/>
      <c r="I124" s="1060"/>
      <c r="J124" s="1060"/>
      <c r="K124" s="1061">
        <f t="shared" si="15"/>
        <v>0</v>
      </c>
      <c r="L124" s="1060"/>
      <c r="M124" s="1099">
        <f>IFERROR(VLOOKUP($C124,Listen!$F$3:$H$39,2,0),0)</f>
        <v>0</v>
      </c>
      <c r="N124" s="1062">
        <f>IFERROR(VLOOKUP($C124,Listen!$F$3:$H$39,3,0),0)</f>
        <v>0</v>
      </c>
      <c r="O124" s="1063">
        <f t="shared" si="16"/>
        <v>0</v>
      </c>
      <c r="P124" s="1063">
        <f t="shared" si="28"/>
        <v>0</v>
      </c>
      <c r="Q124" s="1063">
        <f t="shared" si="28"/>
        <v>0</v>
      </c>
      <c r="R124" s="1063">
        <f t="shared" si="28"/>
        <v>0</v>
      </c>
      <c r="S124" s="1063">
        <f t="shared" si="28"/>
        <v>0</v>
      </c>
      <c r="T124" s="1063">
        <f t="shared" si="28"/>
        <v>0</v>
      </c>
      <c r="U124" s="1100">
        <f t="shared" si="28"/>
        <v>0</v>
      </c>
      <c r="V124" s="1088">
        <f t="shared" si="25"/>
        <v>0</v>
      </c>
      <c r="W124" s="1064">
        <f>IF(D124='A. Allgemeine Informationen'!$C$15,$K124-X124,HLOOKUP('A. Allgemeine Informationen'!$C$15-1,$Y$1:$AE$505,ROW(D124),FALSE)-$X124)</f>
        <v>0</v>
      </c>
      <c r="X124" s="1098">
        <f>HLOOKUP('A. Allgemeine Informationen'!$C$15,$Y$1:$AE$505,ROW(D124),FALSE)</f>
        <v>0</v>
      </c>
      <c r="Y124" s="1088">
        <f t="shared" si="17"/>
        <v>0</v>
      </c>
      <c r="Z124" s="1064">
        <f t="shared" si="18"/>
        <v>0</v>
      </c>
      <c r="AA124" s="1064">
        <f t="shared" si="19"/>
        <v>0</v>
      </c>
      <c r="AB124" s="1064">
        <f t="shared" si="20"/>
        <v>0</v>
      </c>
      <c r="AC124" s="1065">
        <f t="shared" si="21"/>
        <v>0</v>
      </c>
      <c r="AD124" s="1033">
        <f t="shared" si="22"/>
        <v>0</v>
      </c>
      <c r="AE124" s="1034">
        <f t="shared" si="23"/>
        <v>0</v>
      </c>
      <c r="AG124" s="721"/>
    </row>
    <row r="125" spans="2:33" s="388" customFormat="1" ht="15" customHeight="1" x14ac:dyDescent="0.2">
      <c r="B125" s="1057"/>
      <c r="C125" s="1058"/>
      <c r="D125" s="1059"/>
      <c r="E125" s="1060"/>
      <c r="F125" s="1060"/>
      <c r="G125" s="1060"/>
      <c r="H125" s="1060"/>
      <c r="I125" s="1060"/>
      <c r="J125" s="1060"/>
      <c r="K125" s="1061">
        <f t="shared" si="15"/>
        <v>0</v>
      </c>
      <c r="L125" s="1060"/>
      <c r="M125" s="1099">
        <f>IFERROR(VLOOKUP($C125,Listen!$F$3:$H$39,2,0),0)</f>
        <v>0</v>
      </c>
      <c r="N125" s="1062">
        <f>IFERROR(VLOOKUP($C125,Listen!$F$3:$H$39,3,0),0)</f>
        <v>0</v>
      </c>
      <c r="O125" s="1063">
        <f t="shared" si="16"/>
        <v>0</v>
      </c>
      <c r="P125" s="1063">
        <f t="shared" si="28"/>
        <v>0</v>
      </c>
      <c r="Q125" s="1063">
        <f t="shared" si="28"/>
        <v>0</v>
      </c>
      <c r="R125" s="1063">
        <f t="shared" si="28"/>
        <v>0</v>
      </c>
      <c r="S125" s="1063">
        <f t="shared" si="28"/>
        <v>0</v>
      </c>
      <c r="T125" s="1063">
        <f t="shared" si="28"/>
        <v>0</v>
      </c>
      <c r="U125" s="1100">
        <f t="shared" si="28"/>
        <v>0</v>
      </c>
      <c r="V125" s="1088">
        <f t="shared" si="25"/>
        <v>0</v>
      </c>
      <c r="W125" s="1064">
        <f>IF(D125='A. Allgemeine Informationen'!$C$15,$K125-X125,HLOOKUP('A. Allgemeine Informationen'!$C$15-1,$Y$1:$AE$505,ROW(D125),FALSE)-$X125)</f>
        <v>0</v>
      </c>
      <c r="X125" s="1098">
        <f>HLOOKUP('A. Allgemeine Informationen'!$C$15,$Y$1:$AE$505,ROW(D125),FALSE)</f>
        <v>0</v>
      </c>
      <c r="Y125" s="1088">
        <f t="shared" si="17"/>
        <v>0</v>
      </c>
      <c r="Z125" s="1064">
        <f t="shared" si="18"/>
        <v>0</v>
      </c>
      <c r="AA125" s="1064">
        <f t="shared" si="19"/>
        <v>0</v>
      </c>
      <c r="AB125" s="1064">
        <f t="shared" si="20"/>
        <v>0</v>
      </c>
      <c r="AC125" s="1065">
        <f t="shared" si="21"/>
        <v>0</v>
      </c>
      <c r="AD125" s="1033">
        <f t="shared" si="22"/>
        <v>0</v>
      </c>
      <c r="AE125" s="1034">
        <f t="shared" si="23"/>
        <v>0</v>
      </c>
      <c r="AG125" s="721"/>
    </row>
    <row r="126" spans="2:33" s="388" customFormat="1" ht="15" customHeight="1" x14ac:dyDescent="0.2">
      <c r="B126" s="1057"/>
      <c r="C126" s="1058"/>
      <c r="D126" s="1059"/>
      <c r="E126" s="1060"/>
      <c r="F126" s="1060"/>
      <c r="G126" s="1060"/>
      <c r="H126" s="1060"/>
      <c r="I126" s="1060"/>
      <c r="J126" s="1060"/>
      <c r="K126" s="1061">
        <f t="shared" si="15"/>
        <v>0</v>
      </c>
      <c r="L126" s="1060"/>
      <c r="M126" s="1099">
        <f>IFERROR(VLOOKUP($C126,Listen!$F$3:$H$39,2,0),0)</f>
        <v>0</v>
      </c>
      <c r="N126" s="1062">
        <f>IFERROR(VLOOKUP($C126,Listen!$F$3:$H$39,3,0),0)</f>
        <v>0</v>
      </c>
      <c r="O126" s="1063">
        <f t="shared" si="16"/>
        <v>0</v>
      </c>
      <c r="P126" s="1063">
        <f t="shared" si="28"/>
        <v>0</v>
      </c>
      <c r="Q126" s="1063">
        <f t="shared" si="28"/>
        <v>0</v>
      </c>
      <c r="R126" s="1063">
        <f t="shared" si="28"/>
        <v>0</v>
      </c>
      <c r="S126" s="1063">
        <f t="shared" si="28"/>
        <v>0</v>
      </c>
      <c r="T126" s="1063">
        <f t="shared" si="28"/>
        <v>0</v>
      </c>
      <c r="U126" s="1100">
        <f t="shared" si="28"/>
        <v>0</v>
      </c>
      <c r="V126" s="1088">
        <f t="shared" si="25"/>
        <v>0</v>
      </c>
      <c r="W126" s="1064">
        <f>IF(D126='A. Allgemeine Informationen'!$C$15,$K126-X126,HLOOKUP('A. Allgemeine Informationen'!$C$15-1,$Y$1:$AE$505,ROW(D126),FALSE)-$X126)</f>
        <v>0</v>
      </c>
      <c r="X126" s="1098">
        <f>HLOOKUP('A. Allgemeine Informationen'!$C$15,$Y$1:$AE$505,ROW(D126),FALSE)</f>
        <v>0</v>
      </c>
      <c r="Y126" s="1088">
        <f t="shared" si="17"/>
        <v>0</v>
      </c>
      <c r="Z126" s="1064">
        <f t="shared" si="18"/>
        <v>0</v>
      </c>
      <c r="AA126" s="1064">
        <f t="shared" si="19"/>
        <v>0</v>
      </c>
      <c r="AB126" s="1064">
        <f t="shared" si="20"/>
        <v>0</v>
      </c>
      <c r="AC126" s="1065">
        <f t="shared" si="21"/>
        <v>0</v>
      </c>
      <c r="AD126" s="1033">
        <f t="shared" si="22"/>
        <v>0</v>
      </c>
      <c r="AE126" s="1034">
        <f t="shared" si="23"/>
        <v>0</v>
      </c>
      <c r="AG126" s="721"/>
    </row>
    <row r="127" spans="2:33" s="388" customFormat="1" ht="15" customHeight="1" x14ac:dyDescent="0.2">
      <c r="B127" s="1057"/>
      <c r="C127" s="1058"/>
      <c r="D127" s="1059"/>
      <c r="E127" s="1060"/>
      <c r="F127" s="1060"/>
      <c r="G127" s="1060"/>
      <c r="H127" s="1060"/>
      <c r="I127" s="1060"/>
      <c r="J127" s="1060"/>
      <c r="K127" s="1061">
        <f t="shared" si="15"/>
        <v>0</v>
      </c>
      <c r="L127" s="1060"/>
      <c r="M127" s="1099">
        <f>IFERROR(VLOOKUP($C127,Listen!$F$3:$H$39,2,0),0)</f>
        <v>0</v>
      </c>
      <c r="N127" s="1062">
        <f>IFERROR(VLOOKUP($C127,Listen!$F$3:$H$39,3,0),0)</f>
        <v>0</v>
      </c>
      <c r="O127" s="1063">
        <f t="shared" si="16"/>
        <v>0</v>
      </c>
      <c r="P127" s="1063">
        <f t="shared" si="28"/>
        <v>0</v>
      </c>
      <c r="Q127" s="1063">
        <f t="shared" si="28"/>
        <v>0</v>
      </c>
      <c r="R127" s="1063">
        <f t="shared" si="28"/>
        <v>0</v>
      </c>
      <c r="S127" s="1063">
        <f t="shared" si="28"/>
        <v>0</v>
      </c>
      <c r="T127" s="1063">
        <f t="shared" si="28"/>
        <v>0</v>
      </c>
      <c r="U127" s="1100">
        <f t="shared" si="28"/>
        <v>0</v>
      </c>
      <c r="V127" s="1088">
        <f t="shared" si="25"/>
        <v>0</v>
      </c>
      <c r="W127" s="1064">
        <f>IF(D127='A. Allgemeine Informationen'!$C$15,$K127-X127,HLOOKUP('A. Allgemeine Informationen'!$C$15-1,$Y$1:$AE$505,ROW(D127),FALSE)-$X127)</f>
        <v>0</v>
      </c>
      <c r="X127" s="1098">
        <f>HLOOKUP('A. Allgemeine Informationen'!$C$15,$Y$1:$AE$505,ROW(D127),FALSE)</f>
        <v>0</v>
      </c>
      <c r="Y127" s="1088">
        <f t="shared" si="17"/>
        <v>0</v>
      </c>
      <c r="Z127" s="1064">
        <f t="shared" si="18"/>
        <v>0</v>
      </c>
      <c r="AA127" s="1064">
        <f t="shared" si="19"/>
        <v>0</v>
      </c>
      <c r="AB127" s="1064">
        <f t="shared" si="20"/>
        <v>0</v>
      </c>
      <c r="AC127" s="1065">
        <f t="shared" si="21"/>
        <v>0</v>
      </c>
      <c r="AD127" s="1033">
        <f t="shared" si="22"/>
        <v>0</v>
      </c>
      <c r="AE127" s="1034">
        <f t="shared" si="23"/>
        <v>0</v>
      </c>
      <c r="AG127" s="721"/>
    </row>
    <row r="128" spans="2:33" s="388" customFormat="1" ht="15" customHeight="1" x14ac:dyDescent="0.2">
      <c r="B128" s="1057"/>
      <c r="C128" s="1058"/>
      <c r="D128" s="1059"/>
      <c r="E128" s="1060"/>
      <c r="F128" s="1060"/>
      <c r="G128" s="1060"/>
      <c r="H128" s="1060"/>
      <c r="I128" s="1060"/>
      <c r="J128" s="1060"/>
      <c r="K128" s="1061">
        <f t="shared" si="15"/>
        <v>0</v>
      </c>
      <c r="L128" s="1060"/>
      <c r="M128" s="1099">
        <f>IFERROR(VLOOKUP($C128,Listen!$F$3:$H$39,2,0),0)</f>
        <v>0</v>
      </c>
      <c r="N128" s="1062">
        <f>IFERROR(VLOOKUP($C128,Listen!$F$3:$H$39,3,0),0)</f>
        <v>0</v>
      </c>
      <c r="O128" s="1063">
        <f t="shared" si="16"/>
        <v>0</v>
      </c>
      <c r="P128" s="1063">
        <f t="shared" si="28"/>
        <v>0</v>
      </c>
      <c r="Q128" s="1063">
        <f t="shared" si="28"/>
        <v>0</v>
      </c>
      <c r="R128" s="1063">
        <f t="shared" si="28"/>
        <v>0</v>
      </c>
      <c r="S128" s="1063">
        <f t="shared" si="28"/>
        <v>0</v>
      </c>
      <c r="T128" s="1063">
        <f t="shared" si="28"/>
        <v>0</v>
      </c>
      <c r="U128" s="1100">
        <f t="shared" si="28"/>
        <v>0</v>
      </c>
      <c r="V128" s="1088">
        <f t="shared" si="25"/>
        <v>0</v>
      </c>
      <c r="W128" s="1064">
        <f>IF(D128='A. Allgemeine Informationen'!$C$15,$K128-X128,HLOOKUP('A. Allgemeine Informationen'!$C$15-1,$Y$1:$AE$505,ROW(D128),FALSE)-$X128)</f>
        <v>0</v>
      </c>
      <c r="X128" s="1098">
        <f>HLOOKUP('A. Allgemeine Informationen'!$C$15,$Y$1:$AE$505,ROW(D128),FALSE)</f>
        <v>0</v>
      </c>
      <c r="Y128" s="1088">
        <f t="shared" si="17"/>
        <v>0</v>
      </c>
      <c r="Z128" s="1064">
        <f t="shared" si="18"/>
        <v>0</v>
      </c>
      <c r="AA128" s="1064">
        <f t="shared" si="19"/>
        <v>0</v>
      </c>
      <c r="AB128" s="1064">
        <f t="shared" si="20"/>
        <v>0</v>
      </c>
      <c r="AC128" s="1065">
        <f t="shared" si="21"/>
        <v>0</v>
      </c>
      <c r="AD128" s="1033">
        <f t="shared" si="22"/>
        <v>0</v>
      </c>
      <c r="AE128" s="1034">
        <f t="shared" si="23"/>
        <v>0</v>
      </c>
      <c r="AG128" s="721"/>
    </row>
    <row r="129" spans="2:33" s="388" customFormat="1" ht="15" customHeight="1" x14ac:dyDescent="0.2">
      <c r="B129" s="1057"/>
      <c r="C129" s="1058"/>
      <c r="D129" s="1059"/>
      <c r="E129" s="1060"/>
      <c r="F129" s="1060"/>
      <c r="G129" s="1060"/>
      <c r="H129" s="1060"/>
      <c r="I129" s="1060"/>
      <c r="J129" s="1060"/>
      <c r="K129" s="1061">
        <f t="shared" si="15"/>
        <v>0</v>
      </c>
      <c r="L129" s="1060"/>
      <c r="M129" s="1099">
        <f>IFERROR(VLOOKUP($C129,Listen!$F$3:$H$39,2,0),0)</f>
        <v>0</v>
      </c>
      <c r="N129" s="1062">
        <f>IFERROR(VLOOKUP($C129,Listen!$F$3:$H$39,3,0),0)</f>
        <v>0</v>
      </c>
      <c r="O129" s="1063">
        <f t="shared" si="16"/>
        <v>0</v>
      </c>
      <c r="P129" s="1063">
        <f t="shared" si="28"/>
        <v>0</v>
      </c>
      <c r="Q129" s="1063">
        <f t="shared" si="28"/>
        <v>0</v>
      </c>
      <c r="R129" s="1063">
        <f t="shared" si="28"/>
        <v>0</v>
      </c>
      <c r="S129" s="1063">
        <f t="shared" si="28"/>
        <v>0</v>
      </c>
      <c r="T129" s="1063">
        <f t="shared" si="28"/>
        <v>0</v>
      </c>
      <c r="U129" s="1100">
        <f t="shared" si="28"/>
        <v>0</v>
      </c>
      <c r="V129" s="1088">
        <f t="shared" si="25"/>
        <v>0</v>
      </c>
      <c r="W129" s="1064">
        <f>IF(D129='A. Allgemeine Informationen'!$C$15,$K129-X129,HLOOKUP('A. Allgemeine Informationen'!$C$15-1,$Y$1:$AE$505,ROW(D129),FALSE)-$X129)</f>
        <v>0</v>
      </c>
      <c r="X129" s="1098">
        <f>HLOOKUP('A. Allgemeine Informationen'!$C$15,$Y$1:$AE$505,ROW(D129),FALSE)</f>
        <v>0</v>
      </c>
      <c r="Y129" s="1088">
        <f t="shared" si="17"/>
        <v>0</v>
      </c>
      <c r="Z129" s="1064">
        <f t="shared" si="18"/>
        <v>0</v>
      </c>
      <c r="AA129" s="1064">
        <f t="shared" si="19"/>
        <v>0</v>
      </c>
      <c r="AB129" s="1064">
        <f t="shared" si="20"/>
        <v>0</v>
      </c>
      <c r="AC129" s="1065">
        <f t="shared" si="21"/>
        <v>0</v>
      </c>
      <c r="AD129" s="1033">
        <f t="shared" si="22"/>
        <v>0</v>
      </c>
      <c r="AE129" s="1034">
        <f t="shared" si="23"/>
        <v>0</v>
      </c>
      <c r="AG129" s="721"/>
    </row>
    <row r="130" spans="2:33" s="388" customFormat="1" ht="15" customHeight="1" x14ac:dyDescent="0.2">
      <c r="B130" s="1057"/>
      <c r="C130" s="1058"/>
      <c r="D130" s="1059"/>
      <c r="E130" s="1060"/>
      <c r="F130" s="1060"/>
      <c r="G130" s="1060"/>
      <c r="H130" s="1060"/>
      <c r="I130" s="1060"/>
      <c r="J130" s="1060"/>
      <c r="K130" s="1061">
        <f t="shared" si="15"/>
        <v>0</v>
      </c>
      <c r="L130" s="1060"/>
      <c r="M130" s="1099">
        <f>IFERROR(VLOOKUP($C130,Listen!$F$3:$H$39,2,0),0)</f>
        <v>0</v>
      </c>
      <c r="N130" s="1062">
        <f>IFERROR(VLOOKUP($C130,Listen!$F$3:$H$39,3,0),0)</f>
        <v>0</v>
      </c>
      <c r="O130" s="1063">
        <f t="shared" si="16"/>
        <v>0</v>
      </c>
      <c r="P130" s="1063">
        <f t="shared" si="28"/>
        <v>0</v>
      </c>
      <c r="Q130" s="1063">
        <f t="shared" si="28"/>
        <v>0</v>
      </c>
      <c r="R130" s="1063">
        <f t="shared" si="28"/>
        <v>0</v>
      </c>
      <c r="S130" s="1063">
        <f t="shared" si="28"/>
        <v>0</v>
      </c>
      <c r="T130" s="1063">
        <f t="shared" si="28"/>
        <v>0</v>
      </c>
      <c r="U130" s="1100">
        <f t="shared" si="28"/>
        <v>0</v>
      </c>
      <c r="V130" s="1088">
        <f t="shared" si="25"/>
        <v>0</v>
      </c>
      <c r="W130" s="1064">
        <f>IF(D130='A. Allgemeine Informationen'!$C$15,$K130-X130,HLOOKUP('A. Allgemeine Informationen'!$C$15-1,$Y$1:$AE$505,ROW(D130),FALSE)-$X130)</f>
        <v>0</v>
      </c>
      <c r="X130" s="1098">
        <f>HLOOKUP('A. Allgemeine Informationen'!$C$15,$Y$1:$AE$505,ROW(D130),FALSE)</f>
        <v>0</v>
      </c>
      <c r="Y130" s="1088">
        <f t="shared" si="17"/>
        <v>0</v>
      </c>
      <c r="Z130" s="1064">
        <f t="shared" si="18"/>
        <v>0</v>
      </c>
      <c r="AA130" s="1064">
        <f t="shared" si="19"/>
        <v>0</v>
      </c>
      <c r="AB130" s="1064">
        <f t="shared" si="20"/>
        <v>0</v>
      </c>
      <c r="AC130" s="1065">
        <f t="shared" si="21"/>
        <v>0</v>
      </c>
      <c r="AD130" s="1033">
        <f t="shared" si="22"/>
        <v>0</v>
      </c>
      <c r="AE130" s="1034">
        <f t="shared" si="23"/>
        <v>0</v>
      </c>
      <c r="AG130" s="721"/>
    </row>
    <row r="131" spans="2:33" s="388" customFormat="1" ht="15" customHeight="1" x14ac:dyDescent="0.2">
      <c r="B131" s="1057"/>
      <c r="C131" s="1058"/>
      <c r="D131" s="1059"/>
      <c r="E131" s="1060"/>
      <c r="F131" s="1060"/>
      <c r="G131" s="1060"/>
      <c r="H131" s="1060"/>
      <c r="I131" s="1060"/>
      <c r="J131" s="1060"/>
      <c r="K131" s="1061">
        <f t="shared" si="15"/>
        <v>0</v>
      </c>
      <c r="L131" s="1060"/>
      <c r="M131" s="1099">
        <f>IFERROR(VLOOKUP($C131,Listen!$F$3:$H$39,2,0),0)</f>
        <v>0</v>
      </c>
      <c r="N131" s="1062">
        <f>IFERROR(VLOOKUP($C131,Listen!$F$3:$H$39,3,0),0)</f>
        <v>0</v>
      </c>
      <c r="O131" s="1063">
        <f t="shared" si="16"/>
        <v>0</v>
      </c>
      <c r="P131" s="1063">
        <f t="shared" si="28"/>
        <v>0</v>
      </c>
      <c r="Q131" s="1063">
        <f t="shared" si="28"/>
        <v>0</v>
      </c>
      <c r="R131" s="1063">
        <f t="shared" si="28"/>
        <v>0</v>
      </c>
      <c r="S131" s="1063">
        <f t="shared" si="28"/>
        <v>0</v>
      </c>
      <c r="T131" s="1063">
        <f t="shared" si="28"/>
        <v>0</v>
      </c>
      <c r="U131" s="1100">
        <f t="shared" si="28"/>
        <v>0</v>
      </c>
      <c r="V131" s="1088">
        <f t="shared" si="25"/>
        <v>0</v>
      </c>
      <c r="W131" s="1064">
        <f>IF(D131='A. Allgemeine Informationen'!$C$15,$K131-X131,HLOOKUP('A. Allgemeine Informationen'!$C$15-1,$Y$1:$AE$505,ROW(D131),FALSE)-$X131)</f>
        <v>0</v>
      </c>
      <c r="X131" s="1098">
        <f>HLOOKUP('A. Allgemeine Informationen'!$C$15,$Y$1:$AE$505,ROW(D131),FALSE)</f>
        <v>0</v>
      </c>
      <c r="Y131" s="1088">
        <f t="shared" si="17"/>
        <v>0</v>
      </c>
      <c r="Z131" s="1064">
        <f t="shared" si="18"/>
        <v>0</v>
      </c>
      <c r="AA131" s="1064">
        <f t="shared" si="19"/>
        <v>0</v>
      </c>
      <c r="AB131" s="1064">
        <f t="shared" si="20"/>
        <v>0</v>
      </c>
      <c r="AC131" s="1065">
        <f t="shared" si="21"/>
        <v>0</v>
      </c>
      <c r="AD131" s="1033">
        <f t="shared" si="22"/>
        <v>0</v>
      </c>
      <c r="AE131" s="1034">
        <f t="shared" si="23"/>
        <v>0</v>
      </c>
      <c r="AG131" s="721"/>
    </row>
    <row r="132" spans="2:33" s="388" customFormat="1" ht="15" customHeight="1" x14ac:dyDescent="0.2">
      <c r="B132" s="1057"/>
      <c r="C132" s="1058"/>
      <c r="D132" s="1059"/>
      <c r="E132" s="1060"/>
      <c r="F132" s="1060"/>
      <c r="G132" s="1060"/>
      <c r="H132" s="1060"/>
      <c r="I132" s="1060"/>
      <c r="J132" s="1060"/>
      <c r="K132" s="1061">
        <f t="shared" si="15"/>
        <v>0</v>
      </c>
      <c r="L132" s="1060"/>
      <c r="M132" s="1099">
        <f>IFERROR(VLOOKUP($C132,Listen!$F$3:$H$39,2,0),0)</f>
        <v>0</v>
      </c>
      <c r="N132" s="1062">
        <f>IFERROR(VLOOKUP($C132,Listen!$F$3:$H$39,3,0),0)</f>
        <v>0</v>
      </c>
      <c r="O132" s="1063">
        <f t="shared" si="16"/>
        <v>0</v>
      </c>
      <c r="P132" s="1063">
        <f t="shared" si="28"/>
        <v>0</v>
      </c>
      <c r="Q132" s="1063">
        <f t="shared" si="28"/>
        <v>0</v>
      </c>
      <c r="R132" s="1063">
        <f t="shared" si="28"/>
        <v>0</v>
      </c>
      <c r="S132" s="1063">
        <f t="shared" si="28"/>
        <v>0</v>
      </c>
      <c r="T132" s="1063">
        <f t="shared" si="28"/>
        <v>0</v>
      </c>
      <c r="U132" s="1100">
        <f t="shared" si="28"/>
        <v>0</v>
      </c>
      <c r="V132" s="1088">
        <f t="shared" si="25"/>
        <v>0</v>
      </c>
      <c r="W132" s="1064">
        <f>IF(D132='A. Allgemeine Informationen'!$C$15,$K132-X132,HLOOKUP('A. Allgemeine Informationen'!$C$15-1,$Y$1:$AE$505,ROW(D132),FALSE)-$X132)</f>
        <v>0</v>
      </c>
      <c r="X132" s="1098">
        <f>HLOOKUP('A. Allgemeine Informationen'!$C$15,$Y$1:$AE$505,ROW(D132),FALSE)</f>
        <v>0</v>
      </c>
      <c r="Y132" s="1088">
        <f t="shared" si="17"/>
        <v>0</v>
      </c>
      <c r="Z132" s="1064">
        <f t="shared" si="18"/>
        <v>0</v>
      </c>
      <c r="AA132" s="1064">
        <f t="shared" si="19"/>
        <v>0</v>
      </c>
      <c r="AB132" s="1064">
        <f t="shared" si="20"/>
        <v>0</v>
      </c>
      <c r="AC132" s="1065">
        <f t="shared" si="21"/>
        <v>0</v>
      </c>
      <c r="AD132" s="1033">
        <f t="shared" si="22"/>
        <v>0</v>
      </c>
      <c r="AE132" s="1034">
        <f t="shared" si="23"/>
        <v>0</v>
      </c>
      <c r="AG132" s="721"/>
    </row>
    <row r="133" spans="2:33" s="388" customFormat="1" ht="15" customHeight="1" x14ac:dyDescent="0.2">
      <c r="B133" s="1057"/>
      <c r="C133" s="1058"/>
      <c r="D133" s="1059"/>
      <c r="E133" s="1060"/>
      <c r="F133" s="1060"/>
      <c r="G133" s="1060"/>
      <c r="H133" s="1060"/>
      <c r="I133" s="1060"/>
      <c r="J133" s="1060"/>
      <c r="K133" s="1061">
        <f t="shared" si="15"/>
        <v>0</v>
      </c>
      <c r="L133" s="1060"/>
      <c r="M133" s="1099">
        <f>IFERROR(VLOOKUP($C133,Listen!$F$3:$H$39,2,0),0)</f>
        <v>0</v>
      </c>
      <c r="N133" s="1062">
        <f>IFERROR(VLOOKUP($C133,Listen!$F$3:$H$39,3,0),0)</f>
        <v>0</v>
      </c>
      <c r="O133" s="1063">
        <f t="shared" si="16"/>
        <v>0</v>
      </c>
      <c r="P133" s="1063">
        <f t="shared" si="28"/>
        <v>0</v>
      </c>
      <c r="Q133" s="1063">
        <f t="shared" si="28"/>
        <v>0</v>
      </c>
      <c r="R133" s="1063">
        <f t="shared" si="28"/>
        <v>0</v>
      </c>
      <c r="S133" s="1063">
        <f t="shared" si="28"/>
        <v>0</v>
      </c>
      <c r="T133" s="1063">
        <f t="shared" si="28"/>
        <v>0</v>
      </c>
      <c r="U133" s="1100">
        <f t="shared" si="28"/>
        <v>0</v>
      </c>
      <c r="V133" s="1088">
        <f t="shared" si="25"/>
        <v>0</v>
      </c>
      <c r="W133" s="1064">
        <f>IF(D133='A. Allgemeine Informationen'!$C$15,$K133-X133,HLOOKUP('A. Allgemeine Informationen'!$C$15-1,$Y$1:$AE$505,ROW(D133),FALSE)-$X133)</f>
        <v>0</v>
      </c>
      <c r="X133" s="1098">
        <f>HLOOKUP('A. Allgemeine Informationen'!$C$15,$Y$1:$AE$505,ROW(D133),FALSE)</f>
        <v>0</v>
      </c>
      <c r="Y133" s="1088">
        <f t="shared" si="17"/>
        <v>0</v>
      </c>
      <c r="Z133" s="1064">
        <f t="shared" si="18"/>
        <v>0</v>
      </c>
      <c r="AA133" s="1064">
        <f t="shared" si="19"/>
        <v>0</v>
      </c>
      <c r="AB133" s="1064">
        <f t="shared" si="20"/>
        <v>0</v>
      </c>
      <c r="AC133" s="1065">
        <f t="shared" si="21"/>
        <v>0</v>
      </c>
      <c r="AD133" s="1033">
        <f t="shared" si="22"/>
        <v>0</v>
      </c>
      <c r="AE133" s="1034">
        <f t="shared" si="23"/>
        <v>0</v>
      </c>
      <c r="AG133" s="721"/>
    </row>
    <row r="134" spans="2:33" s="388" customFormat="1" ht="15" customHeight="1" x14ac:dyDescent="0.2">
      <c r="B134" s="1057"/>
      <c r="C134" s="1058"/>
      <c r="D134" s="1059"/>
      <c r="E134" s="1060"/>
      <c r="F134" s="1060"/>
      <c r="G134" s="1060"/>
      <c r="H134" s="1060"/>
      <c r="I134" s="1060"/>
      <c r="J134" s="1060"/>
      <c r="K134" s="1061">
        <f t="shared" ref="K134:K197" si="29">E134+F134-H134</f>
        <v>0</v>
      </c>
      <c r="L134" s="1060"/>
      <c r="M134" s="1099">
        <f>IFERROR(VLOOKUP($C134,Listen!$F$3:$H$39,2,0),0)</f>
        <v>0</v>
      </c>
      <c r="N134" s="1062">
        <f>IFERROR(VLOOKUP($C134,Listen!$F$3:$H$39,3,0),0)</f>
        <v>0</v>
      </c>
      <c r="O134" s="1063">
        <f t="shared" ref="O134:O197" si="30">$M134</f>
        <v>0</v>
      </c>
      <c r="P134" s="1063">
        <f t="shared" si="28"/>
        <v>0</v>
      </c>
      <c r="Q134" s="1063">
        <f t="shared" si="28"/>
        <v>0</v>
      </c>
      <c r="R134" s="1063">
        <f t="shared" si="28"/>
        <v>0</v>
      </c>
      <c r="S134" s="1063">
        <f t="shared" si="28"/>
        <v>0</v>
      </c>
      <c r="T134" s="1063">
        <f t="shared" si="28"/>
        <v>0</v>
      </c>
      <c r="U134" s="1100">
        <f t="shared" si="28"/>
        <v>0</v>
      </c>
      <c r="V134" s="1088">
        <f t="shared" si="25"/>
        <v>0</v>
      </c>
      <c r="W134" s="1064">
        <f>IF(D134='A. Allgemeine Informationen'!$C$15,$K134-X134,HLOOKUP('A. Allgemeine Informationen'!$C$15-1,$Y$1:$AE$505,ROW(D134),FALSE)-$X134)</f>
        <v>0</v>
      </c>
      <c r="X134" s="1098">
        <f>HLOOKUP('A. Allgemeine Informationen'!$C$15,$Y$1:$AE$505,ROW(D134),FALSE)</f>
        <v>0</v>
      </c>
      <c r="Y134" s="1088">
        <f t="shared" ref="Y134:Y197" si="31">IF(OR($D134=0,$K134=0),0,IF($D134-$Y$5&lt;1,$K134-$K134/O134*(Y$5-$D134+1),0))</f>
        <v>0</v>
      </c>
      <c r="Z134" s="1064">
        <f t="shared" ref="Z134:Z197" si="32">IF(OR($D134=0,$K134=0,P134-(Z$5-$D134)=0),0,IF($D134-Z$5&lt;0,Y134-Y134/(P134-(Z$5-$D134)),IF($D134-Z$5=0,$K134-$K134/P134,0)))</f>
        <v>0</v>
      </c>
      <c r="AA134" s="1064">
        <f t="shared" ref="AA134:AA197" si="33">IF(OR($D134=0,$K134=0,Q134-(AA$5-$D134)=0),0,IF($D134-AA$5&lt;0,Z134-Z134/(Q134-(AA$5-$D134)),IF($D134-AA$5=0,$K134-$K134/Q134,0)))</f>
        <v>0</v>
      </c>
      <c r="AB134" s="1064">
        <f t="shared" ref="AB134:AB197" si="34">IF(OR($D134=0,$K134=0,R134-(AB$5-$D134)=0),0,IF($D134-AB$5&lt;0,AA134-AA134/(R134-(AB$5-$D134)),IF($D134-AB$5=0,$K134-$K134/R134,0)))</f>
        <v>0</v>
      </c>
      <c r="AC134" s="1065">
        <f t="shared" ref="AC134:AC197" si="35">IF(OR($D134=0,$K134=0,S134-(AC$5-$D134)=0),0,IF($D134-AC$5&lt;0,AB134-AB134/(S134-(AC$5-$D134)),IF($D134-AC$5=0,$K134-$K134/S134,0)))</f>
        <v>0</v>
      </c>
      <c r="AD134" s="1033">
        <f t="shared" ref="AD134:AD197" si="36">IF(OR($D134=0,$K134=0,T134-(AD$5-$D134)=0),0,IF($D134-AD$5&lt;0,AC134-AC134/(T134-(AD$5-$D134)),IF($D134-AD$5=0,$K134-$K134/T134,0)))</f>
        <v>0</v>
      </c>
      <c r="AE134" s="1034">
        <f t="shared" ref="AE134:AE197" si="37">IF(OR($D134=0,$K134=0,U134-(AE$5-$D134)=0),0,IF($D134-AE$5&lt;0,AD134-AD134/(U134-(AE$5-$D134)),IF($D134-AE$5=0,$K134-$K134/U134,0)))</f>
        <v>0</v>
      </c>
      <c r="AG134" s="721"/>
    </row>
    <row r="135" spans="2:33" s="388" customFormat="1" ht="15" customHeight="1" x14ac:dyDescent="0.2">
      <c r="B135" s="1057"/>
      <c r="C135" s="1058"/>
      <c r="D135" s="1059"/>
      <c r="E135" s="1060"/>
      <c r="F135" s="1060"/>
      <c r="G135" s="1060"/>
      <c r="H135" s="1060"/>
      <c r="I135" s="1060"/>
      <c r="J135" s="1060"/>
      <c r="K135" s="1061">
        <f t="shared" si="29"/>
        <v>0</v>
      </c>
      <c r="L135" s="1060"/>
      <c r="M135" s="1099">
        <f>IFERROR(VLOOKUP($C135,Listen!$F$3:$H$39,2,0),0)</f>
        <v>0</v>
      </c>
      <c r="N135" s="1062">
        <f>IFERROR(VLOOKUP($C135,Listen!$F$3:$H$39,3,0),0)</f>
        <v>0</v>
      </c>
      <c r="O135" s="1063">
        <f t="shared" si="30"/>
        <v>0</v>
      </c>
      <c r="P135" s="1063">
        <f t="shared" ref="P135:U150" si="38">O135</f>
        <v>0</v>
      </c>
      <c r="Q135" s="1063">
        <f t="shared" si="38"/>
        <v>0</v>
      </c>
      <c r="R135" s="1063">
        <f t="shared" si="38"/>
        <v>0</v>
      </c>
      <c r="S135" s="1063">
        <f t="shared" si="38"/>
        <v>0</v>
      </c>
      <c r="T135" s="1063">
        <f t="shared" si="38"/>
        <v>0</v>
      </c>
      <c r="U135" s="1100">
        <f t="shared" si="38"/>
        <v>0</v>
      </c>
      <c r="V135" s="1088">
        <f t="shared" ref="V135:V198" si="39">X135+W135</f>
        <v>0</v>
      </c>
      <c r="W135" s="1064">
        <f>IF(D135='A. Allgemeine Informationen'!$C$15,$K135-X135,HLOOKUP('A. Allgemeine Informationen'!$C$15-1,$Y$1:$AE$505,ROW(D135),FALSE)-$X135)</f>
        <v>0</v>
      </c>
      <c r="X135" s="1098">
        <f>HLOOKUP('A. Allgemeine Informationen'!$C$15,$Y$1:$AE$505,ROW(D135),FALSE)</f>
        <v>0</v>
      </c>
      <c r="Y135" s="1088">
        <f t="shared" si="31"/>
        <v>0</v>
      </c>
      <c r="Z135" s="1064">
        <f t="shared" si="32"/>
        <v>0</v>
      </c>
      <c r="AA135" s="1064">
        <f t="shared" si="33"/>
        <v>0</v>
      </c>
      <c r="AB135" s="1064">
        <f t="shared" si="34"/>
        <v>0</v>
      </c>
      <c r="AC135" s="1065">
        <f t="shared" si="35"/>
        <v>0</v>
      </c>
      <c r="AD135" s="1033">
        <f t="shared" si="36"/>
        <v>0</v>
      </c>
      <c r="AE135" s="1034">
        <f t="shared" si="37"/>
        <v>0</v>
      </c>
      <c r="AG135" s="721"/>
    </row>
    <row r="136" spans="2:33" s="388" customFormat="1" ht="15" customHeight="1" x14ac:dyDescent="0.2">
      <c r="B136" s="1057"/>
      <c r="C136" s="1058"/>
      <c r="D136" s="1059"/>
      <c r="E136" s="1060"/>
      <c r="F136" s="1060"/>
      <c r="G136" s="1060"/>
      <c r="H136" s="1060"/>
      <c r="I136" s="1060"/>
      <c r="J136" s="1060"/>
      <c r="K136" s="1061">
        <f t="shared" si="29"/>
        <v>0</v>
      </c>
      <c r="L136" s="1060"/>
      <c r="M136" s="1099">
        <f>IFERROR(VLOOKUP($C136,Listen!$F$3:$H$39,2,0),0)</f>
        <v>0</v>
      </c>
      <c r="N136" s="1062">
        <f>IFERROR(VLOOKUP($C136,Listen!$F$3:$H$39,3,0),0)</f>
        <v>0</v>
      </c>
      <c r="O136" s="1063">
        <f t="shared" si="30"/>
        <v>0</v>
      </c>
      <c r="P136" s="1063">
        <f t="shared" si="38"/>
        <v>0</v>
      </c>
      <c r="Q136" s="1063">
        <f t="shared" si="38"/>
        <v>0</v>
      </c>
      <c r="R136" s="1063">
        <f t="shared" si="38"/>
        <v>0</v>
      </c>
      <c r="S136" s="1063">
        <f t="shared" si="38"/>
        <v>0</v>
      </c>
      <c r="T136" s="1063">
        <f t="shared" si="38"/>
        <v>0</v>
      </c>
      <c r="U136" s="1100">
        <f t="shared" si="38"/>
        <v>0</v>
      </c>
      <c r="V136" s="1088">
        <f t="shared" si="39"/>
        <v>0</v>
      </c>
      <c r="W136" s="1064">
        <f>IF(D136='A. Allgemeine Informationen'!$C$15,$K136-X136,HLOOKUP('A. Allgemeine Informationen'!$C$15-1,$Y$1:$AE$505,ROW(D136),FALSE)-$X136)</f>
        <v>0</v>
      </c>
      <c r="X136" s="1098">
        <f>HLOOKUP('A. Allgemeine Informationen'!$C$15,$Y$1:$AE$505,ROW(D136),FALSE)</f>
        <v>0</v>
      </c>
      <c r="Y136" s="1088">
        <f t="shared" si="31"/>
        <v>0</v>
      </c>
      <c r="Z136" s="1064">
        <f t="shared" si="32"/>
        <v>0</v>
      </c>
      <c r="AA136" s="1064">
        <f t="shared" si="33"/>
        <v>0</v>
      </c>
      <c r="AB136" s="1064">
        <f t="shared" si="34"/>
        <v>0</v>
      </c>
      <c r="AC136" s="1065">
        <f t="shared" si="35"/>
        <v>0</v>
      </c>
      <c r="AD136" s="1033">
        <f t="shared" si="36"/>
        <v>0</v>
      </c>
      <c r="AE136" s="1034">
        <f t="shared" si="37"/>
        <v>0</v>
      </c>
      <c r="AG136" s="721"/>
    </row>
    <row r="137" spans="2:33" s="388" customFormat="1" ht="15" customHeight="1" x14ac:dyDescent="0.2">
      <c r="B137" s="1057"/>
      <c r="C137" s="1058"/>
      <c r="D137" s="1059"/>
      <c r="E137" s="1060"/>
      <c r="F137" s="1060"/>
      <c r="G137" s="1060"/>
      <c r="H137" s="1060"/>
      <c r="I137" s="1060"/>
      <c r="J137" s="1060"/>
      <c r="K137" s="1061">
        <f t="shared" si="29"/>
        <v>0</v>
      </c>
      <c r="L137" s="1060"/>
      <c r="M137" s="1099">
        <f>IFERROR(VLOOKUP($C137,Listen!$F$3:$H$39,2,0),0)</f>
        <v>0</v>
      </c>
      <c r="N137" s="1062">
        <f>IFERROR(VLOOKUP($C137,Listen!$F$3:$H$39,3,0),0)</f>
        <v>0</v>
      </c>
      <c r="O137" s="1063">
        <f t="shared" si="30"/>
        <v>0</v>
      </c>
      <c r="P137" s="1063">
        <f t="shared" si="38"/>
        <v>0</v>
      </c>
      <c r="Q137" s="1063">
        <f t="shared" si="38"/>
        <v>0</v>
      </c>
      <c r="R137" s="1063">
        <f t="shared" si="38"/>
        <v>0</v>
      </c>
      <c r="S137" s="1063">
        <f t="shared" si="38"/>
        <v>0</v>
      </c>
      <c r="T137" s="1063">
        <f t="shared" si="38"/>
        <v>0</v>
      </c>
      <c r="U137" s="1100">
        <f t="shared" si="38"/>
        <v>0</v>
      </c>
      <c r="V137" s="1088">
        <f t="shared" si="39"/>
        <v>0</v>
      </c>
      <c r="W137" s="1064">
        <f>IF(D137='A. Allgemeine Informationen'!$C$15,$K137-X137,HLOOKUP('A. Allgemeine Informationen'!$C$15-1,$Y$1:$AE$505,ROW(D137),FALSE)-$X137)</f>
        <v>0</v>
      </c>
      <c r="X137" s="1098">
        <f>HLOOKUP('A. Allgemeine Informationen'!$C$15,$Y$1:$AE$505,ROW(D137),FALSE)</f>
        <v>0</v>
      </c>
      <c r="Y137" s="1088">
        <f t="shared" si="31"/>
        <v>0</v>
      </c>
      <c r="Z137" s="1064">
        <f t="shared" si="32"/>
        <v>0</v>
      </c>
      <c r="AA137" s="1064">
        <f t="shared" si="33"/>
        <v>0</v>
      </c>
      <c r="AB137" s="1064">
        <f t="shared" si="34"/>
        <v>0</v>
      </c>
      <c r="AC137" s="1065">
        <f t="shared" si="35"/>
        <v>0</v>
      </c>
      <c r="AD137" s="1033">
        <f t="shared" si="36"/>
        <v>0</v>
      </c>
      <c r="AE137" s="1034">
        <f t="shared" si="37"/>
        <v>0</v>
      </c>
      <c r="AG137" s="721"/>
    </row>
    <row r="138" spans="2:33" s="388" customFormat="1" ht="15" customHeight="1" x14ac:dyDescent="0.2">
      <c r="B138" s="1057"/>
      <c r="C138" s="1058"/>
      <c r="D138" s="1059"/>
      <c r="E138" s="1060"/>
      <c r="F138" s="1060"/>
      <c r="G138" s="1060"/>
      <c r="H138" s="1060"/>
      <c r="I138" s="1060"/>
      <c r="J138" s="1060"/>
      <c r="K138" s="1061">
        <f t="shared" si="29"/>
        <v>0</v>
      </c>
      <c r="L138" s="1060"/>
      <c r="M138" s="1099">
        <f>IFERROR(VLOOKUP($C138,Listen!$F$3:$H$39,2,0),0)</f>
        <v>0</v>
      </c>
      <c r="N138" s="1062">
        <f>IFERROR(VLOOKUP($C138,Listen!$F$3:$H$39,3,0),0)</f>
        <v>0</v>
      </c>
      <c r="O138" s="1063">
        <f t="shared" si="30"/>
        <v>0</v>
      </c>
      <c r="P138" s="1063">
        <f t="shared" si="38"/>
        <v>0</v>
      </c>
      <c r="Q138" s="1063">
        <f t="shared" si="38"/>
        <v>0</v>
      </c>
      <c r="R138" s="1063">
        <f t="shared" si="38"/>
        <v>0</v>
      </c>
      <c r="S138" s="1063">
        <f t="shared" si="38"/>
        <v>0</v>
      </c>
      <c r="T138" s="1063">
        <f t="shared" si="38"/>
        <v>0</v>
      </c>
      <c r="U138" s="1100">
        <f t="shared" si="38"/>
        <v>0</v>
      </c>
      <c r="V138" s="1088">
        <f t="shared" si="39"/>
        <v>0</v>
      </c>
      <c r="W138" s="1064">
        <f>IF(D138='A. Allgemeine Informationen'!$C$15,$K138-X138,HLOOKUP('A. Allgemeine Informationen'!$C$15-1,$Y$1:$AE$505,ROW(D138),FALSE)-$X138)</f>
        <v>0</v>
      </c>
      <c r="X138" s="1098">
        <f>HLOOKUP('A. Allgemeine Informationen'!$C$15,$Y$1:$AE$505,ROW(D138),FALSE)</f>
        <v>0</v>
      </c>
      <c r="Y138" s="1088">
        <f t="shared" si="31"/>
        <v>0</v>
      </c>
      <c r="Z138" s="1064">
        <f t="shared" si="32"/>
        <v>0</v>
      </c>
      <c r="AA138" s="1064">
        <f t="shared" si="33"/>
        <v>0</v>
      </c>
      <c r="AB138" s="1064">
        <f t="shared" si="34"/>
        <v>0</v>
      </c>
      <c r="AC138" s="1065">
        <f t="shared" si="35"/>
        <v>0</v>
      </c>
      <c r="AD138" s="1033">
        <f t="shared" si="36"/>
        <v>0</v>
      </c>
      <c r="AE138" s="1034">
        <f t="shared" si="37"/>
        <v>0</v>
      </c>
      <c r="AG138" s="721"/>
    </row>
    <row r="139" spans="2:33" s="388" customFormat="1" ht="15" customHeight="1" x14ac:dyDescent="0.2">
      <c r="B139" s="1057"/>
      <c r="C139" s="1058"/>
      <c r="D139" s="1059"/>
      <c r="E139" s="1060"/>
      <c r="F139" s="1060"/>
      <c r="G139" s="1060"/>
      <c r="H139" s="1060"/>
      <c r="I139" s="1060"/>
      <c r="J139" s="1060"/>
      <c r="K139" s="1061">
        <f t="shared" si="29"/>
        <v>0</v>
      </c>
      <c r="L139" s="1060"/>
      <c r="M139" s="1099">
        <f>IFERROR(VLOOKUP($C139,Listen!$F$3:$H$39,2,0),0)</f>
        <v>0</v>
      </c>
      <c r="N139" s="1062">
        <f>IFERROR(VLOOKUP($C139,Listen!$F$3:$H$39,3,0),0)</f>
        <v>0</v>
      </c>
      <c r="O139" s="1063">
        <f t="shared" si="30"/>
        <v>0</v>
      </c>
      <c r="P139" s="1063">
        <f t="shared" si="38"/>
        <v>0</v>
      </c>
      <c r="Q139" s="1063">
        <f t="shared" si="38"/>
        <v>0</v>
      </c>
      <c r="R139" s="1063">
        <f t="shared" si="38"/>
        <v>0</v>
      </c>
      <c r="S139" s="1063">
        <f t="shared" si="38"/>
        <v>0</v>
      </c>
      <c r="T139" s="1063">
        <f t="shared" si="38"/>
        <v>0</v>
      </c>
      <c r="U139" s="1100">
        <f t="shared" si="38"/>
        <v>0</v>
      </c>
      <c r="V139" s="1088">
        <f t="shared" si="39"/>
        <v>0</v>
      </c>
      <c r="W139" s="1064">
        <f>IF(D139='A. Allgemeine Informationen'!$C$15,$K139-X139,HLOOKUP('A. Allgemeine Informationen'!$C$15-1,$Y$1:$AE$505,ROW(D139),FALSE)-$X139)</f>
        <v>0</v>
      </c>
      <c r="X139" s="1098">
        <f>HLOOKUP('A. Allgemeine Informationen'!$C$15,$Y$1:$AE$505,ROW(D139),FALSE)</f>
        <v>0</v>
      </c>
      <c r="Y139" s="1088">
        <f t="shared" si="31"/>
        <v>0</v>
      </c>
      <c r="Z139" s="1064">
        <f t="shared" si="32"/>
        <v>0</v>
      </c>
      <c r="AA139" s="1064">
        <f t="shared" si="33"/>
        <v>0</v>
      </c>
      <c r="AB139" s="1064">
        <f t="shared" si="34"/>
        <v>0</v>
      </c>
      <c r="AC139" s="1065">
        <f t="shared" si="35"/>
        <v>0</v>
      </c>
      <c r="AD139" s="1033">
        <f t="shared" si="36"/>
        <v>0</v>
      </c>
      <c r="AE139" s="1034">
        <f t="shared" si="37"/>
        <v>0</v>
      </c>
      <c r="AG139" s="721"/>
    </row>
    <row r="140" spans="2:33" s="388" customFormat="1" ht="15" customHeight="1" x14ac:dyDescent="0.2">
      <c r="B140" s="1057"/>
      <c r="C140" s="1058"/>
      <c r="D140" s="1059"/>
      <c r="E140" s="1060"/>
      <c r="F140" s="1060"/>
      <c r="G140" s="1060"/>
      <c r="H140" s="1060"/>
      <c r="I140" s="1060"/>
      <c r="J140" s="1060"/>
      <c r="K140" s="1061">
        <f t="shared" si="29"/>
        <v>0</v>
      </c>
      <c r="L140" s="1060"/>
      <c r="M140" s="1099">
        <f>IFERROR(VLOOKUP($C140,Listen!$F$3:$H$39,2,0),0)</f>
        <v>0</v>
      </c>
      <c r="N140" s="1062">
        <f>IFERROR(VLOOKUP($C140,Listen!$F$3:$H$39,3,0),0)</f>
        <v>0</v>
      </c>
      <c r="O140" s="1063">
        <f t="shared" si="30"/>
        <v>0</v>
      </c>
      <c r="P140" s="1063">
        <f t="shared" si="38"/>
        <v>0</v>
      </c>
      <c r="Q140" s="1063">
        <f t="shared" si="38"/>
        <v>0</v>
      </c>
      <c r="R140" s="1063">
        <f t="shared" si="38"/>
        <v>0</v>
      </c>
      <c r="S140" s="1063">
        <f t="shared" si="38"/>
        <v>0</v>
      </c>
      <c r="T140" s="1063">
        <f t="shared" si="38"/>
        <v>0</v>
      </c>
      <c r="U140" s="1100">
        <f t="shared" si="38"/>
        <v>0</v>
      </c>
      <c r="V140" s="1088">
        <f t="shared" si="39"/>
        <v>0</v>
      </c>
      <c r="W140" s="1064">
        <f>IF(D140='A. Allgemeine Informationen'!$C$15,$K140-X140,HLOOKUP('A. Allgemeine Informationen'!$C$15-1,$Y$1:$AE$505,ROW(D140),FALSE)-$X140)</f>
        <v>0</v>
      </c>
      <c r="X140" s="1098">
        <f>HLOOKUP('A. Allgemeine Informationen'!$C$15,$Y$1:$AE$505,ROW(D140),FALSE)</f>
        <v>0</v>
      </c>
      <c r="Y140" s="1088">
        <f t="shared" si="31"/>
        <v>0</v>
      </c>
      <c r="Z140" s="1064">
        <f t="shared" si="32"/>
        <v>0</v>
      </c>
      <c r="AA140" s="1064">
        <f t="shared" si="33"/>
        <v>0</v>
      </c>
      <c r="AB140" s="1064">
        <f t="shared" si="34"/>
        <v>0</v>
      </c>
      <c r="AC140" s="1065">
        <f t="shared" si="35"/>
        <v>0</v>
      </c>
      <c r="AD140" s="1033">
        <f t="shared" si="36"/>
        <v>0</v>
      </c>
      <c r="AE140" s="1034">
        <f t="shared" si="37"/>
        <v>0</v>
      </c>
      <c r="AG140" s="721"/>
    </row>
    <row r="141" spans="2:33" s="388" customFormat="1" ht="15" customHeight="1" x14ac:dyDescent="0.2">
      <c r="B141" s="1057"/>
      <c r="C141" s="1058"/>
      <c r="D141" s="1059"/>
      <c r="E141" s="1060"/>
      <c r="F141" s="1060"/>
      <c r="G141" s="1060"/>
      <c r="H141" s="1060"/>
      <c r="I141" s="1060"/>
      <c r="J141" s="1060"/>
      <c r="K141" s="1061">
        <f t="shared" si="29"/>
        <v>0</v>
      </c>
      <c r="L141" s="1060"/>
      <c r="M141" s="1099">
        <f>IFERROR(VLOOKUP($C141,Listen!$F$3:$H$39,2,0),0)</f>
        <v>0</v>
      </c>
      <c r="N141" s="1062">
        <f>IFERROR(VLOOKUP($C141,Listen!$F$3:$H$39,3,0),0)</f>
        <v>0</v>
      </c>
      <c r="O141" s="1063">
        <f t="shared" si="30"/>
        <v>0</v>
      </c>
      <c r="P141" s="1063">
        <f t="shared" si="38"/>
        <v>0</v>
      </c>
      <c r="Q141" s="1063">
        <f t="shared" si="38"/>
        <v>0</v>
      </c>
      <c r="R141" s="1063">
        <f t="shared" si="38"/>
        <v>0</v>
      </c>
      <c r="S141" s="1063">
        <f t="shared" si="38"/>
        <v>0</v>
      </c>
      <c r="T141" s="1063">
        <f t="shared" si="38"/>
        <v>0</v>
      </c>
      <c r="U141" s="1100">
        <f t="shared" si="38"/>
        <v>0</v>
      </c>
      <c r="V141" s="1088">
        <f t="shared" si="39"/>
        <v>0</v>
      </c>
      <c r="W141" s="1064">
        <f>IF(D141='A. Allgemeine Informationen'!$C$15,$K141-X141,HLOOKUP('A. Allgemeine Informationen'!$C$15-1,$Y$1:$AE$505,ROW(D141),FALSE)-$X141)</f>
        <v>0</v>
      </c>
      <c r="X141" s="1098">
        <f>HLOOKUP('A. Allgemeine Informationen'!$C$15,$Y$1:$AE$505,ROW(D141),FALSE)</f>
        <v>0</v>
      </c>
      <c r="Y141" s="1088">
        <f t="shared" si="31"/>
        <v>0</v>
      </c>
      <c r="Z141" s="1064">
        <f t="shared" si="32"/>
        <v>0</v>
      </c>
      <c r="AA141" s="1064">
        <f t="shared" si="33"/>
        <v>0</v>
      </c>
      <c r="AB141" s="1064">
        <f t="shared" si="34"/>
        <v>0</v>
      </c>
      <c r="AC141" s="1065">
        <f t="shared" si="35"/>
        <v>0</v>
      </c>
      <c r="AD141" s="1033">
        <f t="shared" si="36"/>
        <v>0</v>
      </c>
      <c r="AE141" s="1034">
        <f t="shared" si="37"/>
        <v>0</v>
      </c>
      <c r="AG141" s="721"/>
    </row>
    <row r="142" spans="2:33" s="388" customFormat="1" ht="15" customHeight="1" x14ac:dyDescent="0.2">
      <c r="B142" s="1057"/>
      <c r="C142" s="1058"/>
      <c r="D142" s="1059"/>
      <c r="E142" s="1060"/>
      <c r="F142" s="1060"/>
      <c r="G142" s="1060"/>
      <c r="H142" s="1060"/>
      <c r="I142" s="1060"/>
      <c r="J142" s="1060"/>
      <c r="K142" s="1061">
        <f t="shared" si="29"/>
        <v>0</v>
      </c>
      <c r="L142" s="1060"/>
      <c r="M142" s="1099">
        <f>IFERROR(VLOOKUP($C142,Listen!$F$3:$H$39,2,0),0)</f>
        <v>0</v>
      </c>
      <c r="N142" s="1062">
        <f>IFERROR(VLOOKUP($C142,Listen!$F$3:$H$39,3,0),0)</f>
        <v>0</v>
      </c>
      <c r="O142" s="1063">
        <f t="shared" si="30"/>
        <v>0</v>
      </c>
      <c r="P142" s="1063">
        <f t="shared" si="38"/>
        <v>0</v>
      </c>
      <c r="Q142" s="1063">
        <f t="shared" si="38"/>
        <v>0</v>
      </c>
      <c r="R142" s="1063">
        <f t="shared" si="38"/>
        <v>0</v>
      </c>
      <c r="S142" s="1063">
        <f t="shared" si="38"/>
        <v>0</v>
      </c>
      <c r="T142" s="1063">
        <f t="shared" si="38"/>
        <v>0</v>
      </c>
      <c r="U142" s="1100">
        <f t="shared" si="38"/>
        <v>0</v>
      </c>
      <c r="V142" s="1088">
        <f t="shared" si="39"/>
        <v>0</v>
      </c>
      <c r="W142" s="1064">
        <f>IF(D142='A. Allgemeine Informationen'!$C$15,$K142-X142,HLOOKUP('A. Allgemeine Informationen'!$C$15-1,$Y$1:$AE$505,ROW(D142),FALSE)-$X142)</f>
        <v>0</v>
      </c>
      <c r="X142" s="1098">
        <f>HLOOKUP('A. Allgemeine Informationen'!$C$15,$Y$1:$AE$505,ROW(D142),FALSE)</f>
        <v>0</v>
      </c>
      <c r="Y142" s="1088">
        <f t="shared" si="31"/>
        <v>0</v>
      </c>
      <c r="Z142" s="1064">
        <f t="shared" si="32"/>
        <v>0</v>
      </c>
      <c r="AA142" s="1064">
        <f t="shared" si="33"/>
        <v>0</v>
      </c>
      <c r="AB142" s="1064">
        <f t="shared" si="34"/>
        <v>0</v>
      </c>
      <c r="AC142" s="1065">
        <f t="shared" si="35"/>
        <v>0</v>
      </c>
      <c r="AD142" s="1033">
        <f t="shared" si="36"/>
        <v>0</v>
      </c>
      <c r="AE142" s="1034">
        <f t="shared" si="37"/>
        <v>0</v>
      </c>
      <c r="AG142" s="721"/>
    </row>
    <row r="143" spans="2:33" s="388" customFormat="1" ht="15" customHeight="1" x14ac:dyDescent="0.2">
      <c r="B143" s="1057"/>
      <c r="C143" s="1058"/>
      <c r="D143" s="1059"/>
      <c r="E143" s="1060"/>
      <c r="F143" s="1060"/>
      <c r="G143" s="1060"/>
      <c r="H143" s="1060"/>
      <c r="I143" s="1060"/>
      <c r="J143" s="1060"/>
      <c r="K143" s="1061">
        <f t="shared" si="29"/>
        <v>0</v>
      </c>
      <c r="L143" s="1060"/>
      <c r="M143" s="1099">
        <f>IFERROR(VLOOKUP($C143,Listen!$F$3:$H$39,2,0),0)</f>
        <v>0</v>
      </c>
      <c r="N143" s="1062">
        <f>IFERROR(VLOOKUP($C143,Listen!$F$3:$H$39,3,0),0)</f>
        <v>0</v>
      </c>
      <c r="O143" s="1063">
        <f t="shared" si="30"/>
        <v>0</v>
      </c>
      <c r="P143" s="1063">
        <f t="shared" si="38"/>
        <v>0</v>
      </c>
      <c r="Q143" s="1063">
        <f t="shared" si="38"/>
        <v>0</v>
      </c>
      <c r="R143" s="1063">
        <f t="shared" si="38"/>
        <v>0</v>
      </c>
      <c r="S143" s="1063">
        <f t="shared" si="38"/>
        <v>0</v>
      </c>
      <c r="T143" s="1063">
        <f t="shared" si="38"/>
        <v>0</v>
      </c>
      <c r="U143" s="1100">
        <f t="shared" si="38"/>
        <v>0</v>
      </c>
      <c r="V143" s="1088">
        <f t="shared" si="39"/>
        <v>0</v>
      </c>
      <c r="W143" s="1064">
        <f>IF(D143='A. Allgemeine Informationen'!$C$15,$K143-X143,HLOOKUP('A. Allgemeine Informationen'!$C$15-1,$Y$1:$AE$505,ROW(D143),FALSE)-$X143)</f>
        <v>0</v>
      </c>
      <c r="X143" s="1098">
        <f>HLOOKUP('A. Allgemeine Informationen'!$C$15,$Y$1:$AE$505,ROW(D143),FALSE)</f>
        <v>0</v>
      </c>
      <c r="Y143" s="1088">
        <f t="shared" si="31"/>
        <v>0</v>
      </c>
      <c r="Z143" s="1064">
        <f t="shared" si="32"/>
        <v>0</v>
      </c>
      <c r="AA143" s="1064">
        <f t="shared" si="33"/>
        <v>0</v>
      </c>
      <c r="AB143" s="1064">
        <f t="shared" si="34"/>
        <v>0</v>
      </c>
      <c r="AC143" s="1065">
        <f t="shared" si="35"/>
        <v>0</v>
      </c>
      <c r="AD143" s="1033">
        <f t="shared" si="36"/>
        <v>0</v>
      </c>
      <c r="AE143" s="1034">
        <f t="shared" si="37"/>
        <v>0</v>
      </c>
      <c r="AG143" s="721"/>
    </row>
    <row r="144" spans="2:33" s="388" customFormat="1" ht="15" customHeight="1" x14ac:dyDescent="0.2">
      <c r="B144" s="1057"/>
      <c r="C144" s="1058"/>
      <c r="D144" s="1059"/>
      <c r="E144" s="1060"/>
      <c r="F144" s="1060"/>
      <c r="G144" s="1060"/>
      <c r="H144" s="1060"/>
      <c r="I144" s="1060"/>
      <c r="J144" s="1060"/>
      <c r="K144" s="1061">
        <f t="shared" si="29"/>
        <v>0</v>
      </c>
      <c r="L144" s="1060"/>
      <c r="M144" s="1099">
        <f>IFERROR(VLOOKUP($C144,Listen!$F$3:$H$39,2,0),0)</f>
        <v>0</v>
      </c>
      <c r="N144" s="1062">
        <f>IFERROR(VLOOKUP($C144,Listen!$F$3:$H$39,3,0),0)</f>
        <v>0</v>
      </c>
      <c r="O144" s="1063">
        <f t="shared" si="30"/>
        <v>0</v>
      </c>
      <c r="P144" s="1063">
        <f t="shared" si="38"/>
        <v>0</v>
      </c>
      <c r="Q144" s="1063">
        <f t="shared" si="38"/>
        <v>0</v>
      </c>
      <c r="R144" s="1063">
        <f t="shared" si="38"/>
        <v>0</v>
      </c>
      <c r="S144" s="1063">
        <f t="shared" si="38"/>
        <v>0</v>
      </c>
      <c r="T144" s="1063">
        <f t="shared" si="38"/>
        <v>0</v>
      </c>
      <c r="U144" s="1100">
        <f t="shared" si="38"/>
        <v>0</v>
      </c>
      <c r="V144" s="1088">
        <f t="shared" si="39"/>
        <v>0</v>
      </c>
      <c r="W144" s="1064">
        <f>IF(D144='A. Allgemeine Informationen'!$C$15,$K144-X144,HLOOKUP('A. Allgemeine Informationen'!$C$15-1,$Y$1:$AE$505,ROW(D144),FALSE)-$X144)</f>
        <v>0</v>
      </c>
      <c r="X144" s="1098">
        <f>HLOOKUP('A. Allgemeine Informationen'!$C$15,$Y$1:$AE$505,ROW(D144),FALSE)</f>
        <v>0</v>
      </c>
      <c r="Y144" s="1088">
        <f t="shared" si="31"/>
        <v>0</v>
      </c>
      <c r="Z144" s="1064">
        <f t="shared" si="32"/>
        <v>0</v>
      </c>
      <c r="AA144" s="1064">
        <f t="shared" si="33"/>
        <v>0</v>
      </c>
      <c r="AB144" s="1064">
        <f t="shared" si="34"/>
        <v>0</v>
      </c>
      <c r="AC144" s="1065">
        <f t="shared" si="35"/>
        <v>0</v>
      </c>
      <c r="AD144" s="1033">
        <f t="shared" si="36"/>
        <v>0</v>
      </c>
      <c r="AE144" s="1034">
        <f t="shared" si="37"/>
        <v>0</v>
      </c>
      <c r="AG144" s="721"/>
    </row>
    <row r="145" spans="2:33" s="388" customFormat="1" ht="15" customHeight="1" x14ac:dyDescent="0.2">
      <c r="B145" s="1057"/>
      <c r="C145" s="1058"/>
      <c r="D145" s="1059"/>
      <c r="E145" s="1060"/>
      <c r="F145" s="1060"/>
      <c r="G145" s="1060"/>
      <c r="H145" s="1060"/>
      <c r="I145" s="1060"/>
      <c r="J145" s="1060"/>
      <c r="K145" s="1061">
        <f t="shared" si="29"/>
        <v>0</v>
      </c>
      <c r="L145" s="1060"/>
      <c r="M145" s="1099">
        <f>IFERROR(VLOOKUP($C145,Listen!$F$3:$H$39,2,0),0)</f>
        <v>0</v>
      </c>
      <c r="N145" s="1062">
        <f>IFERROR(VLOOKUP($C145,Listen!$F$3:$H$39,3,0),0)</f>
        <v>0</v>
      </c>
      <c r="O145" s="1063">
        <f t="shared" si="30"/>
        <v>0</v>
      </c>
      <c r="P145" s="1063">
        <f t="shared" si="38"/>
        <v>0</v>
      </c>
      <c r="Q145" s="1063">
        <f t="shared" si="38"/>
        <v>0</v>
      </c>
      <c r="R145" s="1063">
        <f t="shared" si="38"/>
        <v>0</v>
      </c>
      <c r="S145" s="1063">
        <f t="shared" si="38"/>
        <v>0</v>
      </c>
      <c r="T145" s="1063">
        <f t="shared" si="38"/>
        <v>0</v>
      </c>
      <c r="U145" s="1100">
        <f t="shared" si="38"/>
        <v>0</v>
      </c>
      <c r="V145" s="1088">
        <f t="shared" si="39"/>
        <v>0</v>
      </c>
      <c r="W145" s="1064">
        <f>IF(D145='A. Allgemeine Informationen'!$C$15,$K145-X145,HLOOKUP('A. Allgemeine Informationen'!$C$15-1,$Y$1:$AE$505,ROW(D145),FALSE)-$X145)</f>
        <v>0</v>
      </c>
      <c r="X145" s="1098">
        <f>HLOOKUP('A. Allgemeine Informationen'!$C$15,$Y$1:$AE$505,ROW(D145),FALSE)</f>
        <v>0</v>
      </c>
      <c r="Y145" s="1088">
        <f t="shared" si="31"/>
        <v>0</v>
      </c>
      <c r="Z145" s="1064">
        <f t="shared" si="32"/>
        <v>0</v>
      </c>
      <c r="AA145" s="1064">
        <f t="shared" si="33"/>
        <v>0</v>
      </c>
      <c r="AB145" s="1064">
        <f t="shared" si="34"/>
        <v>0</v>
      </c>
      <c r="AC145" s="1065">
        <f t="shared" si="35"/>
        <v>0</v>
      </c>
      <c r="AD145" s="1033">
        <f t="shared" si="36"/>
        <v>0</v>
      </c>
      <c r="AE145" s="1034">
        <f t="shared" si="37"/>
        <v>0</v>
      </c>
      <c r="AG145" s="721"/>
    </row>
    <row r="146" spans="2:33" s="388" customFormat="1" ht="15" customHeight="1" x14ac:dyDescent="0.2">
      <c r="B146" s="1057"/>
      <c r="C146" s="1058"/>
      <c r="D146" s="1059"/>
      <c r="E146" s="1060"/>
      <c r="F146" s="1060"/>
      <c r="G146" s="1060"/>
      <c r="H146" s="1060"/>
      <c r="I146" s="1060"/>
      <c r="J146" s="1060"/>
      <c r="K146" s="1061">
        <f t="shared" si="29"/>
        <v>0</v>
      </c>
      <c r="L146" s="1060"/>
      <c r="M146" s="1099">
        <f>IFERROR(VLOOKUP($C146,Listen!$F$3:$H$39,2,0),0)</f>
        <v>0</v>
      </c>
      <c r="N146" s="1062">
        <f>IFERROR(VLOOKUP($C146,Listen!$F$3:$H$39,3,0),0)</f>
        <v>0</v>
      </c>
      <c r="O146" s="1063">
        <f t="shared" si="30"/>
        <v>0</v>
      </c>
      <c r="P146" s="1063">
        <f t="shared" si="38"/>
        <v>0</v>
      </c>
      <c r="Q146" s="1063">
        <f t="shared" si="38"/>
        <v>0</v>
      </c>
      <c r="R146" s="1063">
        <f t="shared" si="38"/>
        <v>0</v>
      </c>
      <c r="S146" s="1063">
        <f t="shared" si="38"/>
        <v>0</v>
      </c>
      <c r="T146" s="1063">
        <f t="shared" si="38"/>
        <v>0</v>
      </c>
      <c r="U146" s="1100">
        <f t="shared" si="38"/>
        <v>0</v>
      </c>
      <c r="V146" s="1088">
        <f t="shared" si="39"/>
        <v>0</v>
      </c>
      <c r="W146" s="1064">
        <f>IF(D146='A. Allgemeine Informationen'!$C$15,$K146-X146,HLOOKUP('A. Allgemeine Informationen'!$C$15-1,$Y$1:$AE$505,ROW(D146),FALSE)-$X146)</f>
        <v>0</v>
      </c>
      <c r="X146" s="1098">
        <f>HLOOKUP('A. Allgemeine Informationen'!$C$15,$Y$1:$AE$505,ROW(D146),FALSE)</f>
        <v>0</v>
      </c>
      <c r="Y146" s="1088">
        <f t="shared" si="31"/>
        <v>0</v>
      </c>
      <c r="Z146" s="1064">
        <f t="shared" si="32"/>
        <v>0</v>
      </c>
      <c r="AA146" s="1064">
        <f t="shared" si="33"/>
        <v>0</v>
      </c>
      <c r="AB146" s="1064">
        <f t="shared" si="34"/>
        <v>0</v>
      </c>
      <c r="AC146" s="1065">
        <f t="shared" si="35"/>
        <v>0</v>
      </c>
      <c r="AD146" s="1033">
        <f t="shared" si="36"/>
        <v>0</v>
      </c>
      <c r="AE146" s="1034">
        <f t="shared" si="37"/>
        <v>0</v>
      </c>
      <c r="AG146" s="721"/>
    </row>
    <row r="147" spans="2:33" s="388" customFormat="1" ht="15" customHeight="1" x14ac:dyDescent="0.2">
      <c r="B147" s="1057"/>
      <c r="C147" s="1058"/>
      <c r="D147" s="1059"/>
      <c r="E147" s="1060"/>
      <c r="F147" s="1060"/>
      <c r="G147" s="1060"/>
      <c r="H147" s="1060"/>
      <c r="I147" s="1060"/>
      <c r="J147" s="1060"/>
      <c r="K147" s="1061">
        <f t="shared" si="29"/>
        <v>0</v>
      </c>
      <c r="L147" s="1060"/>
      <c r="M147" s="1099">
        <f>IFERROR(VLOOKUP($C147,Listen!$F$3:$H$39,2,0),0)</f>
        <v>0</v>
      </c>
      <c r="N147" s="1062">
        <f>IFERROR(VLOOKUP($C147,Listen!$F$3:$H$39,3,0),0)</f>
        <v>0</v>
      </c>
      <c r="O147" s="1063">
        <f t="shared" si="30"/>
        <v>0</v>
      </c>
      <c r="P147" s="1063">
        <f t="shared" si="38"/>
        <v>0</v>
      </c>
      <c r="Q147" s="1063">
        <f t="shared" si="38"/>
        <v>0</v>
      </c>
      <c r="R147" s="1063">
        <f t="shared" si="38"/>
        <v>0</v>
      </c>
      <c r="S147" s="1063">
        <f t="shared" si="38"/>
        <v>0</v>
      </c>
      <c r="T147" s="1063">
        <f t="shared" si="38"/>
        <v>0</v>
      </c>
      <c r="U147" s="1100">
        <f t="shared" si="38"/>
        <v>0</v>
      </c>
      <c r="V147" s="1088">
        <f t="shared" si="39"/>
        <v>0</v>
      </c>
      <c r="W147" s="1064">
        <f>IF(D147='A. Allgemeine Informationen'!$C$15,$K147-X147,HLOOKUP('A. Allgemeine Informationen'!$C$15-1,$Y$1:$AE$505,ROW(D147),FALSE)-$X147)</f>
        <v>0</v>
      </c>
      <c r="X147" s="1098">
        <f>HLOOKUP('A. Allgemeine Informationen'!$C$15,$Y$1:$AE$505,ROW(D147),FALSE)</f>
        <v>0</v>
      </c>
      <c r="Y147" s="1088">
        <f t="shared" si="31"/>
        <v>0</v>
      </c>
      <c r="Z147" s="1064">
        <f t="shared" si="32"/>
        <v>0</v>
      </c>
      <c r="AA147" s="1064">
        <f t="shared" si="33"/>
        <v>0</v>
      </c>
      <c r="AB147" s="1064">
        <f t="shared" si="34"/>
        <v>0</v>
      </c>
      <c r="AC147" s="1065">
        <f t="shared" si="35"/>
        <v>0</v>
      </c>
      <c r="AD147" s="1033">
        <f t="shared" si="36"/>
        <v>0</v>
      </c>
      <c r="AE147" s="1034">
        <f t="shared" si="37"/>
        <v>0</v>
      </c>
      <c r="AG147" s="721"/>
    </row>
    <row r="148" spans="2:33" s="388" customFormat="1" ht="15" customHeight="1" x14ac:dyDescent="0.2">
      <c r="B148" s="1057"/>
      <c r="C148" s="1058"/>
      <c r="D148" s="1059"/>
      <c r="E148" s="1060"/>
      <c r="F148" s="1060"/>
      <c r="G148" s="1060"/>
      <c r="H148" s="1060"/>
      <c r="I148" s="1060"/>
      <c r="J148" s="1060"/>
      <c r="K148" s="1061">
        <f t="shared" si="29"/>
        <v>0</v>
      </c>
      <c r="L148" s="1060"/>
      <c r="M148" s="1099">
        <f>IFERROR(VLOOKUP($C148,Listen!$F$3:$H$39,2,0),0)</f>
        <v>0</v>
      </c>
      <c r="N148" s="1062">
        <f>IFERROR(VLOOKUP($C148,Listen!$F$3:$H$39,3,0),0)</f>
        <v>0</v>
      </c>
      <c r="O148" s="1063">
        <f t="shared" si="30"/>
        <v>0</v>
      </c>
      <c r="P148" s="1063">
        <f t="shared" si="38"/>
        <v>0</v>
      </c>
      <c r="Q148" s="1063">
        <f t="shared" si="38"/>
        <v>0</v>
      </c>
      <c r="R148" s="1063">
        <f t="shared" si="38"/>
        <v>0</v>
      </c>
      <c r="S148" s="1063">
        <f t="shared" si="38"/>
        <v>0</v>
      </c>
      <c r="T148" s="1063">
        <f t="shared" si="38"/>
        <v>0</v>
      </c>
      <c r="U148" s="1100">
        <f t="shared" si="38"/>
        <v>0</v>
      </c>
      <c r="V148" s="1088">
        <f t="shared" si="39"/>
        <v>0</v>
      </c>
      <c r="W148" s="1064">
        <f>IF(D148='A. Allgemeine Informationen'!$C$15,$K148-X148,HLOOKUP('A. Allgemeine Informationen'!$C$15-1,$Y$1:$AE$505,ROW(D148),FALSE)-$X148)</f>
        <v>0</v>
      </c>
      <c r="X148" s="1098">
        <f>HLOOKUP('A. Allgemeine Informationen'!$C$15,$Y$1:$AE$505,ROW(D148),FALSE)</f>
        <v>0</v>
      </c>
      <c r="Y148" s="1088">
        <f t="shared" si="31"/>
        <v>0</v>
      </c>
      <c r="Z148" s="1064">
        <f t="shared" si="32"/>
        <v>0</v>
      </c>
      <c r="AA148" s="1064">
        <f t="shared" si="33"/>
        <v>0</v>
      </c>
      <c r="AB148" s="1064">
        <f t="shared" si="34"/>
        <v>0</v>
      </c>
      <c r="AC148" s="1065">
        <f t="shared" si="35"/>
        <v>0</v>
      </c>
      <c r="AD148" s="1033">
        <f t="shared" si="36"/>
        <v>0</v>
      </c>
      <c r="AE148" s="1034">
        <f t="shared" si="37"/>
        <v>0</v>
      </c>
      <c r="AG148" s="721"/>
    </row>
    <row r="149" spans="2:33" s="388" customFormat="1" ht="15" customHeight="1" x14ac:dyDescent="0.2">
      <c r="B149" s="1057"/>
      <c r="C149" s="1058"/>
      <c r="D149" s="1059"/>
      <c r="E149" s="1060"/>
      <c r="F149" s="1060"/>
      <c r="G149" s="1060"/>
      <c r="H149" s="1060"/>
      <c r="I149" s="1060"/>
      <c r="J149" s="1060"/>
      <c r="K149" s="1061">
        <f t="shared" si="29"/>
        <v>0</v>
      </c>
      <c r="L149" s="1060"/>
      <c r="M149" s="1099">
        <f>IFERROR(VLOOKUP($C149,Listen!$F$3:$H$39,2,0),0)</f>
        <v>0</v>
      </c>
      <c r="N149" s="1062">
        <f>IFERROR(VLOOKUP($C149,Listen!$F$3:$H$39,3,0),0)</f>
        <v>0</v>
      </c>
      <c r="O149" s="1063">
        <f t="shared" si="30"/>
        <v>0</v>
      </c>
      <c r="P149" s="1063">
        <f t="shared" si="38"/>
        <v>0</v>
      </c>
      <c r="Q149" s="1063">
        <f t="shared" si="38"/>
        <v>0</v>
      </c>
      <c r="R149" s="1063">
        <f t="shared" si="38"/>
        <v>0</v>
      </c>
      <c r="S149" s="1063">
        <f t="shared" si="38"/>
        <v>0</v>
      </c>
      <c r="T149" s="1063">
        <f t="shared" si="38"/>
        <v>0</v>
      </c>
      <c r="U149" s="1100">
        <f t="shared" si="38"/>
        <v>0</v>
      </c>
      <c r="V149" s="1088">
        <f t="shared" si="39"/>
        <v>0</v>
      </c>
      <c r="W149" s="1064">
        <f>IF(D149='A. Allgemeine Informationen'!$C$15,$K149-X149,HLOOKUP('A. Allgemeine Informationen'!$C$15-1,$Y$1:$AE$505,ROW(D149),FALSE)-$X149)</f>
        <v>0</v>
      </c>
      <c r="X149" s="1098">
        <f>HLOOKUP('A. Allgemeine Informationen'!$C$15,$Y$1:$AE$505,ROW(D149),FALSE)</f>
        <v>0</v>
      </c>
      <c r="Y149" s="1088">
        <f t="shared" si="31"/>
        <v>0</v>
      </c>
      <c r="Z149" s="1064">
        <f t="shared" si="32"/>
        <v>0</v>
      </c>
      <c r="AA149" s="1064">
        <f t="shared" si="33"/>
        <v>0</v>
      </c>
      <c r="AB149" s="1064">
        <f t="shared" si="34"/>
        <v>0</v>
      </c>
      <c r="AC149" s="1065">
        <f t="shared" si="35"/>
        <v>0</v>
      </c>
      <c r="AD149" s="1033">
        <f t="shared" si="36"/>
        <v>0</v>
      </c>
      <c r="AE149" s="1034">
        <f t="shared" si="37"/>
        <v>0</v>
      </c>
      <c r="AG149" s="721"/>
    </row>
    <row r="150" spans="2:33" s="388" customFormat="1" ht="15" customHeight="1" x14ac:dyDescent="0.2">
      <c r="B150" s="1057"/>
      <c r="C150" s="1058"/>
      <c r="D150" s="1059"/>
      <c r="E150" s="1060"/>
      <c r="F150" s="1060"/>
      <c r="G150" s="1060"/>
      <c r="H150" s="1060"/>
      <c r="I150" s="1060"/>
      <c r="J150" s="1060"/>
      <c r="K150" s="1061">
        <f t="shared" si="29"/>
        <v>0</v>
      </c>
      <c r="L150" s="1060"/>
      <c r="M150" s="1099">
        <f>IFERROR(VLOOKUP($C150,Listen!$F$3:$H$39,2,0),0)</f>
        <v>0</v>
      </c>
      <c r="N150" s="1062">
        <f>IFERROR(VLOOKUP($C150,Listen!$F$3:$H$39,3,0),0)</f>
        <v>0</v>
      </c>
      <c r="O150" s="1063">
        <f t="shared" si="30"/>
        <v>0</v>
      </c>
      <c r="P150" s="1063">
        <f t="shared" si="38"/>
        <v>0</v>
      </c>
      <c r="Q150" s="1063">
        <f t="shared" si="38"/>
        <v>0</v>
      </c>
      <c r="R150" s="1063">
        <f t="shared" si="38"/>
        <v>0</v>
      </c>
      <c r="S150" s="1063">
        <f t="shared" si="38"/>
        <v>0</v>
      </c>
      <c r="T150" s="1063">
        <f t="shared" si="38"/>
        <v>0</v>
      </c>
      <c r="U150" s="1100">
        <f t="shared" si="38"/>
        <v>0</v>
      </c>
      <c r="V150" s="1088">
        <f t="shared" si="39"/>
        <v>0</v>
      </c>
      <c r="W150" s="1064">
        <f>IF(D150='A. Allgemeine Informationen'!$C$15,$K150-X150,HLOOKUP('A. Allgemeine Informationen'!$C$15-1,$Y$1:$AE$505,ROW(D150),FALSE)-$X150)</f>
        <v>0</v>
      </c>
      <c r="X150" s="1098">
        <f>HLOOKUP('A. Allgemeine Informationen'!$C$15,$Y$1:$AE$505,ROW(D150),FALSE)</f>
        <v>0</v>
      </c>
      <c r="Y150" s="1088">
        <f t="shared" si="31"/>
        <v>0</v>
      </c>
      <c r="Z150" s="1064">
        <f t="shared" si="32"/>
        <v>0</v>
      </c>
      <c r="AA150" s="1064">
        <f t="shared" si="33"/>
        <v>0</v>
      </c>
      <c r="AB150" s="1064">
        <f t="shared" si="34"/>
        <v>0</v>
      </c>
      <c r="AC150" s="1065">
        <f t="shared" si="35"/>
        <v>0</v>
      </c>
      <c r="AD150" s="1033">
        <f t="shared" si="36"/>
        <v>0</v>
      </c>
      <c r="AE150" s="1034">
        <f t="shared" si="37"/>
        <v>0</v>
      </c>
      <c r="AG150" s="721"/>
    </row>
    <row r="151" spans="2:33" s="388" customFormat="1" ht="15" customHeight="1" x14ac:dyDescent="0.2">
      <c r="B151" s="1057"/>
      <c r="C151" s="1058"/>
      <c r="D151" s="1059"/>
      <c r="E151" s="1060"/>
      <c r="F151" s="1060"/>
      <c r="G151" s="1060"/>
      <c r="H151" s="1060"/>
      <c r="I151" s="1060"/>
      <c r="J151" s="1060"/>
      <c r="K151" s="1061">
        <f t="shared" si="29"/>
        <v>0</v>
      </c>
      <c r="L151" s="1060"/>
      <c r="M151" s="1099">
        <f>IFERROR(VLOOKUP($C151,Listen!$F$3:$H$39,2,0),0)</f>
        <v>0</v>
      </c>
      <c r="N151" s="1062">
        <f>IFERROR(VLOOKUP($C151,Listen!$F$3:$H$39,3,0),0)</f>
        <v>0</v>
      </c>
      <c r="O151" s="1063">
        <f t="shared" si="30"/>
        <v>0</v>
      </c>
      <c r="P151" s="1063">
        <f t="shared" ref="P151:U166" si="40">O151</f>
        <v>0</v>
      </c>
      <c r="Q151" s="1063">
        <f t="shared" si="40"/>
        <v>0</v>
      </c>
      <c r="R151" s="1063">
        <f t="shared" si="40"/>
        <v>0</v>
      </c>
      <c r="S151" s="1063">
        <f t="shared" si="40"/>
        <v>0</v>
      </c>
      <c r="T151" s="1063">
        <f t="shared" si="40"/>
        <v>0</v>
      </c>
      <c r="U151" s="1100">
        <f t="shared" si="40"/>
        <v>0</v>
      </c>
      <c r="V151" s="1088">
        <f t="shared" si="39"/>
        <v>0</v>
      </c>
      <c r="W151" s="1064">
        <f>IF(D151='A. Allgemeine Informationen'!$C$15,$K151-X151,HLOOKUP('A. Allgemeine Informationen'!$C$15-1,$Y$1:$AE$505,ROW(D151),FALSE)-$X151)</f>
        <v>0</v>
      </c>
      <c r="X151" s="1098">
        <f>HLOOKUP('A. Allgemeine Informationen'!$C$15,$Y$1:$AE$505,ROW(D151),FALSE)</f>
        <v>0</v>
      </c>
      <c r="Y151" s="1088">
        <f t="shared" si="31"/>
        <v>0</v>
      </c>
      <c r="Z151" s="1064">
        <f t="shared" si="32"/>
        <v>0</v>
      </c>
      <c r="AA151" s="1064">
        <f t="shared" si="33"/>
        <v>0</v>
      </c>
      <c r="AB151" s="1064">
        <f t="shared" si="34"/>
        <v>0</v>
      </c>
      <c r="AC151" s="1065">
        <f t="shared" si="35"/>
        <v>0</v>
      </c>
      <c r="AD151" s="1033">
        <f t="shared" si="36"/>
        <v>0</v>
      </c>
      <c r="AE151" s="1034">
        <f t="shared" si="37"/>
        <v>0</v>
      </c>
      <c r="AG151" s="721"/>
    </row>
    <row r="152" spans="2:33" s="388" customFormat="1" ht="15" customHeight="1" x14ac:dyDescent="0.2">
      <c r="B152" s="1057"/>
      <c r="C152" s="1058"/>
      <c r="D152" s="1059"/>
      <c r="E152" s="1060"/>
      <c r="F152" s="1060"/>
      <c r="G152" s="1060"/>
      <c r="H152" s="1060"/>
      <c r="I152" s="1060"/>
      <c r="J152" s="1060"/>
      <c r="K152" s="1061">
        <f t="shared" si="29"/>
        <v>0</v>
      </c>
      <c r="L152" s="1060"/>
      <c r="M152" s="1099">
        <f>IFERROR(VLOOKUP($C152,Listen!$F$3:$H$39,2,0),0)</f>
        <v>0</v>
      </c>
      <c r="N152" s="1062">
        <f>IFERROR(VLOOKUP($C152,Listen!$F$3:$H$39,3,0),0)</f>
        <v>0</v>
      </c>
      <c r="O152" s="1063">
        <f t="shared" si="30"/>
        <v>0</v>
      </c>
      <c r="P152" s="1063">
        <f t="shared" si="40"/>
        <v>0</v>
      </c>
      <c r="Q152" s="1063">
        <f t="shared" si="40"/>
        <v>0</v>
      </c>
      <c r="R152" s="1063">
        <f t="shared" si="40"/>
        <v>0</v>
      </c>
      <c r="S152" s="1063">
        <f t="shared" si="40"/>
        <v>0</v>
      </c>
      <c r="T152" s="1063">
        <f t="shared" si="40"/>
        <v>0</v>
      </c>
      <c r="U152" s="1100">
        <f t="shared" si="40"/>
        <v>0</v>
      </c>
      <c r="V152" s="1088">
        <f t="shared" si="39"/>
        <v>0</v>
      </c>
      <c r="W152" s="1064">
        <f>IF(D152='A. Allgemeine Informationen'!$C$15,$K152-X152,HLOOKUP('A. Allgemeine Informationen'!$C$15-1,$Y$1:$AE$505,ROW(D152),FALSE)-$X152)</f>
        <v>0</v>
      </c>
      <c r="X152" s="1098">
        <f>HLOOKUP('A. Allgemeine Informationen'!$C$15,$Y$1:$AE$505,ROW(D152),FALSE)</f>
        <v>0</v>
      </c>
      <c r="Y152" s="1088">
        <f t="shared" si="31"/>
        <v>0</v>
      </c>
      <c r="Z152" s="1064">
        <f t="shared" si="32"/>
        <v>0</v>
      </c>
      <c r="AA152" s="1064">
        <f t="shared" si="33"/>
        <v>0</v>
      </c>
      <c r="AB152" s="1064">
        <f t="shared" si="34"/>
        <v>0</v>
      </c>
      <c r="AC152" s="1065">
        <f t="shared" si="35"/>
        <v>0</v>
      </c>
      <c r="AD152" s="1033">
        <f t="shared" si="36"/>
        <v>0</v>
      </c>
      <c r="AE152" s="1034">
        <f t="shared" si="37"/>
        <v>0</v>
      </c>
      <c r="AG152" s="721"/>
    </row>
    <row r="153" spans="2:33" s="388" customFormat="1" ht="15" customHeight="1" x14ac:dyDescent="0.2">
      <c r="B153" s="1057"/>
      <c r="C153" s="1058"/>
      <c r="D153" s="1059"/>
      <c r="E153" s="1060"/>
      <c r="F153" s="1060"/>
      <c r="G153" s="1060"/>
      <c r="H153" s="1060"/>
      <c r="I153" s="1060"/>
      <c r="J153" s="1060"/>
      <c r="K153" s="1061">
        <f t="shared" si="29"/>
        <v>0</v>
      </c>
      <c r="L153" s="1060"/>
      <c r="M153" s="1099">
        <f>IFERROR(VLOOKUP($C153,Listen!$F$3:$H$39,2,0),0)</f>
        <v>0</v>
      </c>
      <c r="N153" s="1062">
        <f>IFERROR(VLOOKUP($C153,Listen!$F$3:$H$39,3,0),0)</f>
        <v>0</v>
      </c>
      <c r="O153" s="1063">
        <f t="shared" si="30"/>
        <v>0</v>
      </c>
      <c r="P153" s="1063">
        <f t="shared" si="40"/>
        <v>0</v>
      </c>
      <c r="Q153" s="1063">
        <f t="shared" si="40"/>
        <v>0</v>
      </c>
      <c r="R153" s="1063">
        <f t="shared" si="40"/>
        <v>0</v>
      </c>
      <c r="S153" s="1063">
        <f t="shared" si="40"/>
        <v>0</v>
      </c>
      <c r="T153" s="1063">
        <f t="shared" si="40"/>
        <v>0</v>
      </c>
      <c r="U153" s="1100">
        <f t="shared" si="40"/>
        <v>0</v>
      </c>
      <c r="V153" s="1088">
        <f t="shared" si="39"/>
        <v>0</v>
      </c>
      <c r="W153" s="1064">
        <f>IF(D153='A. Allgemeine Informationen'!$C$15,$K153-X153,HLOOKUP('A. Allgemeine Informationen'!$C$15-1,$Y$1:$AE$505,ROW(D153),FALSE)-$X153)</f>
        <v>0</v>
      </c>
      <c r="X153" s="1098">
        <f>HLOOKUP('A. Allgemeine Informationen'!$C$15,$Y$1:$AE$505,ROW(D153),FALSE)</f>
        <v>0</v>
      </c>
      <c r="Y153" s="1088">
        <f t="shared" si="31"/>
        <v>0</v>
      </c>
      <c r="Z153" s="1064">
        <f t="shared" si="32"/>
        <v>0</v>
      </c>
      <c r="AA153" s="1064">
        <f t="shared" si="33"/>
        <v>0</v>
      </c>
      <c r="AB153" s="1064">
        <f t="shared" si="34"/>
        <v>0</v>
      </c>
      <c r="AC153" s="1065">
        <f t="shared" si="35"/>
        <v>0</v>
      </c>
      <c r="AD153" s="1033">
        <f t="shared" si="36"/>
        <v>0</v>
      </c>
      <c r="AE153" s="1034">
        <f t="shared" si="37"/>
        <v>0</v>
      </c>
      <c r="AG153" s="721"/>
    </row>
    <row r="154" spans="2:33" s="388" customFormat="1" ht="15" customHeight="1" x14ac:dyDescent="0.2">
      <c r="B154" s="1057"/>
      <c r="C154" s="1058"/>
      <c r="D154" s="1059"/>
      <c r="E154" s="1060"/>
      <c r="F154" s="1060"/>
      <c r="G154" s="1060"/>
      <c r="H154" s="1060"/>
      <c r="I154" s="1060"/>
      <c r="J154" s="1060"/>
      <c r="K154" s="1061">
        <f t="shared" si="29"/>
        <v>0</v>
      </c>
      <c r="L154" s="1060"/>
      <c r="M154" s="1099">
        <f>IFERROR(VLOOKUP($C154,Listen!$F$3:$H$39,2,0),0)</f>
        <v>0</v>
      </c>
      <c r="N154" s="1062">
        <f>IFERROR(VLOOKUP($C154,Listen!$F$3:$H$39,3,0),0)</f>
        <v>0</v>
      </c>
      <c r="O154" s="1063">
        <f t="shared" si="30"/>
        <v>0</v>
      </c>
      <c r="P154" s="1063">
        <f t="shared" si="40"/>
        <v>0</v>
      </c>
      <c r="Q154" s="1063">
        <f t="shared" si="40"/>
        <v>0</v>
      </c>
      <c r="R154" s="1063">
        <f t="shared" si="40"/>
        <v>0</v>
      </c>
      <c r="S154" s="1063">
        <f t="shared" si="40"/>
        <v>0</v>
      </c>
      <c r="T154" s="1063">
        <f t="shared" si="40"/>
        <v>0</v>
      </c>
      <c r="U154" s="1100">
        <f t="shared" si="40"/>
        <v>0</v>
      </c>
      <c r="V154" s="1088">
        <f t="shared" si="39"/>
        <v>0</v>
      </c>
      <c r="W154" s="1064">
        <f>IF(D154='A. Allgemeine Informationen'!$C$15,$K154-X154,HLOOKUP('A. Allgemeine Informationen'!$C$15-1,$Y$1:$AE$505,ROW(D154),FALSE)-$X154)</f>
        <v>0</v>
      </c>
      <c r="X154" s="1098">
        <f>HLOOKUP('A. Allgemeine Informationen'!$C$15,$Y$1:$AE$505,ROW(D154),FALSE)</f>
        <v>0</v>
      </c>
      <c r="Y154" s="1088">
        <f t="shared" si="31"/>
        <v>0</v>
      </c>
      <c r="Z154" s="1064">
        <f t="shared" si="32"/>
        <v>0</v>
      </c>
      <c r="AA154" s="1064">
        <f t="shared" si="33"/>
        <v>0</v>
      </c>
      <c r="AB154" s="1064">
        <f t="shared" si="34"/>
        <v>0</v>
      </c>
      <c r="AC154" s="1065">
        <f t="shared" si="35"/>
        <v>0</v>
      </c>
      <c r="AD154" s="1033">
        <f t="shared" si="36"/>
        <v>0</v>
      </c>
      <c r="AE154" s="1034">
        <f t="shared" si="37"/>
        <v>0</v>
      </c>
      <c r="AG154" s="721"/>
    </row>
    <row r="155" spans="2:33" s="388" customFormat="1" ht="15" customHeight="1" x14ac:dyDescent="0.2">
      <c r="B155" s="1057"/>
      <c r="C155" s="1058"/>
      <c r="D155" s="1059"/>
      <c r="E155" s="1060"/>
      <c r="F155" s="1060"/>
      <c r="G155" s="1060"/>
      <c r="H155" s="1060"/>
      <c r="I155" s="1060"/>
      <c r="J155" s="1060"/>
      <c r="K155" s="1061">
        <f t="shared" si="29"/>
        <v>0</v>
      </c>
      <c r="L155" s="1060"/>
      <c r="M155" s="1099">
        <f>IFERROR(VLOOKUP($C155,Listen!$F$3:$H$39,2,0),0)</f>
        <v>0</v>
      </c>
      <c r="N155" s="1062">
        <f>IFERROR(VLOOKUP($C155,Listen!$F$3:$H$39,3,0),0)</f>
        <v>0</v>
      </c>
      <c r="O155" s="1063">
        <f t="shared" si="30"/>
        <v>0</v>
      </c>
      <c r="P155" s="1063">
        <f t="shared" si="40"/>
        <v>0</v>
      </c>
      <c r="Q155" s="1063">
        <f t="shared" si="40"/>
        <v>0</v>
      </c>
      <c r="R155" s="1063">
        <f t="shared" si="40"/>
        <v>0</v>
      </c>
      <c r="S155" s="1063">
        <f t="shared" si="40"/>
        <v>0</v>
      </c>
      <c r="T155" s="1063">
        <f t="shared" si="40"/>
        <v>0</v>
      </c>
      <c r="U155" s="1100">
        <f t="shared" si="40"/>
        <v>0</v>
      </c>
      <c r="V155" s="1088">
        <f t="shared" si="39"/>
        <v>0</v>
      </c>
      <c r="W155" s="1064">
        <f>IF(D155='A. Allgemeine Informationen'!$C$15,$K155-X155,HLOOKUP('A. Allgemeine Informationen'!$C$15-1,$Y$1:$AE$505,ROW(D155),FALSE)-$X155)</f>
        <v>0</v>
      </c>
      <c r="X155" s="1098">
        <f>HLOOKUP('A. Allgemeine Informationen'!$C$15,$Y$1:$AE$505,ROW(D155),FALSE)</f>
        <v>0</v>
      </c>
      <c r="Y155" s="1088">
        <f t="shared" si="31"/>
        <v>0</v>
      </c>
      <c r="Z155" s="1064">
        <f t="shared" si="32"/>
        <v>0</v>
      </c>
      <c r="AA155" s="1064">
        <f t="shared" si="33"/>
        <v>0</v>
      </c>
      <c r="AB155" s="1064">
        <f t="shared" si="34"/>
        <v>0</v>
      </c>
      <c r="AC155" s="1065">
        <f t="shared" si="35"/>
        <v>0</v>
      </c>
      <c r="AD155" s="1033">
        <f t="shared" si="36"/>
        <v>0</v>
      </c>
      <c r="AE155" s="1034">
        <f t="shared" si="37"/>
        <v>0</v>
      </c>
      <c r="AG155" s="721"/>
    </row>
    <row r="156" spans="2:33" s="388" customFormat="1" ht="15" customHeight="1" x14ac:dyDescent="0.2">
      <c r="B156" s="1057"/>
      <c r="C156" s="1058"/>
      <c r="D156" s="1059"/>
      <c r="E156" s="1060"/>
      <c r="F156" s="1060"/>
      <c r="G156" s="1060"/>
      <c r="H156" s="1060"/>
      <c r="I156" s="1060"/>
      <c r="J156" s="1060"/>
      <c r="K156" s="1061">
        <f t="shared" si="29"/>
        <v>0</v>
      </c>
      <c r="L156" s="1060"/>
      <c r="M156" s="1099">
        <f>IFERROR(VLOOKUP($C156,Listen!$F$3:$H$39,2,0),0)</f>
        <v>0</v>
      </c>
      <c r="N156" s="1062">
        <f>IFERROR(VLOOKUP($C156,Listen!$F$3:$H$39,3,0),0)</f>
        <v>0</v>
      </c>
      <c r="O156" s="1063">
        <f t="shared" si="30"/>
        <v>0</v>
      </c>
      <c r="P156" s="1063">
        <f t="shared" si="40"/>
        <v>0</v>
      </c>
      <c r="Q156" s="1063">
        <f t="shared" si="40"/>
        <v>0</v>
      </c>
      <c r="R156" s="1063">
        <f t="shared" si="40"/>
        <v>0</v>
      </c>
      <c r="S156" s="1063">
        <f t="shared" si="40"/>
        <v>0</v>
      </c>
      <c r="T156" s="1063">
        <f t="shared" si="40"/>
        <v>0</v>
      </c>
      <c r="U156" s="1100">
        <f t="shared" si="40"/>
        <v>0</v>
      </c>
      <c r="V156" s="1088">
        <f t="shared" si="39"/>
        <v>0</v>
      </c>
      <c r="W156" s="1064">
        <f>IF(D156='A. Allgemeine Informationen'!$C$15,$K156-X156,HLOOKUP('A. Allgemeine Informationen'!$C$15-1,$Y$1:$AE$505,ROW(D156),FALSE)-$X156)</f>
        <v>0</v>
      </c>
      <c r="X156" s="1098">
        <f>HLOOKUP('A. Allgemeine Informationen'!$C$15,$Y$1:$AE$505,ROW(D156),FALSE)</f>
        <v>0</v>
      </c>
      <c r="Y156" s="1088">
        <f t="shared" si="31"/>
        <v>0</v>
      </c>
      <c r="Z156" s="1064">
        <f t="shared" si="32"/>
        <v>0</v>
      </c>
      <c r="AA156" s="1064">
        <f t="shared" si="33"/>
        <v>0</v>
      </c>
      <c r="AB156" s="1064">
        <f t="shared" si="34"/>
        <v>0</v>
      </c>
      <c r="AC156" s="1065">
        <f t="shared" si="35"/>
        <v>0</v>
      </c>
      <c r="AD156" s="1033">
        <f t="shared" si="36"/>
        <v>0</v>
      </c>
      <c r="AE156" s="1034">
        <f t="shared" si="37"/>
        <v>0</v>
      </c>
      <c r="AG156" s="721"/>
    </row>
    <row r="157" spans="2:33" s="388" customFormat="1" ht="15" customHeight="1" x14ac:dyDescent="0.2">
      <c r="B157" s="1057"/>
      <c r="C157" s="1058"/>
      <c r="D157" s="1059"/>
      <c r="E157" s="1060"/>
      <c r="F157" s="1060"/>
      <c r="G157" s="1060"/>
      <c r="H157" s="1060"/>
      <c r="I157" s="1060"/>
      <c r="J157" s="1060"/>
      <c r="K157" s="1061">
        <f t="shared" si="29"/>
        <v>0</v>
      </c>
      <c r="L157" s="1060"/>
      <c r="M157" s="1099">
        <f>IFERROR(VLOOKUP($C157,Listen!$F$3:$H$39,2,0),0)</f>
        <v>0</v>
      </c>
      <c r="N157" s="1062">
        <f>IFERROR(VLOOKUP($C157,Listen!$F$3:$H$39,3,0),0)</f>
        <v>0</v>
      </c>
      <c r="O157" s="1063">
        <f t="shared" si="30"/>
        <v>0</v>
      </c>
      <c r="P157" s="1063">
        <f t="shared" si="40"/>
        <v>0</v>
      </c>
      <c r="Q157" s="1063">
        <f t="shared" si="40"/>
        <v>0</v>
      </c>
      <c r="R157" s="1063">
        <f t="shared" si="40"/>
        <v>0</v>
      </c>
      <c r="S157" s="1063">
        <f t="shared" si="40"/>
        <v>0</v>
      </c>
      <c r="T157" s="1063">
        <f t="shared" si="40"/>
        <v>0</v>
      </c>
      <c r="U157" s="1100">
        <f t="shared" si="40"/>
        <v>0</v>
      </c>
      <c r="V157" s="1088">
        <f t="shared" si="39"/>
        <v>0</v>
      </c>
      <c r="W157" s="1064">
        <f>IF(D157='A. Allgemeine Informationen'!$C$15,$K157-X157,HLOOKUP('A. Allgemeine Informationen'!$C$15-1,$Y$1:$AE$505,ROW(D157),FALSE)-$X157)</f>
        <v>0</v>
      </c>
      <c r="X157" s="1098">
        <f>HLOOKUP('A. Allgemeine Informationen'!$C$15,$Y$1:$AE$505,ROW(D157),FALSE)</f>
        <v>0</v>
      </c>
      <c r="Y157" s="1088">
        <f t="shared" si="31"/>
        <v>0</v>
      </c>
      <c r="Z157" s="1064">
        <f t="shared" si="32"/>
        <v>0</v>
      </c>
      <c r="AA157" s="1064">
        <f t="shared" si="33"/>
        <v>0</v>
      </c>
      <c r="AB157" s="1064">
        <f t="shared" si="34"/>
        <v>0</v>
      </c>
      <c r="AC157" s="1065">
        <f t="shared" si="35"/>
        <v>0</v>
      </c>
      <c r="AD157" s="1033">
        <f t="shared" si="36"/>
        <v>0</v>
      </c>
      <c r="AE157" s="1034">
        <f t="shared" si="37"/>
        <v>0</v>
      </c>
      <c r="AG157" s="721"/>
    </row>
    <row r="158" spans="2:33" s="388" customFormat="1" ht="15" customHeight="1" x14ac:dyDescent="0.2">
      <c r="B158" s="1057"/>
      <c r="C158" s="1058"/>
      <c r="D158" s="1059"/>
      <c r="E158" s="1060"/>
      <c r="F158" s="1060"/>
      <c r="G158" s="1060"/>
      <c r="H158" s="1060"/>
      <c r="I158" s="1060"/>
      <c r="J158" s="1060"/>
      <c r="K158" s="1061">
        <f t="shared" si="29"/>
        <v>0</v>
      </c>
      <c r="L158" s="1060"/>
      <c r="M158" s="1099">
        <f>IFERROR(VLOOKUP($C158,Listen!$F$3:$H$39,2,0),0)</f>
        <v>0</v>
      </c>
      <c r="N158" s="1062">
        <f>IFERROR(VLOOKUP($C158,Listen!$F$3:$H$39,3,0),0)</f>
        <v>0</v>
      </c>
      <c r="O158" s="1063">
        <f t="shared" si="30"/>
        <v>0</v>
      </c>
      <c r="P158" s="1063">
        <f t="shared" si="40"/>
        <v>0</v>
      </c>
      <c r="Q158" s="1063">
        <f t="shared" si="40"/>
        <v>0</v>
      </c>
      <c r="R158" s="1063">
        <f t="shared" si="40"/>
        <v>0</v>
      </c>
      <c r="S158" s="1063">
        <f t="shared" si="40"/>
        <v>0</v>
      </c>
      <c r="T158" s="1063">
        <f t="shared" si="40"/>
        <v>0</v>
      </c>
      <c r="U158" s="1100">
        <f t="shared" si="40"/>
        <v>0</v>
      </c>
      <c r="V158" s="1088">
        <f t="shared" si="39"/>
        <v>0</v>
      </c>
      <c r="W158" s="1064">
        <f>IF(D158='A. Allgemeine Informationen'!$C$15,$K158-X158,HLOOKUP('A. Allgemeine Informationen'!$C$15-1,$Y$1:$AE$505,ROW(D158),FALSE)-$X158)</f>
        <v>0</v>
      </c>
      <c r="X158" s="1098">
        <f>HLOOKUP('A. Allgemeine Informationen'!$C$15,$Y$1:$AE$505,ROW(D158),FALSE)</f>
        <v>0</v>
      </c>
      <c r="Y158" s="1088">
        <f t="shared" si="31"/>
        <v>0</v>
      </c>
      <c r="Z158" s="1064">
        <f t="shared" si="32"/>
        <v>0</v>
      </c>
      <c r="AA158" s="1064">
        <f t="shared" si="33"/>
        <v>0</v>
      </c>
      <c r="AB158" s="1064">
        <f t="shared" si="34"/>
        <v>0</v>
      </c>
      <c r="AC158" s="1065">
        <f t="shared" si="35"/>
        <v>0</v>
      </c>
      <c r="AD158" s="1033">
        <f t="shared" si="36"/>
        <v>0</v>
      </c>
      <c r="AE158" s="1034">
        <f t="shared" si="37"/>
        <v>0</v>
      </c>
      <c r="AG158" s="721"/>
    </row>
    <row r="159" spans="2:33" s="388" customFormat="1" ht="15" customHeight="1" x14ac:dyDescent="0.2">
      <c r="B159" s="1057"/>
      <c r="C159" s="1058"/>
      <c r="D159" s="1059"/>
      <c r="E159" s="1060"/>
      <c r="F159" s="1060"/>
      <c r="G159" s="1060"/>
      <c r="H159" s="1060"/>
      <c r="I159" s="1060"/>
      <c r="J159" s="1060"/>
      <c r="K159" s="1061">
        <f t="shared" si="29"/>
        <v>0</v>
      </c>
      <c r="L159" s="1060"/>
      <c r="M159" s="1099">
        <f>IFERROR(VLOOKUP($C159,Listen!$F$3:$H$39,2,0),0)</f>
        <v>0</v>
      </c>
      <c r="N159" s="1062">
        <f>IFERROR(VLOOKUP($C159,Listen!$F$3:$H$39,3,0),0)</f>
        <v>0</v>
      </c>
      <c r="O159" s="1063">
        <f t="shared" si="30"/>
        <v>0</v>
      </c>
      <c r="P159" s="1063">
        <f t="shared" si="40"/>
        <v>0</v>
      </c>
      <c r="Q159" s="1063">
        <f t="shared" si="40"/>
        <v>0</v>
      </c>
      <c r="R159" s="1063">
        <f t="shared" si="40"/>
        <v>0</v>
      </c>
      <c r="S159" s="1063">
        <f t="shared" si="40"/>
        <v>0</v>
      </c>
      <c r="T159" s="1063">
        <f t="shared" si="40"/>
        <v>0</v>
      </c>
      <c r="U159" s="1100">
        <f t="shared" si="40"/>
        <v>0</v>
      </c>
      <c r="V159" s="1088">
        <f t="shared" si="39"/>
        <v>0</v>
      </c>
      <c r="W159" s="1064">
        <f>IF(D159='A. Allgemeine Informationen'!$C$15,$K159-X159,HLOOKUP('A. Allgemeine Informationen'!$C$15-1,$Y$1:$AE$505,ROW(D159),FALSE)-$X159)</f>
        <v>0</v>
      </c>
      <c r="X159" s="1098">
        <f>HLOOKUP('A. Allgemeine Informationen'!$C$15,$Y$1:$AE$505,ROW(D159),FALSE)</f>
        <v>0</v>
      </c>
      <c r="Y159" s="1088">
        <f t="shared" si="31"/>
        <v>0</v>
      </c>
      <c r="Z159" s="1064">
        <f t="shared" si="32"/>
        <v>0</v>
      </c>
      <c r="AA159" s="1064">
        <f t="shared" si="33"/>
        <v>0</v>
      </c>
      <c r="AB159" s="1064">
        <f t="shared" si="34"/>
        <v>0</v>
      </c>
      <c r="AC159" s="1065">
        <f t="shared" si="35"/>
        <v>0</v>
      </c>
      <c r="AD159" s="1033">
        <f t="shared" si="36"/>
        <v>0</v>
      </c>
      <c r="AE159" s="1034">
        <f t="shared" si="37"/>
        <v>0</v>
      </c>
      <c r="AG159" s="721"/>
    </row>
    <row r="160" spans="2:33" s="388" customFormat="1" ht="15" customHeight="1" x14ac:dyDescent="0.2">
      <c r="B160" s="1057"/>
      <c r="C160" s="1058"/>
      <c r="D160" s="1059"/>
      <c r="E160" s="1060"/>
      <c r="F160" s="1060"/>
      <c r="G160" s="1060"/>
      <c r="H160" s="1060"/>
      <c r="I160" s="1060"/>
      <c r="J160" s="1060"/>
      <c r="K160" s="1061">
        <f t="shared" si="29"/>
        <v>0</v>
      </c>
      <c r="L160" s="1060"/>
      <c r="M160" s="1099">
        <f>IFERROR(VLOOKUP($C160,Listen!$F$3:$H$39,2,0),0)</f>
        <v>0</v>
      </c>
      <c r="N160" s="1062">
        <f>IFERROR(VLOOKUP($C160,Listen!$F$3:$H$39,3,0),0)</f>
        <v>0</v>
      </c>
      <c r="O160" s="1063">
        <f t="shared" si="30"/>
        <v>0</v>
      </c>
      <c r="P160" s="1063">
        <f t="shared" si="40"/>
        <v>0</v>
      </c>
      <c r="Q160" s="1063">
        <f t="shared" si="40"/>
        <v>0</v>
      </c>
      <c r="R160" s="1063">
        <f t="shared" si="40"/>
        <v>0</v>
      </c>
      <c r="S160" s="1063">
        <f t="shared" si="40"/>
        <v>0</v>
      </c>
      <c r="T160" s="1063">
        <f t="shared" si="40"/>
        <v>0</v>
      </c>
      <c r="U160" s="1100">
        <f t="shared" si="40"/>
        <v>0</v>
      </c>
      <c r="V160" s="1088">
        <f t="shared" si="39"/>
        <v>0</v>
      </c>
      <c r="W160" s="1064">
        <f>IF(D160='A. Allgemeine Informationen'!$C$15,$K160-X160,HLOOKUP('A. Allgemeine Informationen'!$C$15-1,$Y$1:$AE$505,ROW(D160),FALSE)-$X160)</f>
        <v>0</v>
      </c>
      <c r="X160" s="1098">
        <f>HLOOKUP('A. Allgemeine Informationen'!$C$15,$Y$1:$AE$505,ROW(D160),FALSE)</f>
        <v>0</v>
      </c>
      <c r="Y160" s="1088">
        <f t="shared" si="31"/>
        <v>0</v>
      </c>
      <c r="Z160" s="1064">
        <f t="shared" si="32"/>
        <v>0</v>
      </c>
      <c r="AA160" s="1064">
        <f t="shared" si="33"/>
        <v>0</v>
      </c>
      <c r="AB160" s="1064">
        <f t="shared" si="34"/>
        <v>0</v>
      </c>
      <c r="AC160" s="1065">
        <f t="shared" si="35"/>
        <v>0</v>
      </c>
      <c r="AD160" s="1033">
        <f t="shared" si="36"/>
        <v>0</v>
      </c>
      <c r="AE160" s="1034">
        <f t="shared" si="37"/>
        <v>0</v>
      </c>
      <c r="AG160" s="721"/>
    </row>
    <row r="161" spans="2:33" s="388" customFormat="1" ht="15" customHeight="1" x14ac:dyDescent="0.2">
      <c r="B161" s="1057"/>
      <c r="C161" s="1058"/>
      <c r="D161" s="1059"/>
      <c r="E161" s="1060"/>
      <c r="F161" s="1060"/>
      <c r="G161" s="1060"/>
      <c r="H161" s="1060"/>
      <c r="I161" s="1060"/>
      <c r="J161" s="1060"/>
      <c r="K161" s="1061">
        <f t="shared" si="29"/>
        <v>0</v>
      </c>
      <c r="L161" s="1060"/>
      <c r="M161" s="1099">
        <f>IFERROR(VLOOKUP($C161,Listen!$F$3:$H$39,2,0),0)</f>
        <v>0</v>
      </c>
      <c r="N161" s="1062">
        <f>IFERROR(VLOOKUP($C161,Listen!$F$3:$H$39,3,0),0)</f>
        <v>0</v>
      </c>
      <c r="O161" s="1063">
        <f t="shared" si="30"/>
        <v>0</v>
      </c>
      <c r="P161" s="1063">
        <f t="shared" si="40"/>
        <v>0</v>
      </c>
      <c r="Q161" s="1063">
        <f t="shared" si="40"/>
        <v>0</v>
      </c>
      <c r="R161" s="1063">
        <f t="shared" si="40"/>
        <v>0</v>
      </c>
      <c r="S161" s="1063">
        <f t="shared" si="40"/>
        <v>0</v>
      </c>
      <c r="T161" s="1063">
        <f t="shared" si="40"/>
        <v>0</v>
      </c>
      <c r="U161" s="1100">
        <f t="shared" si="40"/>
        <v>0</v>
      </c>
      <c r="V161" s="1088">
        <f t="shared" si="39"/>
        <v>0</v>
      </c>
      <c r="W161" s="1064">
        <f>IF(D161='A. Allgemeine Informationen'!$C$15,$K161-X161,HLOOKUP('A. Allgemeine Informationen'!$C$15-1,$Y$1:$AE$505,ROW(D161),FALSE)-$X161)</f>
        <v>0</v>
      </c>
      <c r="X161" s="1098">
        <f>HLOOKUP('A. Allgemeine Informationen'!$C$15,$Y$1:$AE$505,ROW(D161),FALSE)</f>
        <v>0</v>
      </c>
      <c r="Y161" s="1088">
        <f t="shared" si="31"/>
        <v>0</v>
      </c>
      <c r="Z161" s="1064">
        <f t="shared" si="32"/>
        <v>0</v>
      </c>
      <c r="AA161" s="1064">
        <f t="shared" si="33"/>
        <v>0</v>
      </c>
      <c r="AB161" s="1064">
        <f t="shared" si="34"/>
        <v>0</v>
      </c>
      <c r="AC161" s="1065">
        <f t="shared" si="35"/>
        <v>0</v>
      </c>
      <c r="AD161" s="1033">
        <f t="shared" si="36"/>
        <v>0</v>
      </c>
      <c r="AE161" s="1034">
        <f t="shared" si="37"/>
        <v>0</v>
      </c>
      <c r="AG161" s="721"/>
    </row>
    <row r="162" spans="2:33" s="388" customFormat="1" ht="15" customHeight="1" x14ac:dyDescent="0.2">
      <c r="B162" s="1057"/>
      <c r="C162" s="1058"/>
      <c r="D162" s="1059"/>
      <c r="E162" s="1060"/>
      <c r="F162" s="1060"/>
      <c r="G162" s="1060"/>
      <c r="H162" s="1060"/>
      <c r="I162" s="1060"/>
      <c r="J162" s="1060"/>
      <c r="K162" s="1061">
        <f t="shared" si="29"/>
        <v>0</v>
      </c>
      <c r="L162" s="1060"/>
      <c r="M162" s="1099">
        <f>IFERROR(VLOOKUP($C162,Listen!$F$3:$H$39,2,0),0)</f>
        <v>0</v>
      </c>
      <c r="N162" s="1062">
        <f>IFERROR(VLOOKUP($C162,Listen!$F$3:$H$39,3,0),0)</f>
        <v>0</v>
      </c>
      <c r="O162" s="1063">
        <f t="shared" si="30"/>
        <v>0</v>
      </c>
      <c r="P162" s="1063">
        <f t="shared" si="40"/>
        <v>0</v>
      </c>
      <c r="Q162" s="1063">
        <f t="shared" si="40"/>
        <v>0</v>
      </c>
      <c r="R162" s="1063">
        <f t="shared" si="40"/>
        <v>0</v>
      </c>
      <c r="S162" s="1063">
        <f t="shared" si="40"/>
        <v>0</v>
      </c>
      <c r="T162" s="1063">
        <f t="shared" si="40"/>
        <v>0</v>
      </c>
      <c r="U162" s="1100">
        <f t="shared" si="40"/>
        <v>0</v>
      </c>
      <c r="V162" s="1088">
        <f t="shared" si="39"/>
        <v>0</v>
      </c>
      <c r="W162" s="1064">
        <f>IF(D162='A. Allgemeine Informationen'!$C$15,$K162-X162,HLOOKUP('A. Allgemeine Informationen'!$C$15-1,$Y$1:$AE$505,ROW(D162),FALSE)-$X162)</f>
        <v>0</v>
      </c>
      <c r="X162" s="1098">
        <f>HLOOKUP('A. Allgemeine Informationen'!$C$15,$Y$1:$AE$505,ROW(D162),FALSE)</f>
        <v>0</v>
      </c>
      <c r="Y162" s="1088">
        <f t="shared" si="31"/>
        <v>0</v>
      </c>
      <c r="Z162" s="1064">
        <f t="shared" si="32"/>
        <v>0</v>
      </c>
      <c r="AA162" s="1064">
        <f t="shared" si="33"/>
        <v>0</v>
      </c>
      <c r="AB162" s="1064">
        <f t="shared" si="34"/>
        <v>0</v>
      </c>
      <c r="AC162" s="1065">
        <f t="shared" si="35"/>
        <v>0</v>
      </c>
      <c r="AD162" s="1033">
        <f t="shared" si="36"/>
        <v>0</v>
      </c>
      <c r="AE162" s="1034">
        <f t="shared" si="37"/>
        <v>0</v>
      </c>
      <c r="AG162" s="721"/>
    </row>
    <row r="163" spans="2:33" s="388" customFormat="1" ht="15" customHeight="1" x14ac:dyDescent="0.2">
      <c r="B163" s="1057"/>
      <c r="C163" s="1058"/>
      <c r="D163" s="1059"/>
      <c r="E163" s="1060"/>
      <c r="F163" s="1060"/>
      <c r="G163" s="1060"/>
      <c r="H163" s="1060"/>
      <c r="I163" s="1060"/>
      <c r="J163" s="1060"/>
      <c r="K163" s="1061">
        <f t="shared" si="29"/>
        <v>0</v>
      </c>
      <c r="L163" s="1060"/>
      <c r="M163" s="1099">
        <f>IFERROR(VLOOKUP($C163,Listen!$F$3:$H$39,2,0),0)</f>
        <v>0</v>
      </c>
      <c r="N163" s="1062">
        <f>IFERROR(VLOOKUP($C163,Listen!$F$3:$H$39,3,0),0)</f>
        <v>0</v>
      </c>
      <c r="O163" s="1063">
        <f t="shared" si="30"/>
        <v>0</v>
      </c>
      <c r="P163" s="1063">
        <f t="shared" si="40"/>
        <v>0</v>
      </c>
      <c r="Q163" s="1063">
        <f t="shared" si="40"/>
        <v>0</v>
      </c>
      <c r="R163" s="1063">
        <f t="shared" si="40"/>
        <v>0</v>
      </c>
      <c r="S163" s="1063">
        <f t="shared" si="40"/>
        <v>0</v>
      </c>
      <c r="T163" s="1063">
        <f t="shared" si="40"/>
        <v>0</v>
      </c>
      <c r="U163" s="1100">
        <f t="shared" si="40"/>
        <v>0</v>
      </c>
      <c r="V163" s="1088">
        <f t="shared" si="39"/>
        <v>0</v>
      </c>
      <c r="W163" s="1064">
        <f>IF(D163='A. Allgemeine Informationen'!$C$15,$K163-X163,HLOOKUP('A. Allgemeine Informationen'!$C$15-1,$Y$1:$AE$505,ROW(D163),FALSE)-$X163)</f>
        <v>0</v>
      </c>
      <c r="X163" s="1098">
        <f>HLOOKUP('A. Allgemeine Informationen'!$C$15,$Y$1:$AE$505,ROW(D163),FALSE)</f>
        <v>0</v>
      </c>
      <c r="Y163" s="1088">
        <f t="shared" si="31"/>
        <v>0</v>
      </c>
      <c r="Z163" s="1064">
        <f t="shared" si="32"/>
        <v>0</v>
      </c>
      <c r="AA163" s="1064">
        <f t="shared" si="33"/>
        <v>0</v>
      </c>
      <c r="AB163" s="1064">
        <f t="shared" si="34"/>
        <v>0</v>
      </c>
      <c r="AC163" s="1065">
        <f t="shared" si="35"/>
        <v>0</v>
      </c>
      <c r="AD163" s="1033">
        <f t="shared" si="36"/>
        <v>0</v>
      </c>
      <c r="AE163" s="1034">
        <f t="shared" si="37"/>
        <v>0</v>
      </c>
      <c r="AG163" s="721"/>
    </row>
    <row r="164" spans="2:33" s="388" customFormat="1" ht="15" customHeight="1" x14ac:dyDescent="0.2">
      <c r="B164" s="1057"/>
      <c r="C164" s="1058"/>
      <c r="D164" s="1059"/>
      <c r="E164" s="1060"/>
      <c r="F164" s="1060"/>
      <c r="G164" s="1060"/>
      <c r="H164" s="1060"/>
      <c r="I164" s="1060"/>
      <c r="J164" s="1060"/>
      <c r="K164" s="1061">
        <f t="shared" si="29"/>
        <v>0</v>
      </c>
      <c r="L164" s="1060"/>
      <c r="M164" s="1099">
        <f>IFERROR(VLOOKUP($C164,Listen!$F$3:$H$39,2,0),0)</f>
        <v>0</v>
      </c>
      <c r="N164" s="1062">
        <f>IFERROR(VLOOKUP($C164,Listen!$F$3:$H$39,3,0),0)</f>
        <v>0</v>
      </c>
      <c r="O164" s="1063">
        <f t="shared" si="30"/>
        <v>0</v>
      </c>
      <c r="P164" s="1063">
        <f t="shared" si="40"/>
        <v>0</v>
      </c>
      <c r="Q164" s="1063">
        <f t="shared" si="40"/>
        <v>0</v>
      </c>
      <c r="R164" s="1063">
        <f t="shared" si="40"/>
        <v>0</v>
      </c>
      <c r="S164" s="1063">
        <f t="shared" si="40"/>
        <v>0</v>
      </c>
      <c r="T164" s="1063">
        <f t="shared" si="40"/>
        <v>0</v>
      </c>
      <c r="U164" s="1100">
        <f t="shared" si="40"/>
        <v>0</v>
      </c>
      <c r="V164" s="1088">
        <f t="shared" si="39"/>
        <v>0</v>
      </c>
      <c r="W164" s="1064">
        <f>IF(D164='A. Allgemeine Informationen'!$C$15,$K164-X164,HLOOKUP('A. Allgemeine Informationen'!$C$15-1,$Y$1:$AE$505,ROW(D164),FALSE)-$X164)</f>
        <v>0</v>
      </c>
      <c r="X164" s="1098">
        <f>HLOOKUP('A. Allgemeine Informationen'!$C$15,$Y$1:$AE$505,ROW(D164),FALSE)</f>
        <v>0</v>
      </c>
      <c r="Y164" s="1088">
        <f t="shared" si="31"/>
        <v>0</v>
      </c>
      <c r="Z164" s="1064">
        <f t="shared" si="32"/>
        <v>0</v>
      </c>
      <c r="AA164" s="1064">
        <f t="shared" si="33"/>
        <v>0</v>
      </c>
      <c r="AB164" s="1064">
        <f t="shared" si="34"/>
        <v>0</v>
      </c>
      <c r="AC164" s="1065">
        <f t="shared" si="35"/>
        <v>0</v>
      </c>
      <c r="AD164" s="1033">
        <f t="shared" si="36"/>
        <v>0</v>
      </c>
      <c r="AE164" s="1034">
        <f t="shared" si="37"/>
        <v>0</v>
      </c>
      <c r="AG164" s="721"/>
    </row>
    <row r="165" spans="2:33" s="388" customFormat="1" ht="15" customHeight="1" x14ac:dyDescent="0.2">
      <c r="B165" s="1057"/>
      <c r="C165" s="1058"/>
      <c r="D165" s="1059"/>
      <c r="E165" s="1060"/>
      <c r="F165" s="1060"/>
      <c r="G165" s="1060"/>
      <c r="H165" s="1060"/>
      <c r="I165" s="1060"/>
      <c r="J165" s="1060"/>
      <c r="K165" s="1061">
        <f t="shared" si="29"/>
        <v>0</v>
      </c>
      <c r="L165" s="1060"/>
      <c r="M165" s="1099">
        <f>IFERROR(VLOOKUP($C165,Listen!$F$3:$H$39,2,0),0)</f>
        <v>0</v>
      </c>
      <c r="N165" s="1062">
        <f>IFERROR(VLOOKUP($C165,Listen!$F$3:$H$39,3,0),0)</f>
        <v>0</v>
      </c>
      <c r="O165" s="1063">
        <f t="shared" si="30"/>
        <v>0</v>
      </c>
      <c r="P165" s="1063">
        <f t="shared" si="40"/>
        <v>0</v>
      </c>
      <c r="Q165" s="1063">
        <f t="shared" si="40"/>
        <v>0</v>
      </c>
      <c r="R165" s="1063">
        <f t="shared" si="40"/>
        <v>0</v>
      </c>
      <c r="S165" s="1063">
        <f t="shared" si="40"/>
        <v>0</v>
      </c>
      <c r="T165" s="1063">
        <f t="shared" si="40"/>
        <v>0</v>
      </c>
      <c r="U165" s="1100">
        <f t="shared" si="40"/>
        <v>0</v>
      </c>
      <c r="V165" s="1088">
        <f t="shared" si="39"/>
        <v>0</v>
      </c>
      <c r="W165" s="1064">
        <f>IF(D165='A. Allgemeine Informationen'!$C$15,$K165-X165,HLOOKUP('A. Allgemeine Informationen'!$C$15-1,$Y$1:$AE$505,ROW(D165),FALSE)-$X165)</f>
        <v>0</v>
      </c>
      <c r="X165" s="1098">
        <f>HLOOKUP('A. Allgemeine Informationen'!$C$15,$Y$1:$AE$505,ROW(D165),FALSE)</f>
        <v>0</v>
      </c>
      <c r="Y165" s="1088">
        <f t="shared" si="31"/>
        <v>0</v>
      </c>
      <c r="Z165" s="1064">
        <f t="shared" si="32"/>
        <v>0</v>
      </c>
      <c r="AA165" s="1064">
        <f t="shared" si="33"/>
        <v>0</v>
      </c>
      <c r="AB165" s="1064">
        <f t="shared" si="34"/>
        <v>0</v>
      </c>
      <c r="AC165" s="1065">
        <f t="shared" si="35"/>
        <v>0</v>
      </c>
      <c r="AD165" s="1033">
        <f t="shared" si="36"/>
        <v>0</v>
      </c>
      <c r="AE165" s="1034">
        <f t="shared" si="37"/>
        <v>0</v>
      </c>
      <c r="AG165" s="721"/>
    </row>
    <row r="166" spans="2:33" s="388" customFormat="1" ht="15" customHeight="1" x14ac:dyDescent="0.2">
      <c r="B166" s="1057"/>
      <c r="C166" s="1058"/>
      <c r="D166" s="1059"/>
      <c r="E166" s="1060"/>
      <c r="F166" s="1060"/>
      <c r="G166" s="1060"/>
      <c r="H166" s="1060"/>
      <c r="I166" s="1060"/>
      <c r="J166" s="1060"/>
      <c r="K166" s="1061">
        <f t="shared" si="29"/>
        <v>0</v>
      </c>
      <c r="L166" s="1060"/>
      <c r="M166" s="1099">
        <f>IFERROR(VLOOKUP($C166,Listen!$F$3:$H$39,2,0),0)</f>
        <v>0</v>
      </c>
      <c r="N166" s="1062">
        <f>IFERROR(VLOOKUP($C166,Listen!$F$3:$H$39,3,0),0)</f>
        <v>0</v>
      </c>
      <c r="O166" s="1063">
        <f t="shared" si="30"/>
        <v>0</v>
      </c>
      <c r="P166" s="1063">
        <f t="shared" si="40"/>
        <v>0</v>
      </c>
      <c r="Q166" s="1063">
        <f t="shared" si="40"/>
        <v>0</v>
      </c>
      <c r="R166" s="1063">
        <f t="shared" si="40"/>
        <v>0</v>
      </c>
      <c r="S166" s="1063">
        <f t="shared" si="40"/>
        <v>0</v>
      </c>
      <c r="T166" s="1063">
        <f t="shared" si="40"/>
        <v>0</v>
      </c>
      <c r="U166" s="1100">
        <f t="shared" si="40"/>
        <v>0</v>
      </c>
      <c r="V166" s="1088">
        <f t="shared" si="39"/>
        <v>0</v>
      </c>
      <c r="W166" s="1064">
        <f>IF(D166='A. Allgemeine Informationen'!$C$15,$K166-X166,HLOOKUP('A. Allgemeine Informationen'!$C$15-1,$Y$1:$AE$505,ROW(D166),FALSE)-$X166)</f>
        <v>0</v>
      </c>
      <c r="X166" s="1098">
        <f>HLOOKUP('A. Allgemeine Informationen'!$C$15,$Y$1:$AE$505,ROW(D166),FALSE)</f>
        <v>0</v>
      </c>
      <c r="Y166" s="1088">
        <f t="shared" si="31"/>
        <v>0</v>
      </c>
      <c r="Z166" s="1064">
        <f t="shared" si="32"/>
        <v>0</v>
      </c>
      <c r="AA166" s="1064">
        <f t="shared" si="33"/>
        <v>0</v>
      </c>
      <c r="AB166" s="1064">
        <f t="shared" si="34"/>
        <v>0</v>
      </c>
      <c r="AC166" s="1065">
        <f t="shared" si="35"/>
        <v>0</v>
      </c>
      <c r="AD166" s="1033">
        <f t="shared" si="36"/>
        <v>0</v>
      </c>
      <c r="AE166" s="1034">
        <f t="shared" si="37"/>
        <v>0</v>
      </c>
      <c r="AG166" s="721"/>
    </row>
    <row r="167" spans="2:33" s="388" customFormat="1" ht="15" customHeight="1" x14ac:dyDescent="0.2">
      <c r="B167" s="1057"/>
      <c r="C167" s="1058"/>
      <c r="D167" s="1059"/>
      <c r="E167" s="1060"/>
      <c r="F167" s="1060"/>
      <c r="G167" s="1060"/>
      <c r="H167" s="1060"/>
      <c r="I167" s="1060"/>
      <c r="J167" s="1060"/>
      <c r="K167" s="1061">
        <f t="shared" si="29"/>
        <v>0</v>
      </c>
      <c r="L167" s="1060"/>
      <c r="M167" s="1099">
        <f>IFERROR(VLOOKUP($C167,Listen!$F$3:$H$39,2,0),0)</f>
        <v>0</v>
      </c>
      <c r="N167" s="1062">
        <f>IFERROR(VLOOKUP($C167,Listen!$F$3:$H$39,3,0),0)</f>
        <v>0</v>
      </c>
      <c r="O167" s="1063">
        <f t="shared" si="30"/>
        <v>0</v>
      </c>
      <c r="P167" s="1063">
        <f t="shared" ref="P167:U182" si="41">O167</f>
        <v>0</v>
      </c>
      <c r="Q167" s="1063">
        <f t="shared" si="41"/>
        <v>0</v>
      </c>
      <c r="R167" s="1063">
        <f t="shared" si="41"/>
        <v>0</v>
      </c>
      <c r="S167" s="1063">
        <f t="shared" si="41"/>
        <v>0</v>
      </c>
      <c r="T167" s="1063">
        <f t="shared" si="41"/>
        <v>0</v>
      </c>
      <c r="U167" s="1100">
        <f t="shared" si="41"/>
        <v>0</v>
      </c>
      <c r="V167" s="1088">
        <f t="shared" si="39"/>
        <v>0</v>
      </c>
      <c r="W167" s="1064">
        <f>IF(D167='A. Allgemeine Informationen'!$C$15,$K167-X167,HLOOKUP('A. Allgemeine Informationen'!$C$15-1,$Y$1:$AE$505,ROW(D167),FALSE)-$X167)</f>
        <v>0</v>
      </c>
      <c r="X167" s="1098">
        <f>HLOOKUP('A. Allgemeine Informationen'!$C$15,$Y$1:$AE$505,ROW(D167),FALSE)</f>
        <v>0</v>
      </c>
      <c r="Y167" s="1088">
        <f t="shared" si="31"/>
        <v>0</v>
      </c>
      <c r="Z167" s="1064">
        <f t="shared" si="32"/>
        <v>0</v>
      </c>
      <c r="AA167" s="1064">
        <f t="shared" si="33"/>
        <v>0</v>
      </c>
      <c r="AB167" s="1064">
        <f t="shared" si="34"/>
        <v>0</v>
      </c>
      <c r="AC167" s="1065">
        <f t="shared" si="35"/>
        <v>0</v>
      </c>
      <c r="AD167" s="1033">
        <f t="shared" si="36"/>
        <v>0</v>
      </c>
      <c r="AE167" s="1034">
        <f t="shared" si="37"/>
        <v>0</v>
      </c>
      <c r="AG167" s="721"/>
    </row>
    <row r="168" spans="2:33" s="388" customFormat="1" ht="15" customHeight="1" x14ac:dyDescent="0.2">
      <c r="B168" s="1057"/>
      <c r="C168" s="1058"/>
      <c r="D168" s="1059"/>
      <c r="E168" s="1060"/>
      <c r="F168" s="1060"/>
      <c r="G168" s="1060"/>
      <c r="H168" s="1060"/>
      <c r="I168" s="1060"/>
      <c r="J168" s="1060"/>
      <c r="K168" s="1061">
        <f t="shared" si="29"/>
        <v>0</v>
      </c>
      <c r="L168" s="1060"/>
      <c r="M168" s="1099">
        <f>IFERROR(VLOOKUP($C168,Listen!$F$3:$H$39,2,0),0)</f>
        <v>0</v>
      </c>
      <c r="N168" s="1062">
        <f>IFERROR(VLOOKUP($C168,Listen!$F$3:$H$39,3,0),0)</f>
        <v>0</v>
      </c>
      <c r="O168" s="1063">
        <f t="shared" si="30"/>
        <v>0</v>
      </c>
      <c r="P168" s="1063">
        <f t="shared" si="41"/>
        <v>0</v>
      </c>
      <c r="Q168" s="1063">
        <f t="shared" si="41"/>
        <v>0</v>
      </c>
      <c r="R168" s="1063">
        <f t="shared" si="41"/>
        <v>0</v>
      </c>
      <c r="S168" s="1063">
        <f t="shared" si="41"/>
        <v>0</v>
      </c>
      <c r="T168" s="1063">
        <f t="shared" si="41"/>
        <v>0</v>
      </c>
      <c r="U168" s="1100">
        <f t="shared" si="41"/>
        <v>0</v>
      </c>
      <c r="V168" s="1088">
        <f t="shared" si="39"/>
        <v>0</v>
      </c>
      <c r="W168" s="1064">
        <f>IF(D168='A. Allgemeine Informationen'!$C$15,$K168-X168,HLOOKUP('A. Allgemeine Informationen'!$C$15-1,$Y$1:$AE$505,ROW(D168),FALSE)-$X168)</f>
        <v>0</v>
      </c>
      <c r="X168" s="1098">
        <f>HLOOKUP('A. Allgemeine Informationen'!$C$15,$Y$1:$AE$505,ROW(D168),FALSE)</f>
        <v>0</v>
      </c>
      <c r="Y168" s="1088">
        <f t="shared" si="31"/>
        <v>0</v>
      </c>
      <c r="Z168" s="1064">
        <f t="shared" si="32"/>
        <v>0</v>
      </c>
      <c r="AA168" s="1064">
        <f t="shared" si="33"/>
        <v>0</v>
      </c>
      <c r="AB168" s="1064">
        <f t="shared" si="34"/>
        <v>0</v>
      </c>
      <c r="AC168" s="1065">
        <f t="shared" si="35"/>
        <v>0</v>
      </c>
      <c r="AD168" s="1033">
        <f t="shared" si="36"/>
        <v>0</v>
      </c>
      <c r="AE168" s="1034">
        <f t="shared" si="37"/>
        <v>0</v>
      </c>
      <c r="AG168" s="721"/>
    </row>
    <row r="169" spans="2:33" s="388" customFormat="1" ht="15" customHeight="1" x14ac:dyDescent="0.2">
      <c r="B169" s="1057"/>
      <c r="C169" s="1058"/>
      <c r="D169" s="1059"/>
      <c r="E169" s="1060"/>
      <c r="F169" s="1060"/>
      <c r="G169" s="1060"/>
      <c r="H169" s="1060"/>
      <c r="I169" s="1060"/>
      <c r="J169" s="1060"/>
      <c r="K169" s="1061">
        <f t="shared" si="29"/>
        <v>0</v>
      </c>
      <c r="L169" s="1060"/>
      <c r="M169" s="1099">
        <f>IFERROR(VLOOKUP($C169,Listen!$F$3:$H$39,2,0),0)</f>
        <v>0</v>
      </c>
      <c r="N169" s="1062">
        <f>IFERROR(VLOOKUP($C169,Listen!$F$3:$H$39,3,0),0)</f>
        <v>0</v>
      </c>
      <c r="O169" s="1063">
        <f t="shared" si="30"/>
        <v>0</v>
      </c>
      <c r="P169" s="1063">
        <f t="shared" si="41"/>
        <v>0</v>
      </c>
      <c r="Q169" s="1063">
        <f t="shared" si="41"/>
        <v>0</v>
      </c>
      <c r="R169" s="1063">
        <f t="shared" si="41"/>
        <v>0</v>
      </c>
      <c r="S169" s="1063">
        <f t="shared" si="41"/>
        <v>0</v>
      </c>
      <c r="T169" s="1063">
        <f t="shared" si="41"/>
        <v>0</v>
      </c>
      <c r="U169" s="1100">
        <f t="shared" si="41"/>
        <v>0</v>
      </c>
      <c r="V169" s="1088">
        <f t="shared" si="39"/>
        <v>0</v>
      </c>
      <c r="W169" s="1064">
        <f>IF(D169='A. Allgemeine Informationen'!$C$15,$K169-X169,HLOOKUP('A. Allgemeine Informationen'!$C$15-1,$Y$1:$AE$505,ROW(D169),FALSE)-$X169)</f>
        <v>0</v>
      </c>
      <c r="X169" s="1098">
        <f>HLOOKUP('A. Allgemeine Informationen'!$C$15,$Y$1:$AE$505,ROW(D169),FALSE)</f>
        <v>0</v>
      </c>
      <c r="Y169" s="1088">
        <f t="shared" si="31"/>
        <v>0</v>
      </c>
      <c r="Z169" s="1064">
        <f t="shared" si="32"/>
        <v>0</v>
      </c>
      <c r="AA169" s="1064">
        <f t="shared" si="33"/>
        <v>0</v>
      </c>
      <c r="AB169" s="1064">
        <f t="shared" si="34"/>
        <v>0</v>
      </c>
      <c r="AC169" s="1065">
        <f t="shared" si="35"/>
        <v>0</v>
      </c>
      <c r="AD169" s="1033">
        <f t="shared" si="36"/>
        <v>0</v>
      </c>
      <c r="AE169" s="1034">
        <f t="shared" si="37"/>
        <v>0</v>
      </c>
      <c r="AG169" s="721"/>
    </row>
    <row r="170" spans="2:33" s="388" customFormat="1" ht="15" customHeight="1" x14ac:dyDescent="0.2">
      <c r="B170" s="1057"/>
      <c r="C170" s="1058"/>
      <c r="D170" s="1059"/>
      <c r="E170" s="1060"/>
      <c r="F170" s="1060"/>
      <c r="G170" s="1060"/>
      <c r="H170" s="1060"/>
      <c r="I170" s="1060"/>
      <c r="J170" s="1060"/>
      <c r="K170" s="1061">
        <f t="shared" si="29"/>
        <v>0</v>
      </c>
      <c r="L170" s="1060"/>
      <c r="M170" s="1099">
        <f>IFERROR(VLOOKUP($C170,Listen!$F$3:$H$39,2,0),0)</f>
        <v>0</v>
      </c>
      <c r="N170" s="1062">
        <f>IFERROR(VLOOKUP($C170,Listen!$F$3:$H$39,3,0),0)</f>
        <v>0</v>
      </c>
      <c r="O170" s="1063">
        <f t="shared" si="30"/>
        <v>0</v>
      </c>
      <c r="P170" s="1063">
        <f t="shared" si="41"/>
        <v>0</v>
      </c>
      <c r="Q170" s="1063">
        <f t="shared" si="41"/>
        <v>0</v>
      </c>
      <c r="R170" s="1063">
        <f t="shared" si="41"/>
        <v>0</v>
      </c>
      <c r="S170" s="1063">
        <f t="shared" si="41"/>
        <v>0</v>
      </c>
      <c r="T170" s="1063">
        <f t="shared" si="41"/>
        <v>0</v>
      </c>
      <c r="U170" s="1100">
        <f t="shared" si="41"/>
        <v>0</v>
      </c>
      <c r="V170" s="1088">
        <f t="shared" si="39"/>
        <v>0</v>
      </c>
      <c r="W170" s="1064">
        <f>IF(D170='A. Allgemeine Informationen'!$C$15,$K170-X170,HLOOKUP('A. Allgemeine Informationen'!$C$15-1,$Y$1:$AE$505,ROW(D170),FALSE)-$X170)</f>
        <v>0</v>
      </c>
      <c r="X170" s="1098">
        <f>HLOOKUP('A. Allgemeine Informationen'!$C$15,$Y$1:$AE$505,ROW(D170),FALSE)</f>
        <v>0</v>
      </c>
      <c r="Y170" s="1088">
        <f t="shared" si="31"/>
        <v>0</v>
      </c>
      <c r="Z170" s="1064">
        <f t="shared" si="32"/>
        <v>0</v>
      </c>
      <c r="AA170" s="1064">
        <f t="shared" si="33"/>
        <v>0</v>
      </c>
      <c r="AB170" s="1064">
        <f t="shared" si="34"/>
        <v>0</v>
      </c>
      <c r="AC170" s="1065">
        <f t="shared" si="35"/>
        <v>0</v>
      </c>
      <c r="AD170" s="1033">
        <f t="shared" si="36"/>
        <v>0</v>
      </c>
      <c r="AE170" s="1034">
        <f t="shared" si="37"/>
        <v>0</v>
      </c>
      <c r="AG170" s="721"/>
    </row>
    <row r="171" spans="2:33" s="388" customFormat="1" ht="15" customHeight="1" x14ac:dyDescent="0.2">
      <c r="B171" s="1057"/>
      <c r="C171" s="1058"/>
      <c r="D171" s="1059"/>
      <c r="E171" s="1060"/>
      <c r="F171" s="1060"/>
      <c r="G171" s="1060"/>
      <c r="H171" s="1060"/>
      <c r="I171" s="1060"/>
      <c r="J171" s="1060"/>
      <c r="K171" s="1061">
        <f t="shared" si="29"/>
        <v>0</v>
      </c>
      <c r="L171" s="1060"/>
      <c r="M171" s="1099">
        <f>IFERROR(VLOOKUP($C171,Listen!$F$3:$H$39,2,0),0)</f>
        <v>0</v>
      </c>
      <c r="N171" s="1062">
        <f>IFERROR(VLOOKUP($C171,Listen!$F$3:$H$39,3,0),0)</f>
        <v>0</v>
      </c>
      <c r="O171" s="1063">
        <f t="shared" si="30"/>
        <v>0</v>
      </c>
      <c r="P171" s="1063">
        <f t="shared" si="41"/>
        <v>0</v>
      </c>
      <c r="Q171" s="1063">
        <f t="shared" si="41"/>
        <v>0</v>
      </c>
      <c r="R171" s="1063">
        <f t="shared" si="41"/>
        <v>0</v>
      </c>
      <c r="S171" s="1063">
        <f t="shared" si="41"/>
        <v>0</v>
      </c>
      <c r="T171" s="1063">
        <f t="shared" si="41"/>
        <v>0</v>
      </c>
      <c r="U171" s="1100">
        <f t="shared" si="41"/>
        <v>0</v>
      </c>
      <c r="V171" s="1088">
        <f t="shared" si="39"/>
        <v>0</v>
      </c>
      <c r="W171" s="1064">
        <f>IF(D171='A. Allgemeine Informationen'!$C$15,$K171-X171,HLOOKUP('A. Allgemeine Informationen'!$C$15-1,$Y$1:$AE$505,ROW(D171),FALSE)-$X171)</f>
        <v>0</v>
      </c>
      <c r="X171" s="1098">
        <f>HLOOKUP('A. Allgemeine Informationen'!$C$15,$Y$1:$AE$505,ROW(D171),FALSE)</f>
        <v>0</v>
      </c>
      <c r="Y171" s="1088">
        <f t="shared" si="31"/>
        <v>0</v>
      </c>
      <c r="Z171" s="1064">
        <f t="shared" si="32"/>
        <v>0</v>
      </c>
      <c r="AA171" s="1064">
        <f t="shared" si="33"/>
        <v>0</v>
      </c>
      <c r="AB171" s="1064">
        <f t="shared" si="34"/>
        <v>0</v>
      </c>
      <c r="AC171" s="1065">
        <f t="shared" si="35"/>
        <v>0</v>
      </c>
      <c r="AD171" s="1033">
        <f t="shared" si="36"/>
        <v>0</v>
      </c>
      <c r="AE171" s="1034">
        <f t="shared" si="37"/>
        <v>0</v>
      </c>
      <c r="AG171" s="721"/>
    </row>
    <row r="172" spans="2:33" s="388" customFormat="1" ht="15" customHeight="1" x14ac:dyDescent="0.2">
      <c r="B172" s="1057"/>
      <c r="C172" s="1058"/>
      <c r="D172" s="1059"/>
      <c r="E172" s="1060"/>
      <c r="F172" s="1060"/>
      <c r="G172" s="1060"/>
      <c r="H172" s="1060"/>
      <c r="I172" s="1060"/>
      <c r="J172" s="1060"/>
      <c r="K172" s="1061">
        <f t="shared" si="29"/>
        <v>0</v>
      </c>
      <c r="L172" s="1060"/>
      <c r="M172" s="1099">
        <f>IFERROR(VLOOKUP($C172,Listen!$F$3:$H$39,2,0),0)</f>
        <v>0</v>
      </c>
      <c r="N172" s="1062">
        <f>IFERROR(VLOOKUP($C172,Listen!$F$3:$H$39,3,0),0)</f>
        <v>0</v>
      </c>
      <c r="O172" s="1063">
        <f t="shared" si="30"/>
        <v>0</v>
      </c>
      <c r="P172" s="1063">
        <f t="shared" si="41"/>
        <v>0</v>
      </c>
      <c r="Q172" s="1063">
        <f t="shared" si="41"/>
        <v>0</v>
      </c>
      <c r="R172" s="1063">
        <f t="shared" si="41"/>
        <v>0</v>
      </c>
      <c r="S172" s="1063">
        <f t="shared" si="41"/>
        <v>0</v>
      </c>
      <c r="T172" s="1063">
        <f t="shared" si="41"/>
        <v>0</v>
      </c>
      <c r="U172" s="1100">
        <f t="shared" si="41"/>
        <v>0</v>
      </c>
      <c r="V172" s="1088">
        <f t="shared" si="39"/>
        <v>0</v>
      </c>
      <c r="W172" s="1064">
        <f>IF(D172='A. Allgemeine Informationen'!$C$15,$K172-X172,HLOOKUP('A. Allgemeine Informationen'!$C$15-1,$Y$1:$AE$505,ROW(D172),FALSE)-$X172)</f>
        <v>0</v>
      </c>
      <c r="X172" s="1098">
        <f>HLOOKUP('A. Allgemeine Informationen'!$C$15,$Y$1:$AE$505,ROW(D172),FALSE)</f>
        <v>0</v>
      </c>
      <c r="Y172" s="1088">
        <f t="shared" si="31"/>
        <v>0</v>
      </c>
      <c r="Z172" s="1064">
        <f t="shared" si="32"/>
        <v>0</v>
      </c>
      <c r="AA172" s="1064">
        <f t="shared" si="33"/>
        <v>0</v>
      </c>
      <c r="AB172" s="1064">
        <f t="shared" si="34"/>
        <v>0</v>
      </c>
      <c r="AC172" s="1065">
        <f t="shared" si="35"/>
        <v>0</v>
      </c>
      <c r="AD172" s="1033">
        <f t="shared" si="36"/>
        <v>0</v>
      </c>
      <c r="AE172" s="1034">
        <f t="shared" si="37"/>
        <v>0</v>
      </c>
      <c r="AG172" s="721"/>
    </row>
    <row r="173" spans="2:33" s="388" customFormat="1" ht="15" customHeight="1" x14ac:dyDescent="0.2">
      <c r="B173" s="1057"/>
      <c r="C173" s="1058"/>
      <c r="D173" s="1059"/>
      <c r="E173" s="1060"/>
      <c r="F173" s="1060"/>
      <c r="G173" s="1060"/>
      <c r="H173" s="1060"/>
      <c r="I173" s="1060"/>
      <c r="J173" s="1060"/>
      <c r="K173" s="1061">
        <f t="shared" si="29"/>
        <v>0</v>
      </c>
      <c r="L173" s="1060"/>
      <c r="M173" s="1099">
        <f>IFERROR(VLOOKUP($C173,Listen!$F$3:$H$39,2,0),0)</f>
        <v>0</v>
      </c>
      <c r="N173" s="1062">
        <f>IFERROR(VLOOKUP($C173,Listen!$F$3:$H$39,3,0),0)</f>
        <v>0</v>
      </c>
      <c r="O173" s="1063">
        <f t="shared" si="30"/>
        <v>0</v>
      </c>
      <c r="P173" s="1063">
        <f t="shared" si="41"/>
        <v>0</v>
      </c>
      <c r="Q173" s="1063">
        <f t="shared" si="41"/>
        <v>0</v>
      </c>
      <c r="R173" s="1063">
        <f t="shared" si="41"/>
        <v>0</v>
      </c>
      <c r="S173" s="1063">
        <f t="shared" si="41"/>
        <v>0</v>
      </c>
      <c r="T173" s="1063">
        <f t="shared" si="41"/>
        <v>0</v>
      </c>
      <c r="U173" s="1100">
        <f t="shared" si="41"/>
        <v>0</v>
      </c>
      <c r="V173" s="1088">
        <f t="shared" si="39"/>
        <v>0</v>
      </c>
      <c r="W173" s="1064">
        <f>IF(D173='A. Allgemeine Informationen'!$C$15,$K173-X173,HLOOKUP('A. Allgemeine Informationen'!$C$15-1,$Y$1:$AE$505,ROW(D173),FALSE)-$X173)</f>
        <v>0</v>
      </c>
      <c r="X173" s="1098">
        <f>HLOOKUP('A. Allgemeine Informationen'!$C$15,$Y$1:$AE$505,ROW(D173),FALSE)</f>
        <v>0</v>
      </c>
      <c r="Y173" s="1088">
        <f t="shared" si="31"/>
        <v>0</v>
      </c>
      <c r="Z173" s="1064">
        <f t="shared" si="32"/>
        <v>0</v>
      </c>
      <c r="AA173" s="1064">
        <f t="shared" si="33"/>
        <v>0</v>
      </c>
      <c r="AB173" s="1064">
        <f t="shared" si="34"/>
        <v>0</v>
      </c>
      <c r="AC173" s="1065">
        <f t="shared" si="35"/>
        <v>0</v>
      </c>
      <c r="AD173" s="1033">
        <f t="shared" si="36"/>
        <v>0</v>
      </c>
      <c r="AE173" s="1034">
        <f t="shared" si="37"/>
        <v>0</v>
      </c>
      <c r="AG173" s="721"/>
    </row>
    <row r="174" spans="2:33" s="388" customFormat="1" ht="15" customHeight="1" x14ac:dyDescent="0.2">
      <c r="B174" s="1057"/>
      <c r="C174" s="1058"/>
      <c r="D174" s="1059"/>
      <c r="E174" s="1060"/>
      <c r="F174" s="1060"/>
      <c r="G174" s="1060"/>
      <c r="H174" s="1060"/>
      <c r="I174" s="1060"/>
      <c r="J174" s="1060"/>
      <c r="K174" s="1061">
        <f t="shared" si="29"/>
        <v>0</v>
      </c>
      <c r="L174" s="1060"/>
      <c r="M174" s="1099">
        <f>IFERROR(VLOOKUP($C174,Listen!$F$3:$H$39,2,0),0)</f>
        <v>0</v>
      </c>
      <c r="N174" s="1062">
        <f>IFERROR(VLOOKUP($C174,Listen!$F$3:$H$39,3,0),0)</f>
        <v>0</v>
      </c>
      <c r="O174" s="1063">
        <f t="shared" si="30"/>
        <v>0</v>
      </c>
      <c r="P174" s="1063">
        <f t="shared" si="41"/>
        <v>0</v>
      </c>
      <c r="Q174" s="1063">
        <f t="shared" si="41"/>
        <v>0</v>
      </c>
      <c r="R174" s="1063">
        <f t="shared" si="41"/>
        <v>0</v>
      </c>
      <c r="S174" s="1063">
        <f t="shared" si="41"/>
        <v>0</v>
      </c>
      <c r="T174" s="1063">
        <f t="shared" si="41"/>
        <v>0</v>
      </c>
      <c r="U174" s="1100">
        <f t="shared" si="41"/>
        <v>0</v>
      </c>
      <c r="V174" s="1088">
        <f t="shared" si="39"/>
        <v>0</v>
      </c>
      <c r="W174" s="1064">
        <f>IF(D174='A. Allgemeine Informationen'!$C$15,$K174-X174,HLOOKUP('A. Allgemeine Informationen'!$C$15-1,$Y$1:$AE$505,ROW(D174),FALSE)-$X174)</f>
        <v>0</v>
      </c>
      <c r="X174" s="1098">
        <f>HLOOKUP('A. Allgemeine Informationen'!$C$15,$Y$1:$AE$505,ROW(D174),FALSE)</f>
        <v>0</v>
      </c>
      <c r="Y174" s="1088">
        <f t="shared" si="31"/>
        <v>0</v>
      </c>
      <c r="Z174" s="1064">
        <f t="shared" si="32"/>
        <v>0</v>
      </c>
      <c r="AA174" s="1064">
        <f t="shared" si="33"/>
        <v>0</v>
      </c>
      <c r="AB174" s="1064">
        <f t="shared" si="34"/>
        <v>0</v>
      </c>
      <c r="AC174" s="1065">
        <f t="shared" si="35"/>
        <v>0</v>
      </c>
      <c r="AD174" s="1033">
        <f t="shared" si="36"/>
        <v>0</v>
      </c>
      <c r="AE174" s="1034">
        <f t="shared" si="37"/>
        <v>0</v>
      </c>
      <c r="AG174" s="721"/>
    </row>
    <row r="175" spans="2:33" s="388" customFormat="1" ht="15" customHeight="1" x14ac:dyDescent="0.2">
      <c r="B175" s="1057"/>
      <c r="C175" s="1058"/>
      <c r="D175" s="1059"/>
      <c r="E175" s="1060"/>
      <c r="F175" s="1060"/>
      <c r="G175" s="1060"/>
      <c r="H175" s="1060"/>
      <c r="I175" s="1060"/>
      <c r="J175" s="1060"/>
      <c r="K175" s="1061">
        <f t="shared" si="29"/>
        <v>0</v>
      </c>
      <c r="L175" s="1060"/>
      <c r="M175" s="1099">
        <f>IFERROR(VLOOKUP($C175,Listen!$F$3:$H$39,2,0),0)</f>
        <v>0</v>
      </c>
      <c r="N175" s="1062">
        <f>IFERROR(VLOOKUP($C175,Listen!$F$3:$H$39,3,0),0)</f>
        <v>0</v>
      </c>
      <c r="O175" s="1063">
        <f t="shared" si="30"/>
        <v>0</v>
      </c>
      <c r="P175" s="1063">
        <f t="shared" si="41"/>
        <v>0</v>
      </c>
      <c r="Q175" s="1063">
        <f t="shared" si="41"/>
        <v>0</v>
      </c>
      <c r="R175" s="1063">
        <f t="shared" si="41"/>
        <v>0</v>
      </c>
      <c r="S175" s="1063">
        <f t="shared" si="41"/>
        <v>0</v>
      </c>
      <c r="T175" s="1063">
        <f t="shared" si="41"/>
        <v>0</v>
      </c>
      <c r="U175" s="1100">
        <f t="shared" si="41"/>
        <v>0</v>
      </c>
      <c r="V175" s="1088">
        <f t="shared" si="39"/>
        <v>0</v>
      </c>
      <c r="W175" s="1064">
        <f>IF(D175='A. Allgemeine Informationen'!$C$15,$K175-X175,HLOOKUP('A. Allgemeine Informationen'!$C$15-1,$Y$1:$AE$505,ROW(D175),FALSE)-$X175)</f>
        <v>0</v>
      </c>
      <c r="X175" s="1098">
        <f>HLOOKUP('A. Allgemeine Informationen'!$C$15,$Y$1:$AE$505,ROW(D175),FALSE)</f>
        <v>0</v>
      </c>
      <c r="Y175" s="1088">
        <f t="shared" si="31"/>
        <v>0</v>
      </c>
      <c r="Z175" s="1064">
        <f t="shared" si="32"/>
        <v>0</v>
      </c>
      <c r="AA175" s="1064">
        <f t="shared" si="33"/>
        <v>0</v>
      </c>
      <c r="AB175" s="1064">
        <f t="shared" si="34"/>
        <v>0</v>
      </c>
      <c r="AC175" s="1065">
        <f t="shared" si="35"/>
        <v>0</v>
      </c>
      <c r="AD175" s="1033">
        <f t="shared" si="36"/>
        <v>0</v>
      </c>
      <c r="AE175" s="1034">
        <f t="shared" si="37"/>
        <v>0</v>
      </c>
      <c r="AG175" s="721"/>
    </row>
    <row r="176" spans="2:33" s="388" customFormat="1" ht="15" customHeight="1" x14ac:dyDescent="0.2">
      <c r="B176" s="1057"/>
      <c r="C176" s="1058"/>
      <c r="D176" s="1059"/>
      <c r="E176" s="1060"/>
      <c r="F176" s="1060"/>
      <c r="G176" s="1060"/>
      <c r="H176" s="1060"/>
      <c r="I176" s="1060"/>
      <c r="J176" s="1060"/>
      <c r="K176" s="1061">
        <f t="shared" si="29"/>
        <v>0</v>
      </c>
      <c r="L176" s="1060"/>
      <c r="M176" s="1099">
        <f>IFERROR(VLOOKUP($C176,Listen!$F$3:$H$39,2,0),0)</f>
        <v>0</v>
      </c>
      <c r="N176" s="1062">
        <f>IFERROR(VLOOKUP($C176,Listen!$F$3:$H$39,3,0),0)</f>
        <v>0</v>
      </c>
      <c r="O176" s="1063">
        <f t="shared" si="30"/>
        <v>0</v>
      </c>
      <c r="P176" s="1063">
        <f t="shared" si="41"/>
        <v>0</v>
      </c>
      <c r="Q176" s="1063">
        <f t="shared" si="41"/>
        <v>0</v>
      </c>
      <c r="R176" s="1063">
        <f t="shared" si="41"/>
        <v>0</v>
      </c>
      <c r="S176" s="1063">
        <f t="shared" si="41"/>
        <v>0</v>
      </c>
      <c r="T176" s="1063">
        <f t="shared" si="41"/>
        <v>0</v>
      </c>
      <c r="U176" s="1100">
        <f t="shared" si="41"/>
        <v>0</v>
      </c>
      <c r="V176" s="1088">
        <f t="shared" si="39"/>
        <v>0</v>
      </c>
      <c r="W176" s="1064">
        <f>IF(D176='A. Allgemeine Informationen'!$C$15,$K176-X176,HLOOKUP('A. Allgemeine Informationen'!$C$15-1,$Y$1:$AE$505,ROW(D176),FALSE)-$X176)</f>
        <v>0</v>
      </c>
      <c r="X176" s="1098">
        <f>HLOOKUP('A. Allgemeine Informationen'!$C$15,$Y$1:$AE$505,ROW(D176),FALSE)</f>
        <v>0</v>
      </c>
      <c r="Y176" s="1088">
        <f t="shared" si="31"/>
        <v>0</v>
      </c>
      <c r="Z176" s="1064">
        <f t="shared" si="32"/>
        <v>0</v>
      </c>
      <c r="AA176" s="1064">
        <f t="shared" si="33"/>
        <v>0</v>
      </c>
      <c r="AB176" s="1064">
        <f t="shared" si="34"/>
        <v>0</v>
      </c>
      <c r="AC176" s="1065">
        <f t="shared" si="35"/>
        <v>0</v>
      </c>
      <c r="AD176" s="1033">
        <f t="shared" si="36"/>
        <v>0</v>
      </c>
      <c r="AE176" s="1034">
        <f t="shared" si="37"/>
        <v>0</v>
      </c>
      <c r="AG176" s="721"/>
    </row>
    <row r="177" spans="2:33" s="388" customFormat="1" ht="15" customHeight="1" x14ac:dyDescent="0.2">
      <c r="B177" s="1057"/>
      <c r="C177" s="1058"/>
      <c r="D177" s="1059"/>
      <c r="E177" s="1060"/>
      <c r="F177" s="1060"/>
      <c r="G177" s="1060"/>
      <c r="H177" s="1060"/>
      <c r="I177" s="1060"/>
      <c r="J177" s="1060"/>
      <c r="K177" s="1061">
        <f t="shared" si="29"/>
        <v>0</v>
      </c>
      <c r="L177" s="1060"/>
      <c r="M177" s="1099">
        <f>IFERROR(VLOOKUP($C177,Listen!$F$3:$H$39,2,0),0)</f>
        <v>0</v>
      </c>
      <c r="N177" s="1062">
        <f>IFERROR(VLOOKUP($C177,Listen!$F$3:$H$39,3,0),0)</f>
        <v>0</v>
      </c>
      <c r="O177" s="1063">
        <f t="shared" si="30"/>
        <v>0</v>
      </c>
      <c r="P177" s="1063">
        <f t="shared" si="41"/>
        <v>0</v>
      </c>
      <c r="Q177" s="1063">
        <f t="shared" si="41"/>
        <v>0</v>
      </c>
      <c r="R177" s="1063">
        <f t="shared" si="41"/>
        <v>0</v>
      </c>
      <c r="S177" s="1063">
        <f t="shared" si="41"/>
        <v>0</v>
      </c>
      <c r="T177" s="1063">
        <f t="shared" si="41"/>
        <v>0</v>
      </c>
      <c r="U177" s="1100">
        <f t="shared" si="41"/>
        <v>0</v>
      </c>
      <c r="V177" s="1088">
        <f t="shared" si="39"/>
        <v>0</v>
      </c>
      <c r="W177" s="1064">
        <f>IF(D177='A. Allgemeine Informationen'!$C$15,$K177-X177,HLOOKUP('A. Allgemeine Informationen'!$C$15-1,$Y$1:$AE$505,ROW(D177),FALSE)-$X177)</f>
        <v>0</v>
      </c>
      <c r="X177" s="1098">
        <f>HLOOKUP('A. Allgemeine Informationen'!$C$15,$Y$1:$AE$505,ROW(D177),FALSE)</f>
        <v>0</v>
      </c>
      <c r="Y177" s="1088">
        <f t="shared" si="31"/>
        <v>0</v>
      </c>
      <c r="Z177" s="1064">
        <f t="shared" si="32"/>
        <v>0</v>
      </c>
      <c r="AA177" s="1064">
        <f t="shared" si="33"/>
        <v>0</v>
      </c>
      <c r="AB177" s="1064">
        <f t="shared" si="34"/>
        <v>0</v>
      </c>
      <c r="AC177" s="1065">
        <f t="shared" si="35"/>
        <v>0</v>
      </c>
      <c r="AD177" s="1033">
        <f t="shared" si="36"/>
        <v>0</v>
      </c>
      <c r="AE177" s="1034">
        <f t="shared" si="37"/>
        <v>0</v>
      </c>
      <c r="AG177" s="721"/>
    </row>
    <row r="178" spans="2:33" s="388" customFormat="1" ht="15" customHeight="1" x14ac:dyDescent="0.2">
      <c r="B178" s="1057"/>
      <c r="C178" s="1058"/>
      <c r="D178" s="1059"/>
      <c r="E178" s="1060"/>
      <c r="F178" s="1060"/>
      <c r="G178" s="1060"/>
      <c r="H178" s="1060"/>
      <c r="I178" s="1060"/>
      <c r="J178" s="1060"/>
      <c r="K178" s="1061">
        <f t="shared" si="29"/>
        <v>0</v>
      </c>
      <c r="L178" s="1060"/>
      <c r="M178" s="1099">
        <f>IFERROR(VLOOKUP($C178,Listen!$F$3:$H$39,2,0),0)</f>
        <v>0</v>
      </c>
      <c r="N178" s="1062">
        <f>IFERROR(VLOOKUP($C178,Listen!$F$3:$H$39,3,0),0)</f>
        <v>0</v>
      </c>
      <c r="O178" s="1063">
        <f t="shared" si="30"/>
        <v>0</v>
      </c>
      <c r="P178" s="1063">
        <f t="shared" si="41"/>
        <v>0</v>
      </c>
      <c r="Q178" s="1063">
        <f t="shared" si="41"/>
        <v>0</v>
      </c>
      <c r="R178" s="1063">
        <f t="shared" si="41"/>
        <v>0</v>
      </c>
      <c r="S178" s="1063">
        <f t="shared" si="41"/>
        <v>0</v>
      </c>
      <c r="T178" s="1063">
        <f t="shared" si="41"/>
        <v>0</v>
      </c>
      <c r="U178" s="1100">
        <f t="shared" si="41"/>
        <v>0</v>
      </c>
      <c r="V178" s="1088">
        <f t="shared" si="39"/>
        <v>0</v>
      </c>
      <c r="W178" s="1064">
        <f>IF(D178='A. Allgemeine Informationen'!$C$15,$K178-X178,HLOOKUP('A. Allgemeine Informationen'!$C$15-1,$Y$1:$AE$505,ROW(D178),FALSE)-$X178)</f>
        <v>0</v>
      </c>
      <c r="X178" s="1098">
        <f>HLOOKUP('A. Allgemeine Informationen'!$C$15,$Y$1:$AE$505,ROW(D178),FALSE)</f>
        <v>0</v>
      </c>
      <c r="Y178" s="1088">
        <f t="shared" si="31"/>
        <v>0</v>
      </c>
      <c r="Z178" s="1064">
        <f t="shared" si="32"/>
        <v>0</v>
      </c>
      <c r="AA178" s="1064">
        <f t="shared" si="33"/>
        <v>0</v>
      </c>
      <c r="AB178" s="1064">
        <f t="shared" si="34"/>
        <v>0</v>
      </c>
      <c r="AC178" s="1065">
        <f t="shared" si="35"/>
        <v>0</v>
      </c>
      <c r="AD178" s="1033">
        <f t="shared" si="36"/>
        <v>0</v>
      </c>
      <c r="AE178" s="1034">
        <f t="shared" si="37"/>
        <v>0</v>
      </c>
      <c r="AG178" s="721"/>
    </row>
    <row r="179" spans="2:33" s="388" customFormat="1" ht="15" customHeight="1" x14ac:dyDescent="0.2">
      <c r="B179" s="1057"/>
      <c r="C179" s="1058"/>
      <c r="D179" s="1059"/>
      <c r="E179" s="1060"/>
      <c r="F179" s="1060"/>
      <c r="G179" s="1060"/>
      <c r="H179" s="1060"/>
      <c r="I179" s="1060"/>
      <c r="J179" s="1060"/>
      <c r="K179" s="1061">
        <f t="shared" si="29"/>
        <v>0</v>
      </c>
      <c r="L179" s="1060"/>
      <c r="M179" s="1099">
        <f>IFERROR(VLOOKUP($C179,Listen!$F$3:$H$39,2,0),0)</f>
        <v>0</v>
      </c>
      <c r="N179" s="1062">
        <f>IFERROR(VLOOKUP($C179,Listen!$F$3:$H$39,3,0),0)</f>
        <v>0</v>
      </c>
      <c r="O179" s="1063">
        <f t="shared" si="30"/>
        <v>0</v>
      </c>
      <c r="P179" s="1063">
        <f t="shared" si="41"/>
        <v>0</v>
      </c>
      <c r="Q179" s="1063">
        <f t="shared" si="41"/>
        <v>0</v>
      </c>
      <c r="R179" s="1063">
        <f t="shared" si="41"/>
        <v>0</v>
      </c>
      <c r="S179" s="1063">
        <f t="shared" si="41"/>
        <v>0</v>
      </c>
      <c r="T179" s="1063">
        <f t="shared" si="41"/>
        <v>0</v>
      </c>
      <c r="U179" s="1100">
        <f t="shared" si="41"/>
        <v>0</v>
      </c>
      <c r="V179" s="1088">
        <f t="shared" si="39"/>
        <v>0</v>
      </c>
      <c r="W179" s="1064">
        <f>IF(D179='A. Allgemeine Informationen'!$C$15,$K179-X179,HLOOKUP('A. Allgemeine Informationen'!$C$15-1,$Y$1:$AE$505,ROW(D179),FALSE)-$X179)</f>
        <v>0</v>
      </c>
      <c r="X179" s="1098">
        <f>HLOOKUP('A. Allgemeine Informationen'!$C$15,$Y$1:$AE$505,ROW(D179),FALSE)</f>
        <v>0</v>
      </c>
      <c r="Y179" s="1088">
        <f t="shared" si="31"/>
        <v>0</v>
      </c>
      <c r="Z179" s="1064">
        <f t="shared" si="32"/>
        <v>0</v>
      </c>
      <c r="AA179" s="1064">
        <f t="shared" si="33"/>
        <v>0</v>
      </c>
      <c r="AB179" s="1064">
        <f t="shared" si="34"/>
        <v>0</v>
      </c>
      <c r="AC179" s="1065">
        <f t="shared" si="35"/>
        <v>0</v>
      </c>
      <c r="AD179" s="1033">
        <f t="shared" si="36"/>
        <v>0</v>
      </c>
      <c r="AE179" s="1034">
        <f t="shared" si="37"/>
        <v>0</v>
      </c>
      <c r="AG179" s="721"/>
    </row>
    <row r="180" spans="2:33" s="388" customFormat="1" ht="15" customHeight="1" x14ac:dyDescent="0.2">
      <c r="B180" s="1057"/>
      <c r="C180" s="1058"/>
      <c r="D180" s="1059"/>
      <c r="E180" s="1060"/>
      <c r="F180" s="1060"/>
      <c r="G180" s="1060"/>
      <c r="H180" s="1060"/>
      <c r="I180" s="1060"/>
      <c r="J180" s="1060"/>
      <c r="K180" s="1061">
        <f t="shared" si="29"/>
        <v>0</v>
      </c>
      <c r="L180" s="1060"/>
      <c r="M180" s="1099">
        <f>IFERROR(VLOOKUP($C180,Listen!$F$3:$H$39,2,0),0)</f>
        <v>0</v>
      </c>
      <c r="N180" s="1062">
        <f>IFERROR(VLOOKUP($C180,Listen!$F$3:$H$39,3,0),0)</f>
        <v>0</v>
      </c>
      <c r="O180" s="1063">
        <f t="shared" si="30"/>
        <v>0</v>
      </c>
      <c r="P180" s="1063">
        <f t="shared" si="41"/>
        <v>0</v>
      </c>
      <c r="Q180" s="1063">
        <f t="shared" si="41"/>
        <v>0</v>
      </c>
      <c r="R180" s="1063">
        <f t="shared" si="41"/>
        <v>0</v>
      </c>
      <c r="S180" s="1063">
        <f t="shared" si="41"/>
        <v>0</v>
      </c>
      <c r="T180" s="1063">
        <f t="shared" si="41"/>
        <v>0</v>
      </c>
      <c r="U180" s="1100">
        <f t="shared" si="41"/>
        <v>0</v>
      </c>
      <c r="V180" s="1088">
        <f t="shared" si="39"/>
        <v>0</v>
      </c>
      <c r="W180" s="1064">
        <f>IF(D180='A. Allgemeine Informationen'!$C$15,$K180-X180,HLOOKUP('A. Allgemeine Informationen'!$C$15-1,$Y$1:$AE$505,ROW(D180),FALSE)-$X180)</f>
        <v>0</v>
      </c>
      <c r="X180" s="1098">
        <f>HLOOKUP('A. Allgemeine Informationen'!$C$15,$Y$1:$AE$505,ROW(D180),FALSE)</f>
        <v>0</v>
      </c>
      <c r="Y180" s="1088">
        <f t="shared" si="31"/>
        <v>0</v>
      </c>
      <c r="Z180" s="1064">
        <f t="shared" si="32"/>
        <v>0</v>
      </c>
      <c r="AA180" s="1064">
        <f t="shared" si="33"/>
        <v>0</v>
      </c>
      <c r="AB180" s="1064">
        <f t="shared" si="34"/>
        <v>0</v>
      </c>
      <c r="AC180" s="1065">
        <f t="shared" si="35"/>
        <v>0</v>
      </c>
      <c r="AD180" s="1033">
        <f t="shared" si="36"/>
        <v>0</v>
      </c>
      <c r="AE180" s="1034">
        <f t="shared" si="37"/>
        <v>0</v>
      </c>
      <c r="AG180" s="721"/>
    </row>
    <row r="181" spans="2:33" s="388" customFormat="1" ht="15" customHeight="1" x14ac:dyDescent="0.2">
      <c r="B181" s="1057"/>
      <c r="C181" s="1058"/>
      <c r="D181" s="1059"/>
      <c r="E181" s="1060"/>
      <c r="F181" s="1060"/>
      <c r="G181" s="1060"/>
      <c r="H181" s="1060"/>
      <c r="I181" s="1060"/>
      <c r="J181" s="1060"/>
      <c r="K181" s="1061">
        <f t="shared" si="29"/>
        <v>0</v>
      </c>
      <c r="L181" s="1060"/>
      <c r="M181" s="1099">
        <f>IFERROR(VLOOKUP($C181,Listen!$F$3:$H$39,2,0),0)</f>
        <v>0</v>
      </c>
      <c r="N181" s="1062">
        <f>IFERROR(VLOOKUP($C181,Listen!$F$3:$H$39,3,0),0)</f>
        <v>0</v>
      </c>
      <c r="O181" s="1063">
        <f t="shared" si="30"/>
        <v>0</v>
      </c>
      <c r="P181" s="1063">
        <f t="shared" si="41"/>
        <v>0</v>
      </c>
      <c r="Q181" s="1063">
        <f t="shared" si="41"/>
        <v>0</v>
      </c>
      <c r="R181" s="1063">
        <f t="shared" si="41"/>
        <v>0</v>
      </c>
      <c r="S181" s="1063">
        <f t="shared" si="41"/>
        <v>0</v>
      </c>
      <c r="T181" s="1063">
        <f t="shared" si="41"/>
        <v>0</v>
      </c>
      <c r="U181" s="1100">
        <f t="shared" si="41"/>
        <v>0</v>
      </c>
      <c r="V181" s="1088">
        <f t="shared" si="39"/>
        <v>0</v>
      </c>
      <c r="W181" s="1064">
        <f>IF(D181='A. Allgemeine Informationen'!$C$15,$K181-X181,HLOOKUP('A. Allgemeine Informationen'!$C$15-1,$Y$1:$AE$505,ROW(D181),FALSE)-$X181)</f>
        <v>0</v>
      </c>
      <c r="X181" s="1098">
        <f>HLOOKUP('A. Allgemeine Informationen'!$C$15,$Y$1:$AE$505,ROW(D181),FALSE)</f>
        <v>0</v>
      </c>
      <c r="Y181" s="1088">
        <f t="shared" si="31"/>
        <v>0</v>
      </c>
      <c r="Z181" s="1064">
        <f t="shared" si="32"/>
        <v>0</v>
      </c>
      <c r="AA181" s="1064">
        <f t="shared" si="33"/>
        <v>0</v>
      </c>
      <c r="AB181" s="1064">
        <f t="shared" si="34"/>
        <v>0</v>
      </c>
      <c r="AC181" s="1065">
        <f t="shared" si="35"/>
        <v>0</v>
      </c>
      <c r="AD181" s="1033">
        <f t="shared" si="36"/>
        <v>0</v>
      </c>
      <c r="AE181" s="1034">
        <f t="shared" si="37"/>
        <v>0</v>
      </c>
      <c r="AG181" s="721"/>
    </row>
    <row r="182" spans="2:33" s="388" customFormat="1" ht="15" customHeight="1" x14ac:dyDescent="0.2">
      <c r="B182" s="1057"/>
      <c r="C182" s="1058"/>
      <c r="D182" s="1059"/>
      <c r="E182" s="1060"/>
      <c r="F182" s="1060"/>
      <c r="G182" s="1060"/>
      <c r="H182" s="1060"/>
      <c r="I182" s="1060"/>
      <c r="J182" s="1060"/>
      <c r="K182" s="1061">
        <f t="shared" si="29"/>
        <v>0</v>
      </c>
      <c r="L182" s="1060"/>
      <c r="M182" s="1099">
        <f>IFERROR(VLOOKUP($C182,Listen!$F$3:$H$39,2,0),0)</f>
        <v>0</v>
      </c>
      <c r="N182" s="1062">
        <f>IFERROR(VLOOKUP($C182,Listen!$F$3:$H$39,3,0),0)</f>
        <v>0</v>
      </c>
      <c r="O182" s="1063">
        <f t="shared" si="30"/>
        <v>0</v>
      </c>
      <c r="P182" s="1063">
        <f t="shared" si="41"/>
        <v>0</v>
      </c>
      <c r="Q182" s="1063">
        <f t="shared" si="41"/>
        <v>0</v>
      </c>
      <c r="R182" s="1063">
        <f t="shared" si="41"/>
        <v>0</v>
      </c>
      <c r="S182" s="1063">
        <f t="shared" si="41"/>
        <v>0</v>
      </c>
      <c r="T182" s="1063">
        <f t="shared" si="41"/>
        <v>0</v>
      </c>
      <c r="U182" s="1100">
        <f t="shared" si="41"/>
        <v>0</v>
      </c>
      <c r="V182" s="1088">
        <f t="shared" si="39"/>
        <v>0</v>
      </c>
      <c r="W182" s="1064">
        <f>IF(D182='A. Allgemeine Informationen'!$C$15,$K182-X182,HLOOKUP('A. Allgemeine Informationen'!$C$15-1,$Y$1:$AE$505,ROW(D182),FALSE)-$X182)</f>
        <v>0</v>
      </c>
      <c r="X182" s="1098">
        <f>HLOOKUP('A. Allgemeine Informationen'!$C$15,$Y$1:$AE$505,ROW(D182),FALSE)</f>
        <v>0</v>
      </c>
      <c r="Y182" s="1088">
        <f t="shared" si="31"/>
        <v>0</v>
      </c>
      <c r="Z182" s="1064">
        <f t="shared" si="32"/>
        <v>0</v>
      </c>
      <c r="AA182" s="1064">
        <f t="shared" si="33"/>
        <v>0</v>
      </c>
      <c r="AB182" s="1064">
        <f t="shared" si="34"/>
        <v>0</v>
      </c>
      <c r="AC182" s="1065">
        <f t="shared" si="35"/>
        <v>0</v>
      </c>
      <c r="AD182" s="1033">
        <f t="shared" si="36"/>
        <v>0</v>
      </c>
      <c r="AE182" s="1034">
        <f t="shared" si="37"/>
        <v>0</v>
      </c>
      <c r="AG182" s="721"/>
    </row>
    <row r="183" spans="2:33" s="388" customFormat="1" ht="15" customHeight="1" x14ac:dyDescent="0.2">
      <c r="B183" s="1057"/>
      <c r="C183" s="1058"/>
      <c r="D183" s="1059"/>
      <c r="E183" s="1060"/>
      <c r="F183" s="1060"/>
      <c r="G183" s="1060"/>
      <c r="H183" s="1060"/>
      <c r="I183" s="1060"/>
      <c r="J183" s="1060"/>
      <c r="K183" s="1061">
        <f t="shared" si="29"/>
        <v>0</v>
      </c>
      <c r="L183" s="1060"/>
      <c r="M183" s="1099">
        <f>IFERROR(VLOOKUP($C183,Listen!$F$3:$H$39,2,0),0)</f>
        <v>0</v>
      </c>
      <c r="N183" s="1062">
        <f>IFERROR(VLOOKUP($C183,Listen!$F$3:$H$39,3,0),0)</f>
        <v>0</v>
      </c>
      <c r="O183" s="1063">
        <f t="shared" si="30"/>
        <v>0</v>
      </c>
      <c r="P183" s="1063">
        <f t="shared" ref="P183:U198" si="42">O183</f>
        <v>0</v>
      </c>
      <c r="Q183" s="1063">
        <f t="shared" si="42"/>
        <v>0</v>
      </c>
      <c r="R183" s="1063">
        <f t="shared" si="42"/>
        <v>0</v>
      </c>
      <c r="S183" s="1063">
        <f t="shared" si="42"/>
        <v>0</v>
      </c>
      <c r="T183" s="1063">
        <f t="shared" si="42"/>
        <v>0</v>
      </c>
      <c r="U183" s="1100">
        <f t="shared" si="42"/>
        <v>0</v>
      </c>
      <c r="V183" s="1088">
        <f t="shared" si="39"/>
        <v>0</v>
      </c>
      <c r="W183" s="1064">
        <f>IF(D183='A. Allgemeine Informationen'!$C$15,$K183-X183,HLOOKUP('A. Allgemeine Informationen'!$C$15-1,$Y$1:$AE$505,ROW(D183),FALSE)-$X183)</f>
        <v>0</v>
      </c>
      <c r="X183" s="1098">
        <f>HLOOKUP('A. Allgemeine Informationen'!$C$15,$Y$1:$AE$505,ROW(D183),FALSE)</f>
        <v>0</v>
      </c>
      <c r="Y183" s="1088">
        <f t="shared" si="31"/>
        <v>0</v>
      </c>
      <c r="Z183" s="1064">
        <f t="shared" si="32"/>
        <v>0</v>
      </c>
      <c r="AA183" s="1064">
        <f t="shared" si="33"/>
        <v>0</v>
      </c>
      <c r="AB183" s="1064">
        <f t="shared" si="34"/>
        <v>0</v>
      </c>
      <c r="AC183" s="1065">
        <f t="shared" si="35"/>
        <v>0</v>
      </c>
      <c r="AD183" s="1033">
        <f t="shared" si="36"/>
        <v>0</v>
      </c>
      <c r="AE183" s="1034">
        <f t="shared" si="37"/>
        <v>0</v>
      </c>
      <c r="AG183" s="721"/>
    </row>
    <row r="184" spans="2:33" s="388" customFormat="1" ht="15" customHeight="1" x14ac:dyDescent="0.2">
      <c r="B184" s="1057"/>
      <c r="C184" s="1058"/>
      <c r="D184" s="1059"/>
      <c r="E184" s="1060"/>
      <c r="F184" s="1060"/>
      <c r="G184" s="1060"/>
      <c r="H184" s="1060"/>
      <c r="I184" s="1060"/>
      <c r="J184" s="1060"/>
      <c r="K184" s="1061">
        <f t="shared" si="29"/>
        <v>0</v>
      </c>
      <c r="L184" s="1060"/>
      <c r="M184" s="1099">
        <f>IFERROR(VLOOKUP($C184,Listen!$F$3:$H$39,2,0),0)</f>
        <v>0</v>
      </c>
      <c r="N184" s="1062">
        <f>IFERROR(VLOOKUP($C184,Listen!$F$3:$H$39,3,0),0)</f>
        <v>0</v>
      </c>
      <c r="O184" s="1063">
        <f t="shared" si="30"/>
        <v>0</v>
      </c>
      <c r="P184" s="1063">
        <f t="shared" si="42"/>
        <v>0</v>
      </c>
      <c r="Q184" s="1063">
        <f t="shared" si="42"/>
        <v>0</v>
      </c>
      <c r="R184" s="1063">
        <f t="shared" si="42"/>
        <v>0</v>
      </c>
      <c r="S184" s="1063">
        <f t="shared" si="42"/>
        <v>0</v>
      </c>
      <c r="T184" s="1063">
        <f t="shared" si="42"/>
        <v>0</v>
      </c>
      <c r="U184" s="1100">
        <f t="shared" si="42"/>
        <v>0</v>
      </c>
      <c r="V184" s="1088">
        <f t="shared" si="39"/>
        <v>0</v>
      </c>
      <c r="W184" s="1064">
        <f>IF(D184='A. Allgemeine Informationen'!$C$15,$K184-X184,HLOOKUP('A. Allgemeine Informationen'!$C$15-1,$Y$1:$AE$505,ROW(D184),FALSE)-$X184)</f>
        <v>0</v>
      </c>
      <c r="X184" s="1098">
        <f>HLOOKUP('A. Allgemeine Informationen'!$C$15,$Y$1:$AE$505,ROW(D184),FALSE)</f>
        <v>0</v>
      </c>
      <c r="Y184" s="1088">
        <f t="shared" si="31"/>
        <v>0</v>
      </c>
      <c r="Z184" s="1064">
        <f t="shared" si="32"/>
        <v>0</v>
      </c>
      <c r="AA184" s="1064">
        <f t="shared" si="33"/>
        <v>0</v>
      </c>
      <c r="AB184" s="1064">
        <f t="shared" si="34"/>
        <v>0</v>
      </c>
      <c r="AC184" s="1065">
        <f t="shared" si="35"/>
        <v>0</v>
      </c>
      <c r="AD184" s="1033">
        <f t="shared" si="36"/>
        <v>0</v>
      </c>
      <c r="AE184" s="1034">
        <f t="shared" si="37"/>
        <v>0</v>
      </c>
      <c r="AG184" s="721"/>
    </row>
    <row r="185" spans="2:33" s="388" customFormat="1" ht="15" customHeight="1" x14ac:dyDescent="0.2">
      <c r="B185" s="1057"/>
      <c r="C185" s="1058"/>
      <c r="D185" s="1059"/>
      <c r="E185" s="1060"/>
      <c r="F185" s="1060"/>
      <c r="G185" s="1060"/>
      <c r="H185" s="1060"/>
      <c r="I185" s="1060"/>
      <c r="J185" s="1060"/>
      <c r="K185" s="1061">
        <f t="shared" si="29"/>
        <v>0</v>
      </c>
      <c r="L185" s="1060"/>
      <c r="M185" s="1099">
        <f>IFERROR(VLOOKUP($C185,Listen!$F$3:$H$39,2,0),0)</f>
        <v>0</v>
      </c>
      <c r="N185" s="1062">
        <f>IFERROR(VLOOKUP($C185,Listen!$F$3:$H$39,3,0),0)</f>
        <v>0</v>
      </c>
      <c r="O185" s="1063">
        <f t="shared" si="30"/>
        <v>0</v>
      </c>
      <c r="P185" s="1063">
        <f t="shared" si="42"/>
        <v>0</v>
      </c>
      <c r="Q185" s="1063">
        <f t="shared" si="42"/>
        <v>0</v>
      </c>
      <c r="R185" s="1063">
        <f t="shared" si="42"/>
        <v>0</v>
      </c>
      <c r="S185" s="1063">
        <f t="shared" si="42"/>
        <v>0</v>
      </c>
      <c r="T185" s="1063">
        <f t="shared" si="42"/>
        <v>0</v>
      </c>
      <c r="U185" s="1100">
        <f t="shared" si="42"/>
        <v>0</v>
      </c>
      <c r="V185" s="1088">
        <f t="shared" si="39"/>
        <v>0</v>
      </c>
      <c r="W185" s="1064">
        <f>IF(D185='A. Allgemeine Informationen'!$C$15,$K185-X185,HLOOKUP('A. Allgemeine Informationen'!$C$15-1,$Y$1:$AE$505,ROW(D185),FALSE)-$X185)</f>
        <v>0</v>
      </c>
      <c r="X185" s="1098">
        <f>HLOOKUP('A. Allgemeine Informationen'!$C$15,$Y$1:$AE$505,ROW(D185),FALSE)</f>
        <v>0</v>
      </c>
      <c r="Y185" s="1088">
        <f t="shared" si="31"/>
        <v>0</v>
      </c>
      <c r="Z185" s="1064">
        <f t="shared" si="32"/>
        <v>0</v>
      </c>
      <c r="AA185" s="1064">
        <f t="shared" si="33"/>
        <v>0</v>
      </c>
      <c r="AB185" s="1064">
        <f t="shared" si="34"/>
        <v>0</v>
      </c>
      <c r="AC185" s="1065">
        <f t="shared" si="35"/>
        <v>0</v>
      </c>
      <c r="AD185" s="1033">
        <f t="shared" si="36"/>
        <v>0</v>
      </c>
      <c r="AE185" s="1034">
        <f t="shared" si="37"/>
        <v>0</v>
      </c>
      <c r="AG185" s="721"/>
    </row>
    <row r="186" spans="2:33" s="388" customFormat="1" ht="15" customHeight="1" x14ac:dyDescent="0.2">
      <c r="B186" s="1057"/>
      <c r="C186" s="1058"/>
      <c r="D186" s="1059"/>
      <c r="E186" s="1060"/>
      <c r="F186" s="1060"/>
      <c r="G186" s="1060"/>
      <c r="H186" s="1060"/>
      <c r="I186" s="1060"/>
      <c r="J186" s="1060"/>
      <c r="K186" s="1061">
        <f t="shared" si="29"/>
        <v>0</v>
      </c>
      <c r="L186" s="1060"/>
      <c r="M186" s="1099">
        <f>IFERROR(VLOOKUP($C186,Listen!$F$3:$H$39,2,0),0)</f>
        <v>0</v>
      </c>
      <c r="N186" s="1062">
        <f>IFERROR(VLOOKUP($C186,Listen!$F$3:$H$39,3,0),0)</f>
        <v>0</v>
      </c>
      <c r="O186" s="1063">
        <f t="shared" si="30"/>
        <v>0</v>
      </c>
      <c r="P186" s="1063">
        <f t="shared" si="42"/>
        <v>0</v>
      </c>
      <c r="Q186" s="1063">
        <f t="shared" si="42"/>
        <v>0</v>
      </c>
      <c r="R186" s="1063">
        <f t="shared" si="42"/>
        <v>0</v>
      </c>
      <c r="S186" s="1063">
        <f t="shared" si="42"/>
        <v>0</v>
      </c>
      <c r="T186" s="1063">
        <f t="shared" si="42"/>
        <v>0</v>
      </c>
      <c r="U186" s="1100">
        <f t="shared" si="42"/>
        <v>0</v>
      </c>
      <c r="V186" s="1088">
        <f t="shared" si="39"/>
        <v>0</v>
      </c>
      <c r="W186" s="1064">
        <f>IF(D186='A. Allgemeine Informationen'!$C$15,$K186-X186,HLOOKUP('A. Allgemeine Informationen'!$C$15-1,$Y$1:$AE$505,ROW(D186),FALSE)-$X186)</f>
        <v>0</v>
      </c>
      <c r="X186" s="1098">
        <f>HLOOKUP('A. Allgemeine Informationen'!$C$15,$Y$1:$AE$505,ROW(D186),FALSE)</f>
        <v>0</v>
      </c>
      <c r="Y186" s="1088">
        <f t="shared" si="31"/>
        <v>0</v>
      </c>
      <c r="Z186" s="1064">
        <f t="shared" si="32"/>
        <v>0</v>
      </c>
      <c r="AA186" s="1064">
        <f t="shared" si="33"/>
        <v>0</v>
      </c>
      <c r="AB186" s="1064">
        <f t="shared" si="34"/>
        <v>0</v>
      </c>
      <c r="AC186" s="1065">
        <f t="shared" si="35"/>
        <v>0</v>
      </c>
      <c r="AD186" s="1033">
        <f t="shared" si="36"/>
        <v>0</v>
      </c>
      <c r="AE186" s="1034">
        <f t="shared" si="37"/>
        <v>0</v>
      </c>
      <c r="AG186" s="721"/>
    </row>
    <row r="187" spans="2:33" s="388" customFormat="1" ht="15" customHeight="1" x14ac:dyDescent="0.2">
      <c r="B187" s="1057"/>
      <c r="C187" s="1058"/>
      <c r="D187" s="1059"/>
      <c r="E187" s="1060"/>
      <c r="F187" s="1060"/>
      <c r="G187" s="1060"/>
      <c r="H187" s="1060"/>
      <c r="I187" s="1060"/>
      <c r="J187" s="1060"/>
      <c r="K187" s="1061">
        <f t="shared" si="29"/>
        <v>0</v>
      </c>
      <c r="L187" s="1060"/>
      <c r="M187" s="1099">
        <f>IFERROR(VLOOKUP($C187,Listen!$F$3:$H$39,2,0),0)</f>
        <v>0</v>
      </c>
      <c r="N187" s="1062">
        <f>IFERROR(VLOOKUP($C187,Listen!$F$3:$H$39,3,0),0)</f>
        <v>0</v>
      </c>
      <c r="O187" s="1063">
        <f t="shared" si="30"/>
        <v>0</v>
      </c>
      <c r="P187" s="1063">
        <f t="shared" si="42"/>
        <v>0</v>
      </c>
      <c r="Q187" s="1063">
        <f t="shared" si="42"/>
        <v>0</v>
      </c>
      <c r="R187" s="1063">
        <f t="shared" si="42"/>
        <v>0</v>
      </c>
      <c r="S187" s="1063">
        <f t="shared" si="42"/>
        <v>0</v>
      </c>
      <c r="T187" s="1063">
        <f t="shared" si="42"/>
        <v>0</v>
      </c>
      <c r="U187" s="1100">
        <f t="shared" si="42"/>
        <v>0</v>
      </c>
      <c r="V187" s="1088">
        <f t="shared" si="39"/>
        <v>0</v>
      </c>
      <c r="W187" s="1064">
        <f>IF(D187='A. Allgemeine Informationen'!$C$15,$K187-X187,HLOOKUP('A. Allgemeine Informationen'!$C$15-1,$Y$1:$AE$505,ROW(D187),FALSE)-$X187)</f>
        <v>0</v>
      </c>
      <c r="X187" s="1098">
        <f>HLOOKUP('A. Allgemeine Informationen'!$C$15,$Y$1:$AE$505,ROW(D187),FALSE)</f>
        <v>0</v>
      </c>
      <c r="Y187" s="1088">
        <f t="shared" si="31"/>
        <v>0</v>
      </c>
      <c r="Z187" s="1064">
        <f t="shared" si="32"/>
        <v>0</v>
      </c>
      <c r="AA187" s="1064">
        <f t="shared" si="33"/>
        <v>0</v>
      </c>
      <c r="AB187" s="1064">
        <f t="shared" si="34"/>
        <v>0</v>
      </c>
      <c r="AC187" s="1065">
        <f t="shared" si="35"/>
        <v>0</v>
      </c>
      <c r="AD187" s="1033">
        <f t="shared" si="36"/>
        <v>0</v>
      </c>
      <c r="AE187" s="1034">
        <f t="shared" si="37"/>
        <v>0</v>
      </c>
      <c r="AG187" s="721"/>
    </row>
    <row r="188" spans="2:33" s="388" customFormat="1" ht="15" customHeight="1" x14ac:dyDescent="0.2">
      <c r="B188" s="1057"/>
      <c r="C188" s="1058"/>
      <c r="D188" s="1059"/>
      <c r="E188" s="1060"/>
      <c r="F188" s="1060"/>
      <c r="G188" s="1060"/>
      <c r="H188" s="1060"/>
      <c r="I188" s="1060"/>
      <c r="J188" s="1060"/>
      <c r="K188" s="1061">
        <f t="shared" si="29"/>
        <v>0</v>
      </c>
      <c r="L188" s="1060"/>
      <c r="M188" s="1099">
        <f>IFERROR(VLOOKUP($C188,Listen!$F$3:$H$39,2,0),0)</f>
        <v>0</v>
      </c>
      <c r="N188" s="1062">
        <f>IFERROR(VLOOKUP($C188,Listen!$F$3:$H$39,3,0),0)</f>
        <v>0</v>
      </c>
      <c r="O188" s="1063">
        <f t="shared" si="30"/>
        <v>0</v>
      </c>
      <c r="P188" s="1063">
        <f t="shared" si="42"/>
        <v>0</v>
      </c>
      <c r="Q188" s="1063">
        <f t="shared" si="42"/>
        <v>0</v>
      </c>
      <c r="R188" s="1063">
        <f t="shared" si="42"/>
        <v>0</v>
      </c>
      <c r="S188" s="1063">
        <f t="shared" si="42"/>
        <v>0</v>
      </c>
      <c r="T188" s="1063">
        <f t="shared" si="42"/>
        <v>0</v>
      </c>
      <c r="U188" s="1100">
        <f t="shared" si="42"/>
        <v>0</v>
      </c>
      <c r="V188" s="1088">
        <f t="shared" si="39"/>
        <v>0</v>
      </c>
      <c r="W188" s="1064">
        <f>IF(D188='A. Allgemeine Informationen'!$C$15,$K188-X188,HLOOKUP('A. Allgemeine Informationen'!$C$15-1,$Y$1:$AE$505,ROW(D188),FALSE)-$X188)</f>
        <v>0</v>
      </c>
      <c r="X188" s="1098">
        <f>HLOOKUP('A. Allgemeine Informationen'!$C$15,$Y$1:$AE$505,ROW(D188),FALSE)</f>
        <v>0</v>
      </c>
      <c r="Y188" s="1088">
        <f t="shared" si="31"/>
        <v>0</v>
      </c>
      <c r="Z188" s="1064">
        <f t="shared" si="32"/>
        <v>0</v>
      </c>
      <c r="AA188" s="1064">
        <f t="shared" si="33"/>
        <v>0</v>
      </c>
      <c r="AB188" s="1064">
        <f t="shared" si="34"/>
        <v>0</v>
      </c>
      <c r="AC188" s="1065">
        <f t="shared" si="35"/>
        <v>0</v>
      </c>
      <c r="AD188" s="1033">
        <f t="shared" si="36"/>
        <v>0</v>
      </c>
      <c r="AE188" s="1034">
        <f t="shared" si="37"/>
        <v>0</v>
      </c>
      <c r="AG188" s="721"/>
    </row>
    <row r="189" spans="2:33" s="388" customFormat="1" ht="15" customHeight="1" x14ac:dyDescent="0.2">
      <c r="B189" s="1057"/>
      <c r="C189" s="1058"/>
      <c r="D189" s="1059"/>
      <c r="E189" s="1060"/>
      <c r="F189" s="1060"/>
      <c r="G189" s="1060"/>
      <c r="H189" s="1060"/>
      <c r="I189" s="1060"/>
      <c r="J189" s="1060"/>
      <c r="K189" s="1061">
        <f t="shared" si="29"/>
        <v>0</v>
      </c>
      <c r="L189" s="1060"/>
      <c r="M189" s="1099">
        <f>IFERROR(VLOOKUP($C189,Listen!$F$3:$H$39,2,0),0)</f>
        <v>0</v>
      </c>
      <c r="N189" s="1062">
        <f>IFERROR(VLOOKUP($C189,Listen!$F$3:$H$39,3,0),0)</f>
        <v>0</v>
      </c>
      <c r="O189" s="1063">
        <f t="shared" si="30"/>
        <v>0</v>
      </c>
      <c r="P189" s="1063">
        <f t="shared" si="42"/>
        <v>0</v>
      </c>
      <c r="Q189" s="1063">
        <f t="shared" si="42"/>
        <v>0</v>
      </c>
      <c r="R189" s="1063">
        <f t="shared" si="42"/>
        <v>0</v>
      </c>
      <c r="S189" s="1063">
        <f t="shared" si="42"/>
        <v>0</v>
      </c>
      <c r="T189" s="1063">
        <f t="shared" si="42"/>
        <v>0</v>
      </c>
      <c r="U189" s="1100">
        <f t="shared" si="42"/>
        <v>0</v>
      </c>
      <c r="V189" s="1088">
        <f t="shared" si="39"/>
        <v>0</v>
      </c>
      <c r="W189" s="1064">
        <f>IF(D189='A. Allgemeine Informationen'!$C$15,$K189-X189,HLOOKUP('A. Allgemeine Informationen'!$C$15-1,$Y$1:$AE$505,ROW(D189),FALSE)-$X189)</f>
        <v>0</v>
      </c>
      <c r="X189" s="1098">
        <f>HLOOKUP('A. Allgemeine Informationen'!$C$15,$Y$1:$AE$505,ROW(D189),FALSE)</f>
        <v>0</v>
      </c>
      <c r="Y189" s="1088">
        <f t="shared" si="31"/>
        <v>0</v>
      </c>
      <c r="Z189" s="1064">
        <f t="shared" si="32"/>
        <v>0</v>
      </c>
      <c r="AA189" s="1064">
        <f t="shared" si="33"/>
        <v>0</v>
      </c>
      <c r="AB189" s="1064">
        <f t="shared" si="34"/>
        <v>0</v>
      </c>
      <c r="AC189" s="1065">
        <f t="shared" si="35"/>
        <v>0</v>
      </c>
      <c r="AD189" s="1033">
        <f t="shared" si="36"/>
        <v>0</v>
      </c>
      <c r="AE189" s="1034">
        <f t="shared" si="37"/>
        <v>0</v>
      </c>
      <c r="AG189" s="721"/>
    </row>
    <row r="190" spans="2:33" s="388" customFormat="1" ht="15" customHeight="1" x14ac:dyDescent="0.2">
      <c r="B190" s="1057"/>
      <c r="C190" s="1058"/>
      <c r="D190" s="1059"/>
      <c r="E190" s="1060"/>
      <c r="F190" s="1060"/>
      <c r="G190" s="1060"/>
      <c r="H190" s="1060"/>
      <c r="I190" s="1060"/>
      <c r="J190" s="1060"/>
      <c r="K190" s="1061">
        <f t="shared" si="29"/>
        <v>0</v>
      </c>
      <c r="L190" s="1060"/>
      <c r="M190" s="1099">
        <f>IFERROR(VLOOKUP($C190,Listen!$F$3:$H$39,2,0),0)</f>
        <v>0</v>
      </c>
      <c r="N190" s="1062">
        <f>IFERROR(VLOOKUP($C190,Listen!$F$3:$H$39,3,0),0)</f>
        <v>0</v>
      </c>
      <c r="O190" s="1063">
        <f t="shared" si="30"/>
        <v>0</v>
      </c>
      <c r="P190" s="1063">
        <f t="shared" si="42"/>
        <v>0</v>
      </c>
      <c r="Q190" s="1063">
        <f t="shared" si="42"/>
        <v>0</v>
      </c>
      <c r="R190" s="1063">
        <f t="shared" si="42"/>
        <v>0</v>
      </c>
      <c r="S190" s="1063">
        <f t="shared" si="42"/>
        <v>0</v>
      </c>
      <c r="T190" s="1063">
        <f t="shared" si="42"/>
        <v>0</v>
      </c>
      <c r="U190" s="1100">
        <f t="shared" si="42"/>
        <v>0</v>
      </c>
      <c r="V190" s="1088">
        <f t="shared" si="39"/>
        <v>0</v>
      </c>
      <c r="W190" s="1064">
        <f>IF(D190='A. Allgemeine Informationen'!$C$15,$K190-X190,HLOOKUP('A. Allgemeine Informationen'!$C$15-1,$Y$1:$AE$505,ROW(D190),FALSE)-$X190)</f>
        <v>0</v>
      </c>
      <c r="X190" s="1098">
        <f>HLOOKUP('A. Allgemeine Informationen'!$C$15,$Y$1:$AE$505,ROW(D190),FALSE)</f>
        <v>0</v>
      </c>
      <c r="Y190" s="1088">
        <f t="shared" si="31"/>
        <v>0</v>
      </c>
      <c r="Z190" s="1064">
        <f t="shared" si="32"/>
        <v>0</v>
      </c>
      <c r="AA190" s="1064">
        <f t="shared" si="33"/>
        <v>0</v>
      </c>
      <c r="AB190" s="1064">
        <f t="shared" si="34"/>
        <v>0</v>
      </c>
      <c r="AC190" s="1065">
        <f t="shared" si="35"/>
        <v>0</v>
      </c>
      <c r="AD190" s="1033">
        <f t="shared" si="36"/>
        <v>0</v>
      </c>
      <c r="AE190" s="1034">
        <f t="shared" si="37"/>
        <v>0</v>
      </c>
      <c r="AG190" s="721"/>
    </row>
    <row r="191" spans="2:33" s="388" customFormat="1" ht="15" customHeight="1" x14ac:dyDescent="0.2">
      <c r="B191" s="1057"/>
      <c r="C191" s="1058"/>
      <c r="D191" s="1059"/>
      <c r="E191" s="1060"/>
      <c r="F191" s="1060"/>
      <c r="G191" s="1060"/>
      <c r="H191" s="1060"/>
      <c r="I191" s="1060"/>
      <c r="J191" s="1060"/>
      <c r="K191" s="1061">
        <f t="shared" si="29"/>
        <v>0</v>
      </c>
      <c r="L191" s="1060"/>
      <c r="M191" s="1099">
        <f>IFERROR(VLOOKUP($C191,Listen!$F$3:$H$39,2,0),0)</f>
        <v>0</v>
      </c>
      <c r="N191" s="1062">
        <f>IFERROR(VLOOKUP($C191,Listen!$F$3:$H$39,3,0),0)</f>
        <v>0</v>
      </c>
      <c r="O191" s="1063">
        <f t="shared" si="30"/>
        <v>0</v>
      </c>
      <c r="P191" s="1063">
        <f t="shared" si="42"/>
        <v>0</v>
      </c>
      <c r="Q191" s="1063">
        <f t="shared" si="42"/>
        <v>0</v>
      </c>
      <c r="R191" s="1063">
        <f t="shared" si="42"/>
        <v>0</v>
      </c>
      <c r="S191" s="1063">
        <f t="shared" si="42"/>
        <v>0</v>
      </c>
      <c r="T191" s="1063">
        <f t="shared" si="42"/>
        <v>0</v>
      </c>
      <c r="U191" s="1100">
        <f t="shared" si="42"/>
        <v>0</v>
      </c>
      <c r="V191" s="1088">
        <f t="shared" si="39"/>
        <v>0</v>
      </c>
      <c r="W191" s="1064">
        <f>IF(D191='A. Allgemeine Informationen'!$C$15,$K191-X191,HLOOKUP('A. Allgemeine Informationen'!$C$15-1,$Y$1:$AE$505,ROW(D191),FALSE)-$X191)</f>
        <v>0</v>
      </c>
      <c r="X191" s="1098">
        <f>HLOOKUP('A. Allgemeine Informationen'!$C$15,$Y$1:$AE$505,ROW(D191),FALSE)</f>
        <v>0</v>
      </c>
      <c r="Y191" s="1088">
        <f t="shared" si="31"/>
        <v>0</v>
      </c>
      <c r="Z191" s="1064">
        <f t="shared" si="32"/>
        <v>0</v>
      </c>
      <c r="AA191" s="1064">
        <f t="shared" si="33"/>
        <v>0</v>
      </c>
      <c r="AB191" s="1064">
        <f t="shared" si="34"/>
        <v>0</v>
      </c>
      <c r="AC191" s="1065">
        <f t="shared" si="35"/>
        <v>0</v>
      </c>
      <c r="AD191" s="1033">
        <f t="shared" si="36"/>
        <v>0</v>
      </c>
      <c r="AE191" s="1034">
        <f t="shared" si="37"/>
        <v>0</v>
      </c>
      <c r="AG191" s="721"/>
    </row>
    <row r="192" spans="2:33" s="388" customFormat="1" ht="15" customHeight="1" x14ac:dyDescent="0.2">
      <c r="B192" s="1057"/>
      <c r="C192" s="1058"/>
      <c r="D192" s="1059"/>
      <c r="E192" s="1060"/>
      <c r="F192" s="1060"/>
      <c r="G192" s="1060"/>
      <c r="H192" s="1060"/>
      <c r="I192" s="1060"/>
      <c r="J192" s="1060"/>
      <c r="K192" s="1061">
        <f t="shared" si="29"/>
        <v>0</v>
      </c>
      <c r="L192" s="1060"/>
      <c r="M192" s="1099">
        <f>IFERROR(VLOOKUP($C192,Listen!$F$3:$H$39,2,0),0)</f>
        <v>0</v>
      </c>
      <c r="N192" s="1062">
        <f>IFERROR(VLOOKUP($C192,Listen!$F$3:$H$39,3,0),0)</f>
        <v>0</v>
      </c>
      <c r="O192" s="1063">
        <f t="shared" si="30"/>
        <v>0</v>
      </c>
      <c r="P192" s="1063">
        <f t="shared" si="42"/>
        <v>0</v>
      </c>
      <c r="Q192" s="1063">
        <f t="shared" si="42"/>
        <v>0</v>
      </c>
      <c r="R192" s="1063">
        <f t="shared" si="42"/>
        <v>0</v>
      </c>
      <c r="S192" s="1063">
        <f t="shared" si="42"/>
        <v>0</v>
      </c>
      <c r="T192" s="1063">
        <f t="shared" si="42"/>
        <v>0</v>
      </c>
      <c r="U192" s="1100">
        <f t="shared" si="42"/>
        <v>0</v>
      </c>
      <c r="V192" s="1088">
        <f t="shared" si="39"/>
        <v>0</v>
      </c>
      <c r="W192" s="1064">
        <f>IF(D192='A. Allgemeine Informationen'!$C$15,$K192-X192,HLOOKUP('A. Allgemeine Informationen'!$C$15-1,$Y$1:$AE$505,ROW(D192),FALSE)-$X192)</f>
        <v>0</v>
      </c>
      <c r="X192" s="1098">
        <f>HLOOKUP('A. Allgemeine Informationen'!$C$15,$Y$1:$AE$505,ROW(D192),FALSE)</f>
        <v>0</v>
      </c>
      <c r="Y192" s="1088">
        <f t="shared" si="31"/>
        <v>0</v>
      </c>
      <c r="Z192" s="1064">
        <f t="shared" si="32"/>
        <v>0</v>
      </c>
      <c r="AA192" s="1064">
        <f t="shared" si="33"/>
        <v>0</v>
      </c>
      <c r="AB192" s="1064">
        <f t="shared" si="34"/>
        <v>0</v>
      </c>
      <c r="AC192" s="1065">
        <f t="shared" si="35"/>
        <v>0</v>
      </c>
      <c r="AD192" s="1033">
        <f t="shared" si="36"/>
        <v>0</v>
      </c>
      <c r="AE192" s="1034">
        <f t="shared" si="37"/>
        <v>0</v>
      </c>
      <c r="AG192" s="721"/>
    </row>
    <row r="193" spans="2:33" s="388" customFormat="1" ht="15" customHeight="1" x14ac:dyDescent="0.2">
      <c r="B193" s="1057"/>
      <c r="C193" s="1058"/>
      <c r="D193" s="1059"/>
      <c r="E193" s="1060"/>
      <c r="F193" s="1060"/>
      <c r="G193" s="1060"/>
      <c r="H193" s="1060"/>
      <c r="I193" s="1060"/>
      <c r="J193" s="1060"/>
      <c r="K193" s="1061">
        <f t="shared" si="29"/>
        <v>0</v>
      </c>
      <c r="L193" s="1060"/>
      <c r="M193" s="1099">
        <f>IFERROR(VLOOKUP($C193,Listen!$F$3:$H$39,2,0),0)</f>
        <v>0</v>
      </c>
      <c r="N193" s="1062">
        <f>IFERROR(VLOOKUP($C193,Listen!$F$3:$H$39,3,0),0)</f>
        <v>0</v>
      </c>
      <c r="O193" s="1063">
        <f t="shared" si="30"/>
        <v>0</v>
      </c>
      <c r="P193" s="1063">
        <f t="shared" si="42"/>
        <v>0</v>
      </c>
      <c r="Q193" s="1063">
        <f t="shared" si="42"/>
        <v>0</v>
      </c>
      <c r="R193" s="1063">
        <f t="shared" si="42"/>
        <v>0</v>
      </c>
      <c r="S193" s="1063">
        <f t="shared" si="42"/>
        <v>0</v>
      </c>
      <c r="T193" s="1063">
        <f t="shared" si="42"/>
        <v>0</v>
      </c>
      <c r="U193" s="1100">
        <f t="shared" si="42"/>
        <v>0</v>
      </c>
      <c r="V193" s="1088">
        <f t="shared" si="39"/>
        <v>0</v>
      </c>
      <c r="W193" s="1064">
        <f>IF(D193='A. Allgemeine Informationen'!$C$15,$K193-X193,HLOOKUP('A. Allgemeine Informationen'!$C$15-1,$Y$1:$AE$505,ROW(D193),FALSE)-$X193)</f>
        <v>0</v>
      </c>
      <c r="X193" s="1098">
        <f>HLOOKUP('A. Allgemeine Informationen'!$C$15,$Y$1:$AE$505,ROW(D193),FALSE)</f>
        <v>0</v>
      </c>
      <c r="Y193" s="1088">
        <f t="shared" si="31"/>
        <v>0</v>
      </c>
      <c r="Z193" s="1064">
        <f t="shared" si="32"/>
        <v>0</v>
      </c>
      <c r="AA193" s="1064">
        <f t="shared" si="33"/>
        <v>0</v>
      </c>
      <c r="AB193" s="1064">
        <f t="shared" si="34"/>
        <v>0</v>
      </c>
      <c r="AC193" s="1065">
        <f t="shared" si="35"/>
        <v>0</v>
      </c>
      <c r="AD193" s="1033">
        <f t="shared" si="36"/>
        <v>0</v>
      </c>
      <c r="AE193" s="1034">
        <f t="shared" si="37"/>
        <v>0</v>
      </c>
      <c r="AG193" s="721"/>
    </row>
    <row r="194" spans="2:33" s="388" customFormat="1" ht="15" customHeight="1" x14ac:dyDescent="0.2">
      <c r="B194" s="1057"/>
      <c r="C194" s="1058"/>
      <c r="D194" s="1059"/>
      <c r="E194" s="1060"/>
      <c r="F194" s="1060"/>
      <c r="G194" s="1060"/>
      <c r="H194" s="1060"/>
      <c r="I194" s="1060"/>
      <c r="J194" s="1060"/>
      <c r="K194" s="1061">
        <f t="shared" si="29"/>
        <v>0</v>
      </c>
      <c r="L194" s="1060"/>
      <c r="M194" s="1099">
        <f>IFERROR(VLOOKUP($C194,Listen!$F$3:$H$39,2,0),0)</f>
        <v>0</v>
      </c>
      <c r="N194" s="1062">
        <f>IFERROR(VLOOKUP($C194,Listen!$F$3:$H$39,3,0),0)</f>
        <v>0</v>
      </c>
      <c r="O194" s="1063">
        <f t="shared" si="30"/>
        <v>0</v>
      </c>
      <c r="P194" s="1063">
        <f t="shared" si="42"/>
        <v>0</v>
      </c>
      <c r="Q194" s="1063">
        <f t="shared" si="42"/>
        <v>0</v>
      </c>
      <c r="R194" s="1063">
        <f t="shared" si="42"/>
        <v>0</v>
      </c>
      <c r="S194" s="1063">
        <f t="shared" si="42"/>
        <v>0</v>
      </c>
      <c r="T194" s="1063">
        <f t="shared" si="42"/>
        <v>0</v>
      </c>
      <c r="U194" s="1100">
        <f t="shared" si="42"/>
        <v>0</v>
      </c>
      <c r="V194" s="1088">
        <f t="shared" si="39"/>
        <v>0</v>
      </c>
      <c r="W194" s="1064">
        <f>IF(D194='A. Allgemeine Informationen'!$C$15,$K194-X194,HLOOKUP('A. Allgemeine Informationen'!$C$15-1,$Y$1:$AE$505,ROW(D194),FALSE)-$X194)</f>
        <v>0</v>
      </c>
      <c r="X194" s="1098">
        <f>HLOOKUP('A. Allgemeine Informationen'!$C$15,$Y$1:$AE$505,ROW(D194),FALSE)</f>
        <v>0</v>
      </c>
      <c r="Y194" s="1088">
        <f t="shared" si="31"/>
        <v>0</v>
      </c>
      <c r="Z194" s="1064">
        <f t="shared" si="32"/>
        <v>0</v>
      </c>
      <c r="AA194" s="1064">
        <f t="shared" si="33"/>
        <v>0</v>
      </c>
      <c r="AB194" s="1064">
        <f t="shared" si="34"/>
        <v>0</v>
      </c>
      <c r="AC194" s="1065">
        <f t="shared" si="35"/>
        <v>0</v>
      </c>
      <c r="AD194" s="1033">
        <f t="shared" si="36"/>
        <v>0</v>
      </c>
      <c r="AE194" s="1034">
        <f t="shared" si="37"/>
        <v>0</v>
      </c>
      <c r="AG194" s="721"/>
    </row>
    <row r="195" spans="2:33" s="388" customFormat="1" ht="15" customHeight="1" x14ac:dyDescent="0.2">
      <c r="B195" s="1057"/>
      <c r="C195" s="1058"/>
      <c r="D195" s="1059"/>
      <c r="E195" s="1060"/>
      <c r="F195" s="1060"/>
      <c r="G195" s="1060"/>
      <c r="H195" s="1060"/>
      <c r="I195" s="1060"/>
      <c r="J195" s="1060"/>
      <c r="K195" s="1061">
        <f t="shared" si="29"/>
        <v>0</v>
      </c>
      <c r="L195" s="1060"/>
      <c r="M195" s="1099">
        <f>IFERROR(VLOOKUP($C195,Listen!$F$3:$H$39,2,0),0)</f>
        <v>0</v>
      </c>
      <c r="N195" s="1062">
        <f>IFERROR(VLOOKUP($C195,Listen!$F$3:$H$39,3,0),0)</f>
        <v>0</v>
      </c>
      <c r="O195" s="1063">
        <f t="shared" si="30"/>
        <v>0</v>
      </c>
      <c r="P195" s="1063">
        <f t="shared" si="42"/>
        <v>0</v>
      </c>
      <c r="Q195" s="1063">
        <f t="shared" si="42"/>
        <v>0</v>
      </c>
      <c r="R195" s="1063">
        <f t="shared" si="42"/>
        <v>0</v>
      </c>
      <c r="S195" s="1063">
        <f t="shared" si="42"/>
        <v>0</v>
      </c>
      <c r="T195" s="1063">
        <f t="shared" si="42"/>
        <v>0</v>
      </c>
      <c r="U195" s="1100">
        <f t="shared" si="42"/>
        <v>0</v>
      </c>
      <c r="V195" s="1088">
        <f t="shared" si="39"/>
        <v>0</v>
      </c>
      <c r="W195" s="1064">
        <f>IF(D195='A. Allgemeine Informationen'!$C$15,$K195-X195,HLOOKUP('A. Allgemeine Informationen'!$C$15-1,$Y$1:$AE$505,ROW(D195),FALSE)-$X195)</f>
        <v>0</v>
      </c>
      <c r="X195" s="1098">
        <f>HLOOKUP('A. Allgemeine Informationen'!$C$15,$Y$1:$AE$505,ROW(D195),FALSE)</f>
        <v>0</v>
      </c>
      <c r="Y195" s="1088">
        <f t="shared" si="31"/>
        <v>0</v>
      </c>
      <c r="Z195" s="1064">
        <f t="shared" si="32"/>
        <v>0</v>
      </c>
      <c r="AA195" s="1064">
        <f t="shared" si="33"/>
        <v>0</v>
      </c>
      <c r="AB195" s="1064">
        <f t="shared" si="34"/>
        <v>0</v>
      </c>
      <c r="AC195" s="1065">
        <f t="shared" si="35"/>
        <v>0</v>
      </c>
      <c r="AD195" s="1033">
        <f t="shared" si="36"/>
        <v>0</v>
      </c>
      <c r="AE195" s="1034">
        <f t="shared" si="37"/>
        <v>0</v>
      </c>
    </row>
    <row r="196" spans="2:33" s="388" customFormat="1" ht="15" customHeight="1" x14ac:dyDescent="0.2">
      <c r="B196" s="1057"/>
      <c r="C196" s="1058"/>
      <c r="D196" s="1059"/>
      <c r="E196" s="1060"/>
      <c r="F196" s="1060"/>
      <c r="G196" s="1060"/>
      <c r="H196" s="1060"/>
      <c r="I196" s="1060"/>
      <c r="J196" s="1060"/>
      <c r="K196" s="1061">
        <f t="shared" si="29"/>
        <v>0</v>
      </c>
      <c r="L196" s="1060"/>
      <c r="M196" s="1099">
        <f>IFERROR(VLOOKUP($C196,Listen!$F$3:$H$39,2,0),0)</f>
        <v>0</v>
      </c>
      <c r="N196" s="1062">
        <f>IFERROR(VLOOKUP($C196,Listen!$F$3:$H$39,3,0),0)</f>
        <v>0</v>
      </c>
      <c r="O196" s="1063">
        <f t="shared" si="30"/>
        <v>0</v>
      </c>
      <c r="P196" s="1063">
        <f t="shared" si="42"/>
        <v>0</v>
      </c>
      <c r="Q196" s="1063">
        <f t="shared" si="42"/>
        <v>0</v>
      </c>
      <c r="R196" s="1063">
        <f t="shared" si="42"/>
        <v>0</v>
      </c>
      <c r="S196" s="1063">
        <f t="shared" si="42"/>
        <v>0</v>
      </c>
      <c r="T196" s="1063">
        <f t="shared" si="42"/>
        <v>0</v>
      </c>
      <c r="U196" s="1100">
        <f t="shared" si="42"/>
        <v>0</v>
      </c>
      <c r="V196" s="1088">
        <f t="shared" si="39"/>
        <v>0</v>
      </c>
      <c r="W196" s="1064">
        <f>IF(D196='A. Allgemeine Informationen'!$C$15,$K196-X196,HLOOKUP('A. Allgemeine Informationen'!$C$15-1,$Y$1:$AE$505,ROW(D196),FALSE)-$X196)</f>
        <v>0</v>
      </c>
      <c r="X196" s="1098">
        <f>HLOOKUP('A. Allgemeine Informationen'!$C$15,$Y$1:$AE$505,ROW(D196),FALSE)</f>
        <v>0</v>
      </c>
      <c r="Y196" s="1088">
        <f t="shared" si="31"/>
        <v>0</v>
      </c>
      <c r="Z196" s="1064">
        <f t="shared" si="32"/>
        <v>0</v>
      </c>
      <c r="AA196" s="1064">
        <f t="shared" si="33"/>
        <v>0</v>
      </c>
      <c r="AB196" s="1064">
        <f t="shared" si="34"/>
        <v>0</v>
      </c>
      <c r="AC196" s="1065">
        <f t="shared" si="35"/>
        <v>0</v>
      </c>
      <c r="AD196" s="1033">
        <f t="shared" si="36"/>
        <v>0</v>
      </c>
      <c r="AE196" s="1034">
        <f t="shared" si="37"/>
        <v>0</v>
      </c>
    </row>
    <row r="197" spans="2:33" s="388" customFormat="1" ht="15" customHeight="1" x14ac:dyDescent="0.2">
      <c r="B197" s="1057"/>
      <c r="C197" s="1058"/>
      <c r="D197" s="1059"/>
      <c r="E197" s="1060"/>
      <c r="F197" s="1060"/>
      <c r="G197" s="1060"/>
      <c r="H197" s="1060"/>
      <c r="I197" s="1060"/>
      <c r="J197" s="1060"/>
      <c r="K197" s="1061">
        <f t="shared" si="29"/>
        <v>0</v>
      </c>
      <c r="L197" s="1060"/>
      <c r="M197" s="1099">
        <f>IFERROR(VLOOKUP($C197,Listen!$F$3:$H$39,2,0),0)</f>
        <v>0</v>
      </c>
      <c r="N197" s="1062">
        <f>IFERROR(VLOOKUP($C197,Listen!$F$3:$H$39,3,0),0)</f>
        <v>0</v>
      </c>
      <c r="O197" s="1063">
        <f t="shared" si="30"/>
        <v>0</v>
      </c>
      <c r="P197" s="1063">
        <f t="shared" si="42"/>
        <v>0</v>
      </c>
      <c r="Q197" s="1063">
        <f t="shared" si="42"/>
        <v>0</v>
      </c>
      <c r="R197" s="1063">
        <f t="shared" si="42"/>
        <v>0</v>
      </c>
      <c r="S197" s="1063">
        <f t="shared" si="42"/>
        <v>0</v>
      </c>
      <c r="T197" s="1063">
        <f t="shared" si="42"/>
        <v>0</v>
      </c>
      <c r="U197" s="1100">
        <f t="shared" si="42"/>
        <v>0</v>
      </c>
      <c r="V197" s="1088">
        <f t="shared" si="39"/>
        <v>0</v>
      </c>
      <c r="W197" s="1064">
        <f>IF(D197='A. Allgemeine Informationen'!$C$15,$K197-X197,HLOOKUP('A. Allgemeine Informationen'!$C$15-1,$Y$1:$AE$505,ROW(D197),FALSE)-$X197)</f>
        <v>0</v>
      </c>
      <c r="X197" s="1098">
        <f>HLOOKUP('A. Allgemeine Informationen'!$C$15,$Y$1:$AE$505,ROW(D197),FALSE)</f>
        <v>0</v>
      </c>
      <c r="Y197" s="1088">
        <f t="shared" si="31"/>
        <v>0</v>
      </c>
      <c r="Z197" s="1064">
        <f t="shared" si="32"/>
        <v>0</v>
      </c>
      <c r="AA197" s="1064">
        <f t="shared" si="33"/>
        <v>0</v>
      </c>
      <c r="AB197" s="1064">
        <f t="shared" si="34"/>
        <v>0</v>
      </c>
      <c r="AC197" s="1065">
        <f t="shared" si="35"/>
        <v>0</v>
      </c>
      <c r="AD197" s="1033">
        <f t="shared" si="36"/>
        <v>0</v>
      </c>
      <c r="AE197" s="1034">
        <f t="shared" si="37"/>
        <v>0</v>
      </c>
    </row>
    <row r="198" spans="2:33" s="388" customFormat="1" ht="15" customHeight="1" x14ac:dyDescent="0.2">
      <c r="B198" s="1057"/>
      <c r="C198" s="1058"/>
      <c r="D198" s="1059"/>
      <c r="E198" s="1060"/>
      <c r="F198" s="1060"/>
      <c r="G198" s="1060"/>
      <c r="H198" s="1060"/>
      <c r="I198" s="1060"/>
      <c r="J198" s="1060"/>
      <c r="K198" s="1061">
        <f t="shared" ref="K198:K261" si="43">E198+F198-H198</f>
        <v>0</v>
      </c>
      <c r="L198" s="1060"/>
      <c r="M198" s="1099">
        <f>IFERROR(VLOOKUP($C198,Listen!$F$3:$H$39,2,0),0)</f>
        <v>0</v>
      </c>
      <c r="N198" s="1062">
        <f>IFERROR(VLOOKUP($C198,Listen!$F$3:$H$39,3,0),0)</f>
        <v>0</v>
      </c>
      <c r="O198" s="1063">
        <f t="shared" ref="O198:O261" si="44">$M198</f>
        <v>0</v>
      </c>
      <c r="P198" s="1063">
        <f t="shared" si="42"/>
        <v>0</v>
      </c>
      <c r="Q198" s="1063">
        <f t="shared" si="42"/>
        <v>0</v>
      </c>
      <c r="R198" s="1063">
        <f t="shared" si="42"/>
        <v>0</v>
      </c>
      <c r="S198" s="1063">
        <f t="shared" si="42"/>
        <v>0</v>
      </c>
      <c r="T198" s="1063">
        <f t="shared" si="42"/>
        <v>0</v>
      </c>
      <c r="U198" s="1100">
        <f t="shared" si="42"/>
        <v>0</v>
      </c>
      <c r="V198" s="1088">
        <f t="shared" si="39"/>
        <v>0</v>
      </c>
      <c r="W198" s="1064">
        <f>IF(D198='A. Allgemeine Informationen'!$C$15,$K198-X198,HLOOKUP('A. Allgemeine Informationen'!$C$15-1,$Y$1:$AE$505,ROW(D198),FALSE)-$X198)</f>
        <v>0</v>
      </c>
      <c r="X198" s="1098">
        <f>HLOOKUP('A. Allgemeine Informationen'!$C$15,$Y$1:$AE$505,ROW(D198),FALSE)</f>
        <v>0</v>
      </c>
      <c r="Y198" s="1088">
        <f t="shared" ref="Y198:Y261" si="45">IF(OR($D198=0,$K198=0),0,IF($D198-$Y$5&lt;1,$K198-$K198/O198*(Y$5-$D198+1),0))</f>
        <v>0</v>
      </c>
      <c r="Z198" s="1064">
        <f t="shared" ref="Z198:Z261" si="46">IF(OR($D198=0,$K198=0,P198-(Z$5-$D198)=0),0,IF($D198-Z$5&lt;0,Y198-Y198/(P198-(Z$5-$D198)),IF($D198-Z$5=0,$K198-$K198/P198,0)))</f>
        <v>0</v>
      </c>
      <c r="AA198" s="1064">
        <f t="shared" ref="AA198:AA261" si="47">IF(OR($D198=0,$K198=0,Q198-(AA$5-$D198)=0),0,IF($D198-AA$5&lt;0,Z198-Z198/(Q198-(AA$5-$D198)),IF($D198-AA$5=0,$K198-$K198/Q198,0)))</f>
        <v>0</v>
      </c>
      <c r="AB198" s="1064">
        <f t="shared" ref="AB198:AB261" si="48">IF(OR($D198=0,$K198=0,R198-(AB$5-$D198)=0),0,IF($D198-AB$5&lt;0,AA198-AA198/(R198-(AB$5-$D198)),IF($D198-AB$5=0,$K198-$K198/R198,0)))</f>
        <v>0</v>
      </c>
      <c r="AC198" s="1065">
        <f t="shared" ref="AC198:AC261" si="49">IF(OR($D198=0,$K198=0,S198-(AC$5-$D198)=0),0,IF($D198-AC$5&lt;0,AB198-AB198/(S198-(AC$5-$D198)),IF($D198-AC$5=0,$K198-$K198/S198,0)))</f>
        <v>0</v>
      </c>
      <c r="AD198" s="1033">
        <f t="shared" ref="AD198:AD261" si="50">IF(OR($D198=0,$K198=0,T198-(AD$5-$D198)=0),0,IF($D198-AD$5&lt;0,AC198-AC198/(T198-(AD$5-$D198)),IF($D198-AD$5=0,$K198-$K198/T198,0)))</f>
        <v>0</v>
      </c>
      <c r="AE198" s="1034">
        <f t="shared" ref="AE198:AE261" si="51">IF(OR($D198=0,$K198=0,U198-(AE$5-$D198)=0),0,IF($D198-AE$5&lt;0,AD198-AD198/(U198-(AE$5-$D198)),IF($D198-AE$5=0,$K198-$K198/U198,0)))</f>
        <v>0</v>
      </c>
    </row>
    <row r="199" spans="2:33" s="388" customFormat="1" ht="15" customHeight="1" x14ac:dyDescent="0.2">
      <c r="B199" s="1057"/>
      <c r="C199" s="1058"/>
      <c r="D199" s="1059"/>
      <c r="E199" s="1060"/>
      <c r="F199" s="1060"/>
      <c r="G199" s="1060"/>
      <c r="H199" s="1060"/>
      <c r="I199" s="1060"/>
      <c r="J199" s="1060"/>
      <c r="K199" s="1061">
        <f t="shared" si="43"/>
        <v>0</v>
      </c>
      <c r="L199" s="1060"/>
      <c r="M199" s="1099">
        <f>IFERROR(VLOOKUP($C199,Listen!$F$3:$H$39,2,0),0)</f>
        <v>0</v>
      </c>
      <c r="N199" s="1062">
        <f>IFERROR(VLOOKUP($C199,Listen!$F$3:$H$39,3,0),0)</f>
        <v>0</v>
      </c>
      <c r="O199" s="1063">
        <f t="shared" si="44"/>
        <v>0</v>
      </c>
      <c r="P199" s="1063">
        <f t="shared" ref="P199:U214" si="52">O199</f>
        <v>0</v>
      </c>
      <c r="Q199" s="1063">
        <f t="shared" si="52"/>
        <v>0</v>
      </c>
      <c r="R199" s="1063">
        <f t="shared" si="52"/>
        <v>0</v>
      </c>
      <c r="S199" s="1063">
        <f t="shared" si="52"/>
        <v>0</v>
      </c>
      <c r="T199" s="1063">
        <f t="shared" si="52"/>
        <v>0</v>
      </c>
      <c r="U199" s="1100">
        <f t="shared" si="52"/>
        <v>0</v>
      </c>
      <c r="V199" s="1088">
        <f t="shared" ref="V199:V262" si="53">X199+W199</f>
        <v>0</v>
      </c>
      <c r="W199" s="1064">
        <f>IF(D199='A. Allgemeine Informationen'!$C$15,$K199-X199,HLOOKUP('A. Allgemeine Informationen'!$C$15-1,$Y$1:$AE$505,ROW(D199),FALSE)-$X199)</f>
        <v>0</v>
      </c>
      <c r="X199" s="1098">
        <f>HLOOKUP('A. Allgemeine Informationen'!$C$15,$Y$1:$AE$505,ROW(D199),FALSE)</f>
        <v>0</v>
      </c>
      <c r="Y199" s="1088">
        <f t="shared" si="45"/>
        <v>0</v>
      </c>
      <c r="Z199" s="1064">
        <f t="shared" si="46"/>
        <v>0</v>
      </c>
      <c r="AA199" s="1064">
        <f t="shared" si="47"/>
        <v>0</v>
      </c>
      <c r="AB199" s="1064">
        <f t="shared" si="48"/>
        <v>0</v>
      </c>
      <c r="AC199" s="1065">
        <f t="shared" si="49"/>
        <v>0</v>
      </c>
      <c r="AD199" s="1033">
        <f t="shared" si="50"/>
        <v>0</v>
      </c>
      <c r="AE199" s="1034">
        <f t="shared" si="51"/>
        <v>0</v>
      </c>
    </row>
    <row r="200" spans="2:33" s="388" customFormat="1" ht="15" customHeight="1" x14ac:dyDescent="0.2">
      <c r="B200" s="1057"/>
      <c r="C200" s="1058"/>
      <c r="D200" s="1059"/>
      <c r="E200" s="1060"/>
      <c r="F200" s="1060"/>
      <c r="G200" s="1060"/>
      <c r="H200" s="1060"/>
      <c r="I200" s="1060"/>
      <c r="J200" s="1060"/>
      <c r="K200" s="1061">
        <f t="shared" si="43"/>
        <v>0</v>
      </c>
      <c r="L200" s="1060"/>
      <c r="M200" s="1099">
        <f>IFERROR(VLOOKUP($C200,Listen!$F$3:$H$39,2,0),0)</f>
        <v>0</v>
      </c>
      <c r="N200" s="1062">
        <f>IFERROR(VLOOKUP($C200,Listen!$F$3:$H$39,3,0),0)</f>
        <v>0</v>
      </c>
      <c r="O200" s="1063">
        <f t="shared" si="44"/>
        <v>0</v>
      </c>
      <c r="P200" s="1063">
        <f t="shared" si="52"/>
        <v>0</v>
      </c>
      <c r="Q200" s="1063">
        <f t="shared" si="52"/>
        <v>0</v>
      </c>
      <c r="R200" s="1063">
        <f t="shared" si="52"/>
        <v>0</v>
      </c>
      <c r="S200" s="1063">
        <f t="shared" si="52"/>
        <v>0</v>
      </c>
      <c r="T200" s="1063">
        <f t="shared" si="52"/>
        <v>0</v>
      </c>
      <c r="U200" s="1100">
        <f t="shared" si="52"/>
        <v>0</v>
      </c>
      <c r="V200" s="1088">
        <f t="shared" si="53"/>
        <v>0</v>
      </c>
      <c r="W200" s="1064">
        <f>IF(D200='A. Allgemeine Informationen'!$C$15,$K200-X200,HLOOKUP('A. Allgemeine Informationen'!$C$15-1,$Y$1:$AE$505,ROW(D200),FALSE)-$X200)</f>
        <v>0</v>
      </c>
      <c r="X200" s="1098">
        <f>HLOOKUP('A. Allgemeine Informationen'!$C$15,$Y$1:$AE$505,ROW(D200),FALSE)</f>
        <v>0</v>
      </c>
      <c r="Y200" s="1088">
        <f t="shared" si="45"/>
        <v>0</v>
      </c>
      <c r="Z200" s="1064">
        <f t="shared" si="46"/>
        <v>0</v>
      </c>
      <c r="AA200" s="1064">
        <f t="shared" si="47"/>
        <v>0</v>
      </c>
      <c r="AB200" s="1064">
        <f t="shared" si="48"/>
        <v>0</v>
      </c>
      <c r="AC200" s="1065">
        <f t="shared" si="49"/>
        <v>0</v>
      </c>
      <c r="AD200" s="1033">
        <f t="shared" si="50"/>
        <v>0</v>
      </c>
      <c r="AE200" s="1034">
        <f t="shared" si="51"/>
        <v>0</v>
      </c>
    </row>
    <row r="201" spans="2:33" s="388" customFormat="1" ht="15" customHeight="1" x14ac:dyDescent="0.2">
      <c r="B201" s="1057"/>
      <c r="C201" s="1058"/>
      <c r="D201" s="1059"/>
      <c r="E201" s="1060"/>
      <c r="F201" s="1060"/>
      <c r="G201" s="1060"/>
      <c r="H201" s="1060"/>
      <c r="I201" s="1060"/>
      <c r="J201" s="1060"/>
      <c r="K201" s="1061">
        <f t="shared" si="43"/>
        <v>0</v>
      </c>
      <c r="L201" s="1060"/>
      <c r="M201" s="1099">
        <f>IFERROR(VLOOKUP($C201,Listen!$F$3:$H$39,2,0),0)</f>
        <v>0</v>
      </c>
      <c r="N201" s="1062">
        <f>IFERROR(VLOOKUP($C201,Listen!$F$3:$H$39,3,0),0)</f>
        <v>0</v>
      </c>
      <c r="O201" s="1063">
        <f t="shared" si="44"/>
        <v>0</v>
      </c>
      <c r="P201" s="1063">
        <f t="shared" si="52"/>
        <v>0</v>
      </c>
      <c r="Q201" s="1063">
        <f t="shared" si="52"/>
        <v>0</v>
      </c>
      <c r="R201" s="1063">
        <f t="shared" si="52"/>
        <v>0</v>
      </c>
      <c r="S201" s="1063">
        <f t="shared" si="52"/>
        <v>0</v>
      </c>
      <c r="T201" s="1063">
        <f t="shared" si="52"/>
        <v>0</v>
      </c>
      <c r="U201" s="1100">
        <f t="shared" si="52"/>
        <v>0</v>
      </c>
      <c r="V201" s="1088">
        <f t="shared" si="53"/>
        <v>0</v>
      </c>
      <c r="W201" s="1064">
        <f>IF(D201='A. Allgemeine Informationen'!$C$15,$K201-X201,HLOOKUP('A. Allgemeine Informationen'!$C$15-1,$Y$1:$AE$505,ROW(D201),FALSE)-$X201)</f>
        <v>0</v>
      </c>
      <c r="X201" s="1098">
        <f>HLOOKUP('A. Allgemeine Informationen'!$C$15,$Y$1:$AE$505,ROW(D201),FALSE)</f>
        <v>0</v>
      </c>
      <c r="Y201" s="1088">
        <f t="shared" si="45"/>
        <v>0</v>
      </c>
      <c r="Z201" s="1064">
        <f t="shared" si="46"/>
        <v>0</v>
      </c>
      <c r="AA201" s="1064">
        <f t="shared" si="47"/>
        <v>0</v>
      </c>
      <c r="AB201" s="1064">
        <f t="shared" si="48"/>
        <v>0</v>
      </c>
      <c r="AC201" s="1065">
        <f t="shared" si="49"/>
        <v>0</v>
      </c>
      <c r="AD201" s="1033">
        <f t="shared" si="50"/>
        <v>0</v>
      </c>
      <c r="AE201" s="1034">
        <f t="shared" si="51"/>
        <v>0</v>
      </c>
    </row>
    <row r="202" spans="2:33" s="388" customFormat="1" ht="15" customHeight="1" x14ac:dyDescent="0.2">
      <c r="B202" s="1057"/>
      <c r="C202" s="1058"/>
      <c r="D202" s="1059"/>
      <c r="E202" s="1060"/>
      <c r="F202" s="1060"/>
      <c r="G202" s="1060"/>
      <c r="H202" s="1060"/>
      <c r="I202" s="1060"/>
      <c r="J202" s="1060"/>
      <c r="K202" s="1061">
        <f t="shared" si="43"/>
        <v>0</v>
      </c>
      <c r="L202" s="1060"/>
      <c r="M202" s="1099">
        <f>IFERROR(VLOOKUP($C202,Listen!$F$3:$H$39,2,0),0)</f>
        <v>0</v>
      </c>
      <c r="N202" s="1062">
        <f>IFERROR(VLOOKUP($C202,Listen!$F$3:$H$39,3,0),0)</f>
        <v>0</v>
      </c>
      <c r="O202" s="1063">
        <f t="shared" si="44"/>
        <v>0</v>
      </c>
      <c r="P202" s="1063">
        <f t="shared" si="52"/>
        <v>0</v>
      </c>
      <c r="Q202" s="1063">
        <f t="shared" si="52"/>
        <v>0</v>
      </c>
      <c r="R202" s="1063">
        <f t="shared" si="52"/>
        <v>0</v>
      </c>
      <c r="S202" s="1063">
        <f t="shared" si="52"/>
        <v>0</v>
      </c>
      <c r="T202" s="1063">
        <f t="shared" si="52"/>
        <v>0</v>
      </c>
      <c r="U202" s="1100">
        <f t="shared" si="52"/>
        <v>0</v>
      </c>
      <c r="V202" s="1088">
        <f t="shared" si="53"/>
        <v>0</v>
      </c>
      <c r="W202" s="1064">
        <f>IF(D202='A. Allgemeine Informationen'!$C$15,$K202-X202,HLOOKUP('A. Allgemeine Informationen'!$C$15-1,$Y$1:$AE$505,ROW(D202),FALSE)-$X202)</f>
        <v>0</v>
      </c>
      <c r="X202" s="1098">
        <f>HLOOKUP('A. Allgemeine Informationen'!$C$15,$Y$1:$AE$505,ROW(D202),FALSE)</f>
        <v>0</v>
      </c>
      <c r="Y202" s="1088">
        <f t="shared" si="45"/>
        <v>0</v>
      </c>
      <c r="Z202" s="1064">
        <f t="shared" si="46"/>
        <v>0</v>
      </c>
      <c r="AA202" s="1064">
        <f t="shared" si="47"/>
        <v>0</v>
      </c>
      <c r="AB202" s="1064">
        <f t="shared" si="48"/>
        <v>0</v>
      </c>
      <c r="AC202" s="1065">
        <f t="shared" si="49"/>
        <v>0</v>
      </c>
      <c r="AD202" s="1033">
        <f t="shared" si="50"/>
        <v>0</v>
      </c>
      <c r="AE202" s="1034">
        <f t="shared" si="51"/>
        <v>0</v>
      </c>
    </row>
    <row r="203" spans="2:33" s="388" customFormat="1" ht="15" customHeight="1" x14ac:dyDescent="0.2">
      <c r="B203" s="1057"/>
      <c r="C203" s="1058"/>
      <c r="D203" s="1059"/>
      <c r="E203" s="1060"/>
      <c r="F203" s="1060"/>
      <c r="G203" s="1060"/>
      <c r="H203" s="1060"/>
      <c r="I203" s="1060"/>
      <c r="J203" s="1060"/>
      <c r="K203" s="1061">
        <f t="shared" si="43"/>
        <v>0</v>
      </c>
      <c r="L203" s="1060"/>
      <c r="M203" s="1099">
        <f>IFERROR(VLOOKUP($C203,Listen!$F$3:$H$39,2,0),0)</f>
        <v>0</v>
      </c>
      <c r="N203" s="1062">
        <f>IFERROR(VLOOKUP($C203,Listen!$F$3:$H$39,3,0),0)</f>
        <v>0</v>
      </c>
      <c r="O203" s="1063">
        <f t="shared" si="44"/>
        <v>0</v>
      </c>
      <c r="P203" s="1063">
        <f t="shared" si="52"/>
        <v>0</v>
      </c>
      <c r="Q203" s="1063">
        <f t="shared" si="52"/>
        <v>0</v>
      </c>
      <c r="R203" s="1063">
        <f t="shared" si="52"/>
        <v>0</v>
      </c>
      <c r="S203" s="1063">
        <f t="shared" si="52"/>
        <v>0</v>
      </c>
      <c r="T203" s="1063">
        <f t="shared" si="52"/>
        <v>0</v>
      </c>
      <c r="U203" s="1100">
        <f t="shared" si="52"/>
        <v>0</v>
      </c>
      <c r="V203" s="1088">
        <f t="shared" si="53"/>
        <v>0</v>
      </c>
      <c r="W203" s="1064">
        <f>IF(D203='A. Allgemeine Informationen'!$C$15,$K203-X203,HLOOKUP('A. Allgemeine Informationen'!$C$15-1,$Y$1:$AE$505,ROW(D203),FALSE)-$X203)</f>
        <v>0</v>
      </c>
      <c r="X203" s="1098">
        <f>HLOOKUP('A. Allgemeine Informationen'!$C$15,$Y$1:$AE$505,ROW(D203),FALSE)</f>
        <v>0</v>
      </c>
      <c r="Y203" s="1088">
        <f t="shared" si="45"/>
        <v>0</v>
      </c>
      <c r="Z203" s="1064">
        <f t="shared" si="46"/>
        <v>0</v>
      </c>
      <c r="AA203" s="1064">
        <f t="shared" si="47"/>
        <v>0</v>
      </c>
      <c r="AB203" s="1064">
        <f t="shared" si="48"/>
        <v>0</v>
      </c>
      <c r="AC203" s="1065">
        <f t="shared" si="49"/>
        <v>0</v>
      </c>
      <c r="AD203" s="1033">
        <f t="shared" si="50"/>
        <v>0</v>
      </c>
      <c r="AE203" s="1034">
        <f t="shared" si="51"/>
        <v>0</v>
      </c>
    </row>
    <row r="204" spans="2:33" s="388" customFormat="1" ht="15" customHeight="1" x14ac:dyDescent="0.2">
      <c r="B204" s="1057"/>
      <c r="C204" s="1058"/>
      <c r="D204" s="1059"/>
      <c r="E204" s="1060"/>
      <c r="F204" s="1060"/>
      <c r="G204" s="1060"/>
      <c r="H204" s="1060"/>
      <c r="I204" s="1060"/>
      <c r="J204" s="1060"/>
      <c r="K204" s="1061">
        <f t="shared" si="43"/>
        <v>0</v>
      </c>
      <c r="L204" s="1060"/>
      <c r="M204" s="1099">
        <f>IFERROR(VLOOKUP($C204,Listen!$F$3:$H$39,2,0),0)</f>
        <v>0</v>
      </c>
      <c r="N204" s="1062">
        <f>IFERROR(VLOOKUP($C204,Listen!$F$3:$H$39,3,0),0)</f>
        <v>0</v>
      </c>
      <c r="O204" s="1063">
        <f t="shared" si="44"/>
        <v>0</v>
      </c>
      <c r="P204" s="1063">
        <f t="shared" si="52"/>
        <v>0</v>
      </c>
      <c r="Q204" s="1063">
        <f t="shared" si="52"/>
        <v>0</v>
      </c>
      <c r="R204" s="1063">
        <f t="shared" si="52"/>
        <v>0</v>
      </c>
      <c r="S204" s="1063">
        <f t="shared" si="52"/>
        <v>0</v>
      </c>
      <c r="T204" s="1063">
        <f t="shared" si="52"/>
        <v>0</v>
      </c>
      <c r="U204" s="1100">
        <f t="shared" si="52"/>
        <v>0</v>
      </c>
      <c r="V204" s="1088">
        <f t="shared" si="53"/>
        <v>0</v>
      </c>
      <c r="W204" s="1064">
        <f>IF(D204='A. Allgemeine Informationen'!$C$15,$K204-X204,HLOOKUP('A. Allgemeine Informationen'!$C$15-1,$Y$1:$AE$505,ROW(D204),FALSE)-$X204)</f>
        <v>0</v>
      </c>
      <c r="X204" s="1098">
        <f>HLOOKUP('A. Allgemeine Informationen'!$C$15,$Y$1:$AE$505,ROW(D204),FALSE)</f>
        <v>0</v>
      </c>
      <c r="Y204" s="1088">
        <f t="shared" si="45"/>
        <v>0</v>
      </c>
      <c r="Z204" s="1064">
        <f t="shared" si="46"/>
        <v>0</v>
      </c>
      <c r="AA204" s="1064">
        <f t="shared" si="47"/>
        <v>0</v>
      </c>
      <c r="AB204" s="1064">
        <f t="shared" si="48"/>
        <v>0</v>
      </c>
      <c r="AC204" s="1065">
        <f t="shared" si="49"/>
        <v>0</v>
      </c>
      <c r="AD204" s="1033">
        <f t="shared" si="50"/>
        <v>0</v>
      </c>
      <c r="AE204" s="1034">
        <f t="shared" si="51"/>
        <v>0</v>
      </c>
    </row>
    <row r="205" spans="2:33" s="388" customFormat="1" ht="15" customHeight="1" x14ac:dyDescent="0.2">
      <c r="B205" s="1057"/>
      <c r="C205" s="1058"/>
      <c r="D205" s="1059"/>
      <c r="E205" s="1060"/>
      <c r="F205" s="1060"/>
      <c r="G205" s="1060"/>
      <c r="H205" s="1060"/>
      <c r="I205" s="1060"/>
      <c r="J205" s="1060"/>
      <c r="K205" s="1061">
        <f t="shared" si="43"/>
        <v>0</v>
      </c>
      <c r="L205" s="1060"/>
      <c r="M205" s="1099">
        <f>IFERROR(VLOOKUP($C205,Listen!$F$3:$H$39,2,0),0)</f>
        <v>0</v>
      </c>
      <c r="N205" s="1062">
        <f>IFERROR(VLOOKUP($C205,Listen!$F$3:$H$39,3,0),0)</f>
        <v>0</v>
      </c>
      <c r="O205" s="1063">
        <f t="shared" si="44"/>
        <v>0</v>
      </c>
      <c r="P205" s="1063">
        <f t="shared" si="52"/>
        <v>0</v>
      </c>
      <c r="Q205" s="1063">
        <f t="shared" si="52"/>
        <v>0</v>
      </c>
      <c r="R205" s="1063">
        <f t="shared" si="52"/>
        <v>0</v>
      </c>
      <c r="S205" s="1063">
        <f t="shared" si="52"/>
        <v>0</v>
      </c>
      <c r="T205" s="1063">
        <f t="shared" si="52"/>
        <v>0</v>
      </c>
      <c r="U205" s="1100">
        <f t="shared" si="52"/>
        <v>0</v>
      </c>
      <c r="V205" s="1088">
        <f t="shared" si="53"/>
        <v>0</v>
      </c>
      <c r="W205" s="1064">
        <f>IF(D205='A. Allgemeine Informationen'!$C$15,$K205-X205,HLOOKUP('A. Allgemeine Informationen'!$C$15-1,$Y$1:$AE$505,ROW(D205),FALSE)-$X205)</f>
        <v>0</v>
      </c>
      <c r="X205" s="1098">
        <f>HLOOKUP('A. Allgemeine Informationen'!$C$15,$Y$1:$AE$505,ROW(D205),FALSE)</f>
        <v>0</v>
      </c>
      <c r="Y205" s="1088">
        <f t="shared" si="45"/>
        <v>0</v>
      </c>
      <c r="Z205" s="1064">
        <f t="shared" si="46"/>
        <v>0</v>
      </c>
      <c r="AA205" s="1064">
        <f t="shared" si="47"/>
        <v>0</v>
      </c>
      <c r="AB205" s="1064">
        <f t="shared" si="48"/>
        <v>0</v>
      </c>
      <c r="AC205" s="1065">
        <f t="shared" si="49"/>
        <v>0</v>
      </c>
      <c r="AD205" s="1033">
        <f t="shared" si="50"/>
        <v>0</v>
      </c>
      <c r="AE205" s="1034">
        <f t="shared" si="51"/>
        <v>0</v>
      </c>
    </row>
    <row r="206" spans="2:33" s="388" customFormat="1" ht="15" customHeight="1" x14ac:dyDescent="0.2">
      <c r="B206" s="1057"/>
      <c r="C206" s="1058"/>
      <c r="D206" s="1059"/>
      <c r="E206" s="1060"/>
      <c r="F206" s="1060"/>
      <c r="G206" s="1060"/>
      <c r="H206" s="1060"/>
      <c r="I206" s="1060"/>
      <c r="J206" s="1060"/>
      <c r="K206" s="1061">
        <f t="shared" si="43"/>
        <v>0</v>
      </c>
      <c r="L206" s="1060"/>
      <c r="M206" s="1099">
        <f>IFERROR(VLOOKUP($C206,Listen!$F$3:$H$39,2,0),0)</f>
        <v>0</v>
      </c>
      <c r="N206" s="1062">
        <f>IFERROR(VLOOKUP($C206,Listen!$F$3:$H$39,3,0),0)</f>
        <v>0</v>
      </c>
      <c r="O206" s="1063">
        <f t="shared" si="44"/>
        <v>0</v>
      </c>
      <c r="P206" s="1063">
        <f t="shared" si="52"/>
        <v>0</v>
      </c>
      <c r="Q206" s="1063">
        <f t="shared" si="52"/>
        <v>0</v>
      </c>
      <c r="R206" s="1063">
        <f t="shared" si="52"/>
        <v>0</v>
      </c>
      <c r="S206" s="1063">
        <f t="shared" si="52"/>
        <v>0</v>
      </c>
      <c r="T206" s="1063">
        <f t="shared" si="52"/>
        <v>0</v>
      </c>
      <c r="U206" s="1100">
        <f t="shared" si="52"/>
        <v>0</v>
      </c>
      <c r="V206" s="1088">
        <f t="shared" si="53"/>
        <v>0</v>
      </c>
      <c r="W206" s="1064">
        <f>IF(D206='A. Allgemeine Informationen'!$C$15,$K206-X206,HLOOKUP('A. Allgemeine Informationen'!$C$15-1,$Y$1:$AE$505,ROW(D206),FALSE)-$X206)</f>
        <v>0</v>
      </c>
      <c r="X206" s="1098">
        <f>HLOOKUP('A. Allgemeine Informationen'!$C$15,$Y$1:$AE$505,ROW(D206),FALSE)</f>
        <v>0</v>
      </c>
      <c r="Y206" s="1088">
        <f t="shared" si="45"/>
        <v>0</v>
      </c>
      <c r="Z206" s="1064">
        <f t="shared" si="46"/>
        <v>0</v>
      </c>
      <c r="AA206" s="1064">
        <f t="shared" si="47"/>
        <v>0</v>
      </c>
      <c r="AB206" s="1064">
        <f t="shared" si="48"/>
        <v>0</v>
      </c>
      <c r="AC206" s="1065">
        <f t="shared" si="49"/>
        <v>0</v>
      </c>
      <c r="AD206" s="1033">
        <f t="shared" si="50"/>
        <v>0</v>
      </c>
      <c r="AE206" s="1034">
        <f t="shared" si="51"/>
        <v>0</v>
      </c>
    </row>
    <row r="207" spans="2:33" s="388" customFormat="1" ht="15" customHeight="1" x14ac:dyDescent="0.2">
      <c r="B207" s="1057"/>
      <c r="C207" s="1058"/>
      <c r="D207" s="1059"/>
      <c r="E207" s="1060"/>
      <c r="F207" s="1060"/>
      <c r="G207" s="1060"/>
      <c r="H207" s="1060"/>
      <c r="I207" s="1060"/>
      <c r="J207" s="1060"/>
      <c r="K207" s="1061">
        <f t="shared" si="43"/>
        <v>0</v>
      </c>
      <c r="L207" s="1060"/>
      <c r="M207" s="1099">
        <f>IFERROR(VLOOKUP($C207,Listen!$F$3:$H$39,2,0),0)</f>
        <v>0</v>
      </c>
      <c r="N207" s="1062">
        <f>IFERROR(VLOOKUP($C207,Listen!$F$3:$H$39,3,0),0)</f>
        <v>0</v>
      </c>
      <c r="O207" s="1063">
        <f t="shared" si="44"/>
        <v>0</v>
      </c>
      <c r="P207" s="1063">
        <f t="shared" si="52"/>
        <v>0</v>
      </c>
      <c r="Q207" s="1063">
        <f t="shared" si="52"/>
        <v>0</v>
      </c>
      <c r="R207" s="1063">
        <f t="shared" si="52"/>
        <v>0</v>
      </c>
      <c r="S207" s="1063">
        <f t="shared" si="52"/>
        <v>0</v>
      </c>
      <c r="T207" s="1063">
        <f t="shared" si="52"/>
        <v>0</v>
      </c>
      <c r="U207" s="1100">
        <f t="shared" si="52"/>
        <v>0</v>
      </c>
      <c r="V207" s="1088">
        <f t="shared" si="53"/>
        <v>0</v>
      </c>
      <c r="W207" s="1064">
        <f>IF(D207='A. Allgemeine Informationen'!$C$15,$K207-X207,HLOOKUP('A. Allgemeine Informationen'!$C$15-1,$Y$1:$AE$505,ROW(D207),FALSE)-$X207)</f>
        <v>0</v>
      </c>
      <c r="X207" s="1098">
        <f>HLOOKUP('A. Allgemeine Informationen'!$C$15,$Y$1:$AE$505,ROW(D207),FALSE)</f>
        <v>0</v>
      </c>
      <c r="Y207" s="1088">
        <f t="shared" si="45"/>
        <v>0</v>
      </c>
      <c r="Z207" s="1064">
        <f t="shared" si="46"/>
        <v>0</v>
      </c>
      <c r="AA207" s="1064">
        <f t="shared" si="47"/>
        <v>0</v>
      </c>
      <c r="AB207" s="1064">
        <f t="shared" si="48"/>
        <v>0</v>
      </c>
      <c r="AC207" s="1065">
        <f t="shared" si="49"/>
        <v>0</v>
      </c>
      <c r="AD207" s="1033">
        <f t="shared" si="50"/>
        <v>0</v>
      </c>
      <c r="AE207" s="1034">
        <f t="shared" si="51"/>
        <v>0</v>
      </c>
    </row>
    <row r="208" spans="2:33" s="388" customFormat="1" ht="15" customHeight="1" x14ac:dyDescent="0.2">
      <c r="B208" s="1057"/>
      <c r="C208" s="1058"/>
      <c r="D208" s="1059"/>
      <c r="E208" s="1060"/>
      <c r="F208" s="1060"/>
      <c r="G208" s="1060"/>
      <c r="H208" s="1060"/>
      <c r="I208" s="1060"/>
      <c r="J208" s="1060"/>
      <c r="K208" s="1061">
        <f t="shared" si="43"/>
        <v>0</v>
      </c>
      <c r="L208" s="1060"/>
      <c r="M208" s="1099">
        <f>IFERROR(VLOOKUP($C208,Listen!$F$3:$H$39,2,0),0)</f>
        <v>0</v>
      </c>
      <c r="N208" s="1062">
        <f>IFERROR(VLOOKUP($C208,Listen!$F$3:$H$39,3,0),0)</f>
        <v>0</v>
      </c>
      <c r="O208" s="1063">
        <f t="shared" si="44"/>
        <v>0</v>
      </c>
      <c r="P208" s="1063">
        <f t="shared" si="52"/>
        <v>0</v>
      </c>
      <c r="Q208" s="1063">
        <f t="shared" si="52"/>
        <v>0</v>
      </c>
      <c r="R208" s="1063">
        <f t="shared" si="52"/>
        <v>0</v>
      </c>
      <c r="S208" s="1063">
        <f t="shared" si="52"/>
        <v>0</v>
      </c>
      <c r="T208" s="1063">
        <f t="shared" si="52"/>
        <v>0</v>
      </c>
      <c r="U208" s="1100">
        <f t="shared" si="52"/>
        <v>0</v>
      </c>
      <c r="V208" s="1088">
        <f t="shared" si="53"/>
        <v>0</v>
      </c>
      <c r="W208" s="1064">
        <f>IF(D208='A. Allgemeine Informationen'!$C$15,$K208-X208,HLOOKUP('A. Allgemeine Informationen'!$C$15-1,$Y$1:$AE$505,ROW(D208),FALSE)-$X208)</f>
        <v>0</v>
      </c>
      <c r="X208" s="1098">
        <f>HLOOKUP('A. Allgemeine Informationen'!$C$15,$Y$1:$AE$505,ROW(D208),FALSE)</f>
        <v>0</v>
      </c>
      <c r="Y208" s="1088">
        <f t="shared" si="45"/>
        <v>0</v>
      </c>
      <c r="Z208" s="1064">
        <f t="shared" si="46"/>
        <v>0</v>
      </c>
      <c r="AA208" s="1064">
        <f t="shared" si="47"/>
        <v>0</v>
      </c>
      <c r="AB208" s="1064">
        <f t="shared" si="48"/>
        <v>0</v>
      </c>
      <c r="AC208" s="1065">
        <f t="shared" si="49"/>
        <v>0</v>
      </c>
      <c r="AD208" s="1033">
        <f t="shared" si="50"/>
        <v>0</v>
      </c>
      <c r="AE208" s="1034">
        <f t="shared" si="51"/>
        <v>0</v>
      </c>
    </row>
    <row r="209" spans="2:31" s="388" customFormat="1" ht="15" customHeight="1" x14ac:dyDescent="0.2">
      <c r="B209" s="1057"/>
      <c r="C209" s="1058"/>
      <c r="D209" s="1059"/>
      <c r="E209" s="1060"/>
      <c r="F209" s="1060"/>
      <c r="G209" s="1060"/>
      <c r="H209" s="1060"/>
      <c r="I209" s="1060"/>
      <c r="J209" s="1060"/>
      <c r="K209" s="1061">
        <f t="shared" si="43"/>
        <v>0</v>
      </c>
      <c r="L209" s="1060"/>
      <c r="M209" s="1099">
        <f>IFERROR(VLOOKUP($C209,Listen!$F$3:$H$39,2,0),0)</f>
        <v>0</v>
      </c>
      <c r="N209" s="1062">
        <f>IFERROR(VLOOKUP($C209,Listen!$F$3:$H$39,3,0),0)</f>
        <v>0</v>
      </c>
      <c r="O209" s="1063">
        <f t="shared" si="44"/>
        <v>0</v>
      </c>
      <c r="P209" s="1063">
        <f t="shared" si="52"/>
        <v>0</v>
      </c>
      <c r="Q209" s="1063">
        <f t="shared" si="52"/>
        <v>0</v>
      </c>
      <c r="R209" s="1063">
        <f t="shared" si="52"/>
        <v>0</v>
      </c>
      <c r="S209" s="1063">
        <f t="shared" si="52"/>
        <v>0</v>
      </c>
      <c r="T209" s="1063">
        <f t="shared" si="52"/>
        <v>0</v>
      </c>
      <c r="U209" s="1100">
        <f t="shared" si="52"/>
        <v>0</v>
      </c>
      <c r="V209" s="1088">
        <f t="shared" si="53"/>
        <v>0</v>
      </c>
      <c r="W209" s="1064">
        <f>IF(D209='A. Allgemeine Informationen'!$C$15,$K209-X209,HLOOKUP('A. Allgemeine Informationen'!$C$15-1,$Y$1:$AE$505,ROW(D209),FALSE)-$X209)</f>
        <v>0</v>
      </c>
      <c r="X209" s="1098">
        <f>HLOOKUP('A. Allgemeine Informationen'!$C$15,$Y$1:$AE$505,ROW(D209),FALSE)</f>
        <v>0</v>
      </c>
      <c r="Y209" s="1088">
        <f t="shared" si="45"/>
        <v>0</v>
      </c>
      <c r="Z209" s="1064">
        <f t="shared" si="46"/>
        <v>0</v>
      </c>
      <c r="AA209" s="1064">
        <f t="shared" si="47"/>
        <v>0</v>
      </c>
      <c r="AB209" s="1064">
        <f t="shared" si="48"/>
        <v>0</v>
      </c>
      <c r="AC209" s="1065">
        <f t="shared" si="49"/>
        <v>0</v>
      </c>
      <c r="AD209" s="1033">
        <f t="shared" si="50"/>
        <v>0</v>
      </c>
      <c r="AE209" s="1034">
        <f t="shared" si="51"/>
        <v>0</v>
      </c>
    </row>
    <row r="210" spans="2:31" s="388" customFormat="1" ht="15" customHeight="1" x14ac:dyDescent="0.2">
      <c r="B210" s="1057"/>
      <c r="C210" s="1058"/>
      <c r="D210" s="1059"/>
      <c r="E210" s="1060"/>
      <c r="F210" s="1060"/>
      <c r="G210" s="1060"/>
      <c r="H210" s="1060"/>
      <c r="I210" s="1060"/>
      <c r="J210" s="1060"/>
      <c r="K210" s="1061">
        <f t="shared" si="43"/>
        <v>0</v>
      </c>
      <c r="L210" s="1060"/>
      <c r="M210" s="1099">
        <f>IFERROR(VLOOKUP($C210,Listen!$F$3:$H$39,2,0),0)</f>
        <v>0</v>
      </c>
      <c r="N210" s="1062">
        <f>IFERROR(VLOOKUP($C210,Listen!$F$3:$H$39,3,0),0)</f>
        <v>0</v>
      </c>
      <c r="O210" s="1063">
        <f t="shared" si="44"/>
        <v>0</v>
      </c>
      <c r="P210" s="1063">
        <f t="shared" si="52"/>
        <v>0</v>
      </c>
      <c r="Q210" s="1063">
        <f t="shared" si="52"/>
        <v>0</v>
      </c>
      <c r="R210" s="1063">
        <f t="shared" si="52"/>
        <v>0</v>
      </c>
      <c r="S210" s="1063">
        <f t="shared" si="52"/>
        <v>0</v>
      </c>
      <c r="T210" s="1063">
        <f t="shared" si="52"/>
        <v>0</v>
      </c>
      <c r="U210" s="1100">
        <f t="shared" si="52"/>
        <v>0</v>
      </c>
      <c r="V210" s="1088">
        <f t="shared" si="53"/>
        <v>0</v>
      </c>
      <c r="W210" s="1064">
        <f>IF(D210='A. Allgemeine Informationen'!$C$15,$K210-X210,HLOOKUP('A. Allgemeine Informationen'!$C$15-1,$Y$1:$AE$505,ROW(D210),FALSE)-$X210)</f>
        <v>0</v>
      </c>
      <c r="X210" s="1098">
        <f>HLOOKUP('A. Allgemeine Informationen'!$C$15,$Y$1:$AE$505,ROW(D210),FALSE)</f>
        <v>0</v>
      </c>
      <c r="Y210" s="1088">
        <f t="shared" si="45"/>
        <v>0</v>
      </c>
      <c r="Z210" s="1064">
        <f t="shared" si="46"/>
        <v>0</v>
      </c>
      <c r="AA210" s="1064">
        <f t="shared" si="47"/>
        <v>0</v>
      </c>
      <c r="AB210" s="1064">
        <f t="shared" si="48"/>
        <v>0</v>
      </c>
      <c r="AC210" s="1065">
        <f t="shared" si="49"/>
        <v>0</v>
      </c>
      <c r="AD210" s="1033">
        <f t="shared" si="50"/>
        <v>0</v>
      </c>
      <c r="AE210" s="1034">
        <f t="shared" si="51"/>
        <v>0</v>
      </c>
    </row>
    <row r="211" spans="2:31" s="388" customFormat="1" ht="15" customHeight="1" x14ac:dyDescent="0.2">
      <c r="B211" s="1057"/>
      <c r="C211" s="1058"/>
      <c r="D211" s="1059"/>
      <c r="E211" s="1060"/>
      <c r="F211" s="1060"/>
      <c r="G211" s="1060"/>
      <c r="H211" s="1060"/>
      <c r="I211" s="1060"/>
      <c r="J211" s="1060"/>
      <c r="K211" s="1061">
        <f t="shared" si="43"/>
        <v>0</v>
      </c>
      <c r="L211" s="1060"/>
      <c r="M211" s="1099">
        <f>IFERROR(VLOOKUP($C211,Listen!$F$3:$H$39,2,0),0)</f>
        <v>0</v>
      </c>
      <c r="N211" s="1062">
        <f>IFERROR(VLOOKUP($C211,Listen!$F$3:$H$39,3,0),0)</f>
        <v>0</v>
      </c>
      <c r="O211" s="1063">
        <f t="shared" si="44"/>
        <v>0</v>
      </c>
      <c r="P211" s="1063">
        <f t="shared" si="52"/>
        <v>0</v>
      </c>
      <c r="Q211" s="1063">
        <f t="shared" si="52"/>
        <v>0</v>
      </c>
      <c r="R211" s="1063">
        <f t="shared" si="52"/>
        <v>0</v>
      </c>
      <c r="S211" s="1063">
        <f t="shared" si="52"/>
        <v>0</v>
      </c>
      <c r="T211" s="1063">
        <f t="shared" si="52"/>
        <v>0</v>
      </c>
      <c r="U211" s="1100">
        <f t="shared" si="52"/>
        <v>0</v>
      </c>
      <c r="V211" s="1088">
        <f t="shared" si="53"/>
        <v>0</v>
      </c>
      <c r="W211" s="1064">
        <f>IF(D211='A. Allgemeine Informationen'!$C$15,$K211-X211,HLOOKUP('A. Allgemeine Informationen'!$C$15-1,$Y$1:$AE$505,ROW(D211),FALSE)-$X211)</f>
        <v>0</v>
      </c>
      <c r="X211" s="1098">
        <f>HLOOKUP('A. Allgemeine Informationen'!$C$15,$Y$1:$AE$505,ROW(D211),FALSE)</f>
        <v>0</v>
      </c>
      <c r="Y211" s="1088">
        <f t="shared" si="45"/>
        <v>0</v>
      </c>
      <c r="Z211" s="1064">
        <f t="shared" si="46"/>
        <v>0</v>
      </c>
      <c r="AA211" s="1064">
        <f t="shared" si="47"/>
        <v>0</v>
      </c>
      <c r="AB211" s="1064">
        <f t="shared" si="48"/>
        <v>0</v>
      </c>
      <c r="AC211" s="1065">
        <f t="shared" si="49"/>
        <v>0</v>
      </c>
      <c r="AD211" s="1033">
        <f t="shared" si="50"/>
        <v>0</v>
      </c>
      <c r="AE211" s="1034">
        <f t="shared" si="51"/>
        <v>0</v>
      </c>
    </row>
    <row r="212" spans="2:31" s="388" customFormat="1" ht="15" customHeight="1" x14ac:dyDescent="0.2">
      <c r="B212" s="1057"/>
      <c r="C212" s="1058"/>
      <c r="D212" s="1059"/>
      <c r="E212" s="1060"/>
      <c r="F212" s="1060"/>
      <c r="G212" s="1060"/>
      <c r="H212" s="1060"/>
      <c r="I212" s="1060"/>
      <c r="J212" s="1060"/>
      <c r="K212" s="1061">
        <f t="shared" si="43"/>
        <v>0</v>
      </c>
      <c r="L212" s="1060"/>
      <c r="M212" s="1099">
        <f>IFERROR(VLOOKUP($C212,Listen!$F$3:$H$39,2,0),0)</f>
        <v>0</v>
      </c>
      <c r="N212" s="1062">
        <f>IFERROR(VLOOKUP($C212,Listen!$F$3:$H$39,3,0),0)</f>
        <v>0</v>
      </c>
      <c r="O212" s="1063">
        <f t="shared" si="44"/>
        <v>0</v>
      </c>
      <c r="P212" s="1063">
        <f t="shared" si="52"/>
        <v>0</v>
      </c>
      <c r="Q212" s="1063">
        <f t="shared" si="52"/>
        <v>0</v>
      </c>
      <c r="R212" s="1063">
        <f t="shared" si="52"/>
        <v>0</v>
      </c>
      <c r="S212" s="1063">
        <f t="shared" si="52"/>
        <v>0</v>
      </c>
      <c r="T212" s="1063">
        <f t="shared" si="52"/>
        <v>0</v>
      </c>
      <c r="U212" s="1100">
        <f t="shared" si="52"/>
        <v>0</v>
      </c>
      <c r="V212" s="1088">
        <f t="shared" si="53"/>
        <v>0</v>
      </c>
      <c r="W212" s="1064">
        <f>IF(D212='A. Allgemeine Informationen'!$C$15,$K212-X212,HLOOKUP('A. Allgemeine Informationen'!$C$15-1,$Y$1:$AE$505,ROW(D212),FALSE)-$X212)</f>
        <v>0</v>
      </c>
      <c r="X212" s="1098">
        <f>HLOOKUP('A. Allgemeine Informationen'!$C$15,$Y$1:$AE$505,ROW(D212),FALSE)</f>
        <v>0</v>
      </c>
      <c r="Y212" s="1088">
        <f t="shared" si="45"/>
        <v>0</v>
      </c>
      <c r="Z212" s="1064">
        <f t="shared" si="46"/>
        <v>0</v>
      </c>
      <c r="AA212" s="1064">
        <f t="shared" si="47"/>
        <v>0</v>
      </c>
      <c r="AB212" s="1064">
        <f t="shared" si="48"/>
        <v>0</v>
      </c>
      <c r="AC212" s="1065">
        <f t="shared" si="49"/>
        <v>0</v>
      </c>
      <c r="AD212" s="1033">
        <f t="shared" si="50"/>
        <v>0</v>
      </c>
      <c r="AE212" s="1034">
        <f t="shared" si="51"/>
        <v>0</v>
      </c>
    </row>
    <row r="213" spans="2:31" s="388" customFormat="1" ht="15" customHeight="1" x14ac:dyDescent="0.2">
      <c r="B213" s="1057"/>
      <c r="C213" s="1058"/>
      <c r="D213" s="1059"/>
      <c r="E213" s="1060"/>
      <c r="F213" s="1060"/>
      <c r="G213" s="1060"/>
      <c r="H213" s="1060"/>
      <c r="I213" s="1060"/>
      <c r="J213" s="1060"/>
      <c r="K213" s="1061">
        <f t="shared" si="43"/>
        <v>0</v>
      </c>
      <c r="L213" s="1060"/>
      <c r="M213" s="1099">
        <f>IFERROR(VLOOKUP($C213,Listen!$F$3:$H$39,2,0),0)</f>
        <v>0</v>
      </c>
      <c r="N213" s="1062">
        <f>IFERROR(VLOOKUP($C213,Listen!$F$3:$H$39,3,0),0)</f>
        <v>0</v>
      </c>
      <c r="O213" s="1063">
        <f t="shared" si="44"/>
        <v>0</v>
      </c>
      <c r="P213" s="1063">
        <f t="shared" si="52"/>
        <v>0</v>
      </c>
      <c r="Q213" s="1063">
        <f t="shared" si="52"/>
        <v>0</v>
      </c>
      <c r="R213" s="1063">
        <f t="shared" si="52"/>
        <v>0</v>
      </c>
      <c r="S213" s="1063">
        <f t="shared" si="52"/>
        <v>0</v>
      </c>
      <c r="T213" s="1063">
        <f t="shared" si="52"/>
        <v>0</v>
      </c>
      <c r="U213" s="1100">
        <f t="shared" si="52"/>
        <v>0</v>
      </c>
      <c r="V213" s="1088">
        <f t="shared" si="53"/>
        <v>0</v>
      </c>
      <c r="W213" s="1064">
        <f>IF(D213='A. Allgemeine Informationen'!$C$15,$K213-X213,HLOOKUP('A. Allgemeine Informationen'!$C$15-1,$Y$1:$AE$505,ROW(D213),FALSE)-$X213)</f>
        <v>0</v>
      </c>
      <c r="X213" s="1098">
        <f>HLOOKUP('A. Allgemeine Informationen'!$C$15,$Y$1:$AE$505,ROW(D213),FALSE)</f>
        <v>0</v>
      </c>
      <c r="Y213" s="1088">
        <f t="shared" si="45"/>
        <v>0</v>
      </c>
      <c r="Z213" s="1064">
        <f t="shared" si="46"/>
        <v>0</v>
      </c>
      <c r="AA213" s="1064">
        <f t="shared" si="47"/>
        <v>0</v>
      </c>
      <c r="AB213" s="1064">
        <f t="shared" si="48"/>
        <v>0</v>
      </c>
      <c r="AC213" s="1065">
        <f t="shared" si="49"/>
        <v>0</v>
      </c>
      <c r="AD213" s="1033">
        <f t="shared" si="50"/>
        <v>0</v>
      </c>
      <c r="AE213" s="1034">
        <f t="shared" si="51"/>
        <v>0</v>
      </c>
    </row>
    <row r="214" spans="2:31" s="388" customFormat="1" ht="15" customHeight="1" x14ac:dyDescent="0.2">
      <c r="B214" s="1057"/>
      <c r="C214" s="1058"/>
      <c r="D214" s="1059"/>
      <c r="E214" s="1060"/>
      <c r="F214" s="1060"/>
      <c r="G214" s="1060"/>
      <c r="H214" s="1060"/>
      <c r="I214" s="1060"/>
      <c r="J214" s="1060"/>
      <c r="K214" s="1061">
        <f t="shared" si="43"/>
        <v>0</v>
      </c>
      <c r="L214" s="1060"/>
      <c r="M214" s="1099">
        <f>IFERROR(VLOOKUP($C214,Listen!$F$3:$H$39,2,0),0)</f>
        <v>0</v>
      </c>
      <c r="N214" s="1062">
        <f>IFERROR(VLOOKUP($C214,Listen!$F$3:$H$39,3,0),0)</f>
        <v>0</v>
      </c>
      <c r="O214" s="1063">
        <f t="shared" si="44"/>
        <v>0</v>
      </c>
      <c r="P214" s="1063">
        <f t="shared" si="52"/>
        <v>0</v>
      </c>
      <c r="Q214" s="1063">
        <f t="shared" si="52"/>
        <v>0</v>
      </c>
      <c r="R214" s="1063">
        <f t="shared" si="52"/>
        <v>0</v>
      </c>
      <c r="S214" s="1063">
        <f t="shared" si="52"/>
        <v>0</v>
      </c>
      <c r="T214" s="1063">
        <f t="shared" si="52"/>
        <v>0</v>
      </c>
      <c r="U214" s="1100">
        <f t="shared" si="52"/>
        <v>0</v>
      </c>
      <c r="V214" s="1088">
        <f t="shared" si="53"/>
        <v>0</v>
      </c>
      <c r="W214" s="1064">
        <f>IF(D214='A. Allgemeine Informationen'!$C$15,$K214-X214,HLOOKUP('A. Allgemeine Informationen'!$C$15-1,$Y$1:$AE$505,ROW(D214),FALSE)-$X214)</f>
        <v>0</v>
      </c>
      <c r="X214" s="1098">
        <f>HLOOKUP('A. Allgemeine Informationen'!$C$15,$Y$1:$AE$505,ROW(D214),FALSE)</f>
        <v>0</v>
      </c>
      <c r="Y214" s="1088">
        <f t="shared" si="45"/>
        <v>0</v>
      </c>
      <c r="Z214" s="1064">
        <f t="shared" si="46"/>
        <v>0</v>
      </c>
      <c r="AA214" s="1064">
        <f t="shared" si="47"/>
        <v>0</v>
      </c>
      <c r="AB214" s="1064">
        <f t="shared" si="48"/>
        <v>0</v>
      </c>
      <c r="AC214" s="1065">
        <f t="shared" si="49"/>
        <v>0</v>
      </c>
      <c r="AD214" s="1033">
        <f t="shared" si="50"/>
        <v>0</v>
      </c>
      <c r="AE214" s="1034">
        <f t="shared" si="51"/>
        <v>0</v>
      </c>
    </row>
    <row r="215" spans="2:31" s="388" customFormat="1" ht="15" customHeight="1" x14ac:dyDescent="0.2">
      <c r="B215" s="1057"/>
      <c r="C215" s="1058"/>
      <c r="D215" s="1059"/>
      <c r="E215" s="1060"/>
      <c r="F215" s="1060"/>
      <c r="G215" s="1060"/>
      <c r="H215" s="1060"/>
      <c r="I215" s="1060"/>
      <c r="J215" s="1060"/>
      <c r="K215" s="1061">
        <f t="shared" si="43"/>
        <v>0</v>
      </c>
      <c r="L215" s="1060"/>
      <c r="M215" s="1099">
        <f>IFERROR(VLOOKUP($C215,Listen!$F$3:$H$39,2,0),0)</f>
        <v>0</v>
      </c>
      <c r="N215" s="1062">
        <f>IFERROR(VLOOKUP($C215,Listen!$F$3:$H$39,3,0),0)</f>
        <v>0</v>
      </c>
      <c r="O215" s="1063">
        <f t="shared" si="44"/>
        <v>0</v>
      </c>
      <c r="P215" s="1063">
        <f t="shared" ref="P215:U230" si="54">O215</f>
        <v>0</v>
      </c>
      <c r="Q215" s="1063">
        <f t="shared" si="54"/>
        <v>0</v>
      </c>
      <c r="R215" s="1063">
        <f t="shared" si="54"/>
        <v>0</v>
      </c>
      <c r="S215" s="1063">
        <f t="shared" si="54"/>
        <v>0</v>
      </c>
      <c r="T215" s="1063">
        <f t="shared" si="54"/>
        <v>0</v>
      </c>
      <c r="U215" s="1100">
        <f t="shared" si="54"/>
        <v>0</v>
      </c>
      <c r="V215" s="1088">
        <f t="shared" si="53"/>
        <v>0</v>
      </c>
      <c r="W215" s="1064">
        <f>IF(D215='A. Allgemeine Informationen'!$C$15,$K215-X215,HLOOKUP('A. Allgemeine Informationen'!$C$15-1,$Y$1:$AE$505,ROW(D215),FALSE)-$X215)</f>
        <v>0</v>
      </c>
      <c r="X215" s="1098">
        <f>HLOOKUP('A. Allgemeine Informationen'!$C$15,$Y$1:$AE$505,ROW(D215),FALSE)</f>
        <v>0</v>
      </c>
      <c r="Y215" s="1088">
        <f t="shared" si="45"/>
        <v>0</v>
      </c>
      <c r="Z215" s="1064">
        <f t="shared" si="46"/>
        <v>0</v>
      </c>
      <c r="AA215" s="1064">
        <f t="shared" si="47"/>
        <v>0</v>
      </c>
      <c r="AB215" s="1064">
        <f t="shared" si="48"/>
        <v>0</v>
      </c>
      <c r="AC215" s="1065">
        <f t="shared" si="49"/>
        <v>0</v>
      </c>
      <c r="AD215" s="1033">
        <f t="shared" si="50"/>
        <v>0</v>
      </c>
      <c r="AE215" s="1034">
        <f t="shared" si="51"/>
        <v>0</v>
      </c>
    </row>
    <row r="216" spans="2:31" s="388" customFormat="1" ht="15" customHeight="1" x14ac:dyDescent="0.2">
      <c r="B216" s="1057"/>
      <c r="C216" s="1058"/>
      <c r="D216" s="1059"/>
      <c r="E216" s="1060"/>
      <c r="F216" s="1060"/>
      <c r="G216" s="1060"/>
      <c r="H216" s="1060"/>
      <c r="I216" s="1060"/>
      <c r="J216" s="1060"/>
      <c r="K216" s="1061">
        <f t="shared" si="43"/>
        <v>0</v>
      </c>
      <c r="L216" s="1060"/>
      <c r="M216" s="1099">
        <f>IFERROR(VLOOKUP($C216,Listen!$F$3:$H$39,2,0),0)</f>
        <v>0</v>
      </c>
      <c r="N216" s="1062">
        <f>IFERROR(VLOOKUP($C216,Listen!$F$3:$H$39,3,0),0)</f>
        <v>0</v>
      </c>
      <c r="O216" s="1063">
        <f t="shared" si="44"/>
        <v>0</v>
      </c>
      <c r="P216" s="1063">
        <f t="shared" si="54"/>
        <v>0</v>
      </c>
      <c r="Q216" s="1063">
        <f t="shared" si="54"/>
        <v>0</v>
      </c>
      <c r="R216" s="1063">
        <f t="shared" si="54"/>
        <v>0</v>
      </c>
      <c r="S216" s="1063">
        <f t="shared" si="54"/>
        <v>0</v>
      </c>
      <c r="T216" s="1063">
        <f t="shared" si="54"/>
        <v>0</v>
      </c>
      <c r="U216" s="1100">
        <f t="shared" si="54"/>
        <v>0</v>
      </c>
      <c r="V216" s="1088">
        <f t="shared" si="53"/>
        <v>0</v>
      </c>
      <c r="W216" s="1064">
        <f>IF(D216='A. Allgemeine Informationen'!$C$15,$K216-X216,HLOOKUP('A. Allgemeine Informationen'!$C$15-1,$Y$1:$AE$505,ROW(D216),FALSE)-$X216)</f>
        <v>0</v>
      </c>
      <c r="X216" s="1098">
        <f>HLOOKUP('A. Allgemeine Informationen'!$C$15,$Y$1:$AE$505,ROW(D216),FALSE)</f>
        <v>0</v>
      </c>
      <c r="Y216" s="1088">
        <f t="shared" si="45"/>
        <v>0</v>
      </c>
      <c r="Z216" s="1064">
        <f t="shared" si="46"/>
        <v>0</v>
      </c>
      <c r="AA216" s="1064">
        <f t="shared" si="47"/>
        <v>0</v>
      </c>
      <c r="AB216" s="1064">
        <f t="shared" si="48"/>
        <v>0</v>
      </c>
      <c r="AC216" s="1065">
        <f t="shared" si="49"/>
        <v>0</v>
      </c>
      <c r="AD216" s="1033">
        <f t="shared" si="50"/>
        <v>0</v>
      </c>
      <c r="AE216" s="1034">
        <f t="shared" si="51"/>
        <v>0</v>
      </c>
    </row>
    <row r="217" spans="2:31" s="388" customFormat="1" ht="15" customHeight="1" x14ac:dyDescent="0.2">
      <c r="B217" s="1057"/>
      <c r="C217" s="1058"/>
      <c r="D217" s="1059"/>
      <c r="E217" s="1060"/>
      <c r="F217" s="1060"/>
      <c r="G217" s="1060"/>
      <c r="H217" s="1060"/>
      <c r="I217" s="1060"/>
      <c r="J217" s="1060"/>
      <c r="K217" s="1061">
        <f t="shared" si="43"/>
        <v>0</v>
      </c>
      <c r="L217" s="1060"/>
      <c r="M217" s="1099">
        <f>IFERROR(VLOOKUP($C217,Listen!$F$3:$H$39,2,0),0)</f>
        <v>0</v>
      </c>
      <c r="N217" s="1062">
        <f>IFERROR(VLOOKUP($C217,Listen!$F$3:$H$39,3,0),0)</f>
        <v>0</v>
      </c>
      <c r="O217" s="1063">
        <f t="shared" si="44"/>
        <v>0</v>
      </c>
      <c r="P217" s="1063">
        <f t="shared" si="54"/>
        <v>0</v>
      </c>
      <c r="Q217" s="1063">
        <f t="shared" si="54"/>
        <v>0</v>
      </c>
      <c r="R217" s="1063">
        <f t="shared" si="54"/>
        <v>0</v>
      </c>
      <c r="S217" s="1063">
        <f t="shared" si="54"/>
        <v>0</v>
      </c>
      <c r="T217" s="1063">
        <f t="shared" si="54"/>
        <v>0</v>
      </c>
      <c r="U217" s="1100">
        <f t="shared" si="54"/>
        <v>0</v>
      </c>
      <c r="V217" s="1088">
        <f t="shared" si="53"/>
        <v>0</v>
      </c>
      <c r="W217" s="1064">
        <f>IF(D217='A. Allgemeine Informationen'!$C$15,$K217-X217,HLOOKUP('A. Allgemeine Informationen'!$C$15-1,$Y$1:$AE$505,ROW(D217),FALSE)-$X217)</f>
        <v>0</v>
      </c>
      <c r="X217" s="1098">
        <f>HLOOKUP('A. Allgemeine Informationen'!$C$15,$Y$1:$AE$505,ROW(D217),FALSE)</f>
        <v>0</v>
      </c>
      <c r="Y217" s="1088">
        <f t="shared" si="45"/>
        <v>0</v>
      </c>
      <c r="Z217" s="1064">
        <f t="shared" si="46"/>
        <v>0</v>
      </c>
      <c r="AA217" s="1064">
        <f t="shared" si="47"/>
        <v>0</v>
      </c>
      <c r="AB217" s="1064">
        <f t="shared" si="48"/>
        <v>0</v>
      </c>
      <c r="AC217" s="1065">
        <f t="shared" si="49"/>
        <v>0</v>
      </c>
      <c r="AD217" s="1033">
        <f t="shared" si="50"/>
        <v>0</v>
      </c>
      <c r="AE217" s="1034">
        <f t="shared" si="51"/>
        <v>0</v>
      </c>
    </row>
    <row r="218" spans="2:31" s="388" customFormat="1" ht="15" customHeight="1" x14ac:dyDescent="0.2">
      <c r="B218" s="1057"/>
      <c r="C218" s="1058"/>
      <c r="D218" s="1059"/>
      <c r="E218" s="1060"/>
      <c r="F218" s="1060"/>
      <c r="G218" s="1060"/>
      <c r="H218" s="1060"/>
      <c r="I218" s="1060"/>
      <c r="J218" s="1060"/>
      <c r="K218" s="1061">
        <f t="shared" si="43"/>
        <v>0</v>
      </c>
      <c r="L218" s="1060"/>
      <c r="M218" s="1099">
        <f>IFERROR(VLOOKUP($C218,Listen!$F$3:$H$39,2,0),0)</f>
        <v>0</v>
      </c>
      <c r="N218" s="1062">
        <f>IFERROR(VLOOKUP($C218,Listen!$F$3:$H$39,3,0),0)</f>
        <v>0</v>
      </c>
      <c r="O218" s="1063">
        <f t="shared" si="44"/>
        <v>0</v>
      </c>
      <c r="P218" s="1063">
        <f t="shared" si="54"/>
        <v>0</v>
      </c>
      <c r="Q218" s="1063">
        <f t="shared" si="54"/>
        <v>0</v>
      </c>
      <c r="R218" s="1063">
        <f t="shared" si="54"/>
        <v>0</v>
      </c>
      <c r="S218" s="1063">
        <f t="shared" si="54"/>
        <v>0</v>
      </c>
      <c r="T218" s="1063">
        <f t="shared" si="54"/>
        <v>0</v>
      </c>
      <c r="U218" s="1100">
        <f t="shared" si="54"/>
        <v>0</v>
      </c>
      <c r="V218" s="1088">
        <f t="shared" si="53"/>
        <v>0</v>
      </c>
      <c r="W218" s="1064">
        <f>IF(D218='A. Allgemeine Informationen'!$C$15,$K218-X218,HLOOKUP('A. Allgemeine Informationen'!$C$15-1,$Y$1:$AE$505,ROW(D218),FALSE)-$X218)</f>
        <v>0</v>
      </c>
      <c r="X218" s="1098">
        <f>HLOOKUP('A. Allgemeine Informationen'!$C$15,$Y$1:$AE$505,ROW(D218),FALSE)</f>
        <v>0</v>
      </c>
      <c r="Y218" s="1088">
        <f t="shared" si="45"/>
        <v>0</v>
      </c>
      <c r="Z218" s="1064">
        <f t="shared" si="46"/>
        <v>0</v>
      </c>
      <c r="AA218" s="1064">
        <f t="shared" si="47"/>
        <v>0</v>
      </c>
      <c r="AB218" s="1064">
        <f t="shared" si="48"/>
        <v>0</v>
      </c>
      <c r="AC218" s="1065">
        <f t="shared" si="49"/>
        <v>0</v>
      </c>
      <c r="AD218" s="1033">
        <f t="shared" si="50"/>
        <v>0</v>
      </c>
      <c r="AE218" s="1034">
        <f t="shared" si="51"/>
        <v>0</v>
      </c>
    </row>
    <row r="219" spans="2:31" s="388" customFormat="1" ht="15" customHeight="1" x14ac:dyDescent="0.2">
      <c r="B219" s="1057"/>
      <c r="C219" s="1058"/>
      <c r="D219" s="1059"/>
      <c r="E219" s="1060"/>
      <c r="F219" s="1060"/>
      <c r="G219" s="1060"/>
      <c r="H219" s="1060"/>
      <c r="I219" s="1060"/>
      <c r="J219" s="1060"/>
      <c r="K219" s="1061">
        <f t="shared" si="43"/>
        <v>0</v>
      </c>
      <c r="L219" s="1060"/>
      <c r="M219" s="1099">
        <f>IFERROR(VLOOKUP($C219,Listen!$F$3:$H$39,2,0),0)</f>
        <v>0</v>
      </c>
      <c r="N219" s="1062">
        <f>IFERROR(VLOOKUP($C219,Listen!$F$3:$H$39,3,0),0)</f>
        <v>0</v>
      </c>
      <c r="O219" s="1063">
        <f t="shared" si="44"/>
        <v>0</v>
      </c>
      <c r="P219" s="1063">
        <f t="shared" si="54"/>
        <v>0</v>
      </c>
      <c r="Q219" s="1063">
        <f t="shared" si="54"/>
        <v>0</v>
      </c>
      <c r="R219" s="1063">
        <f t="shared" si="54"/>
        <v>0</v>
      </c>
      <c r="S219" s="1063">
        <f t="shared" si="54"/>
        <v>0</v>
      </c>
      <c r="T219" s="1063">
        <f t="shared" si="54"/>
        <v>0</v>
      </c>
      <c r="U219" s="1100">
        <f t="shared" si="54"/>
        <v>0</v>
      </c>
      <c r="V219" s="1088">
        <f t="shared" si="53"/>
        <v>0</v>
      </c>
      <c r="W219" s="1064">
        <f>IF(D219='A. Allgemeine Informationen'!$C$15,$K219-X219,HLOOKUP('A. Allgemeine Informationen'!$C$15-1,$Y$1:$AE$505,ROW(D219),FALSE)-$X219)</f>
        <v>0</v>
      </c>
      <c r="X219" s="1098">
        <f>HLOOKUP('A. Allgemeine Informationen'!$C$15,$Y$1:$AE$505,ROW(D219),FALSE)</f>
        <v>0</v>
      </c>
      <c r="Y219" s="1088">
        <f t="shared" si="45"/>
        <v>0</v>
      </c>
      <c r="Z219" s="1064">
        <f t="shared" si="46"/>
        <v>0</v>
      </c>
      <c r="AA219" s="1064">
        <f t="shared" si="47"/>
        <v>0</v>
      </c>
      <c r="AB219" s="1064">
        <f t="shared" si="48"/>
        <v>0</v>
      </c>
      <c r="AC219" s="1065">
        <f t="shared" si="49"/>
        <v>0</v>
      </c>
      <c r="AD219" s="1033">
        <f t="shared" si="50"/>
        <v>0</v>
      </c>
      <c r="AE219" s="1034">
        <f t="shared" si="51"/>
        <v>0</v>
      </c>
    </row>
    <row r="220" spans="2:31" s="388" customFormat="1" ht="15" customHeight="1" x14ac:dyDescent="0.2">
      <c r="B220" s="1057"/>
      <c r="C220" s="1058"/>
      <c r="D220" s="1059"/>
      <c r="E220" s="1060"/>
      <c r="F220" s="1060"/>
      <c r="G220" s="1060"/>
      <c r="H220" s="1060"/>
      <c r="I220" s="1060"/>
      <c r="J220" s="1060"/>
      <c r="K220" s="1061">
        <f t="shared" si="43"/>
        <v>0</v>
      </c>
      <c r="L220" s="1060"/>
      <c r="M220" s="1099">
        <f>IFERROR(VLOOKUP($C220,Listen!$F$3:$H$39,2,0),0)</f>
        <v>0</v>
      </c>
      <c r="N220" s="1062">
        <f>IFERROR(VLOOKUP($C220,Listen!$F$3:$H$39,3,0),0)</f>
        <v>0</v>
      </c>
      <c r="O220" s="1063">
        <f t="shared" si="44"/>
        <v>0</v>
      </c>
      <c r="P220" s="1063">
        <f t="shared" si="54"/>
        <v>0</v>
      </c>
      <c r="Q220" s="1063">
        <f t="shared" si="54"/>
        <v>0</v>
      </c>
      <c r="R220" s="1063">
        <f t="shared" si="54"/>
        <v>0</v>
      </c>
      <c r="S220" s="1063">
        <f t="shared" si="54"/>
        <v>0</v>
      </c>
      <c r="T220" s="1063">
        <f t="shared" si="54"/>
        <v>0</v>
      </c>
      <c r="U220" s="1100">
        <f t="shared" si="54"/>
        <v>0</v>
      </c>
      <c r="V220" s="1088">
        <f t="shared" si="53"/>
        <v>0</v>
      </c>
      <c r="W220" s="1064">
        <f>IF(D220='A. Allgemeine Informationen'!$C$15,$K220-X220,HLOOKUP('A. Allgemeine Informationen'!$C$15-1,$Y$1:$AE$505,ROW(D220),FALSE)-$X220)</f>
        <v>0</v>
      </c>
      <c r="X220" s="1098">
        <f>HLOOKUP('A. Allgemeine Informationen'!$C$15,$Y$1:$AE$505,ROW(D220),FALSE)</f>
        <v>0</v>
      </c>
      <c r="Y220" s="1088">
        <f t="shared" si="45"/>
        <v>0</v>
      </c>
      <c r="Z220" s="1064">
        <f t="shared" si="46"/>
        <v>0</v>
      </c>
      <c r="AA220" s="1064">
        <f t="shared" si="47"/>
        <v>0</v>
      </c>
      <c r="AB220" s="1064">
        <f t="shared" si="48"/>
        <v>0</v>
      </c>
      <c r="AC220" s="1065">
        <f t="shared" si="49"/>
        <v>0</v>
      </c>
      <c r="AD220" s="1033">
        <f t="shared" si="50"/>
        <v>0</v>
      </c>
      <c r="AE220" s="1034">
        <f t="shared" si="51"/>
        <v>0</v>
      </c>
    </row>
    <row r="221" spans="2:31" s="388" customFormat="1" ht="15" customHeight="1" x14ac:dyDescent="0.2">
      <c r="B221" s="1057"/>
      <c r="C221" s="1058"/>
      <c r="D221" s="1059"/>
      <c r="E221" s="1060"/>
      <c r="F221" s="1060"/>
      <c r="G221" s="1060"/>
      <c r="H221" s="1060"/>
      <c r="I221" s="1060"/>
      <c r="J221" s="1060"/>
      <c r="K221" s="1061">
        <f t="shared" si="43"/>
        <v>0</v>
      </c>
      <c r="L221" s="1060"/>
      <c r="M221" s="1099">
        <f>IFERROR(VLOOKUP($C221,Listen!$F$3:$H$39,2,0),0)</f>
        <v>0</v>
      </c>
      <c r="N221" s="1062">
        <f>IFERROR(VLOOKUP($C221,Listen!$F$3:$H$39,3,0),0)</f>
        <v>0</v>
      </c>
      <c r="O221" s="1063">
        <f t="shared" si="44"/>
        <v>0</v>
      </c>
      <c r="P221" s="1063">
        <f t="shared" si="54"/>
        <v>0</v>
      </c>
      <c r="Q221" s="1063">
        <f t="shared" si="54"/>
        <v>0</v>
      </c>
      <c r="R221" s="1063">
        <f t="shared" si="54"/>
        <v>0</v>
      </c>
      <c r="S221" s="1063">
        <f t="shared" si="54"/>
        <v>0</v>
      </c>
      <c r="T221" s="1063">
        <f t="shared" si="54"/>
        <v>0</v>
      </c>
      <c r="U221" s="1100">
        <f t="shared" si="54"/>
        <v>0</v>
      </c>
      <c r="V221" s="1088">
        <f t="shared" si="53"/>
        <v>0</v>
      </c>
      <c r="W221" s="1064">
        <f>IF(D221='A. Allgemeine Informationen'!$C$15,$K221-X221,HLOOKUP('A. Allgemeine Informationen'!$C$15-1,$Y$1:$AE$505,ROW(D221),FALSE)-$X221)</f>
        <v>0</v>
      </c>
      <c r="X221" s="1098">
        <f>HLOOKUP('A. Allgemeine Informationen'!$C$15,$Y$1:$AE$505,ROW(D221),FALSE)</f>
        <v>0</v>
      </c>
      <c r="Y221" s="1088">
        <f t="shared" si="45"/>
        <v>0</v>
      </c>
      <c r="Z221" s="1064">
        <f t="shared" si="46"/>
        <v>0</v>
      </c>
      <c r="AA221" s="1064">
        <f t="shared" si="47"/>
        <v>0</v>
      </c>
      <c r="AB221" s="1064">
        <f t="shared" si="48"/>
        <v>0</v>
      </c>
      <c r="AC221" s="1065">
        <f t="shared" si="49"/>
        <v>0</v>
      </c>
      <c r="AD221" s="1033">
        <f t="shared" si="50"/>
        <v>0</v>
      </c>
      <c r="AE221" s="1034">
        <f t="shared" si="51"/>
        <v>0</v>
      </c>
    </row>
    <row r="222" spans="2:31" s="388" customFormat="1" ht="15" customHeight="1" x14ac:dyDescent="0.2">
      <c r="B222" s="1057"/>
      <c r="C222" s="1058"/>
      <c r="D222" s="1059"/>
      <c r="E222" s="1060"/>
      <c r="F222" s="1060"/>
      <c r="G222" s="1060"/>
      <c r="H222" s="1060"/>
      <c r="I222" s="1060"/>
      <c r="J222" s="1060"/>
      <c r="K222" s="1061">
        <f t="shared" si="43"/>
        <v>0</v>
      </c>
      <c r="L222" s="1060"/>
      <c r="M222" s="1099">
        <f>IFERROR(VLOOKUP($C222,Listen!$F$3:$H$39,2,0),0)</f>
        <v>0</v>
      </c>
      <c r="N222" s="1062">
        <f>IFERROR(VLOOKUP($C222,Listen!$F$3:$H$39,3,0),0)</f>
        <v>0</v>
      </c>
      <c r="O222" s="1063">
        <f t="shared" si="44"/>
        <v>0</v>
      </c>
      <c r="P222" s="1063">
        <f t="shared" si="54"/>
        <v>0</v>
      </c>
      <c r="Q222" s="1063">
        <f t="shared" si="54"/>
        <v>0</v>
      </c>
      <c r="R222" s="1063">
        <f t="shared" si="54"/>
        <v>0</v>
      </c>
      <c r="S222" s="1063">
        <f t="shared" si="54"/>
        <v>0</v>
      </c>
      <c r="T222" s="1063">
        <f t="shared" si="54"/>
        <v>0</v>
      </c>
      <c r="U222" s="1100">
        <f t="shared" si="54"/>
        <v>0</v>
      </c>
      <c r="V222" s="1088">
        <f t="shared" si="53"/>
        <v>0</v>
      </c>
      <c r="W222" s="1064">
        <f>IF(D222='A. Allgemeine Informationen'!$C$15,$K222-X222,HLOOKUP('A. Allgemeine Informationen'!$C$15-1,$Y$1:$AE$505,ROW(D222),FALSE)-$X222)</f>
        <v>0</v>
      </c>
      <c r="X222" s="1098">
        <f>HLOOKUP('A. Allgemeine Informationen'!$C$15,$Y$1:$AE$505,ROW(D222),FALSE)</f>
        <v>0</v>
      </c>
      <c r="Y222" s="1088">
        <f t="shared" si="45"/>
        <v>0</v>
      </c>
      <c r="Z222" s="1064">
        <f t="shared" si="46"/>
        <v>0</v>
      </c>
      <c r="AA222" s="1064">
        <f t="shared" si="47"/>
        <v>0</v>
      </c>
      <c r="AB222" s="1064">
        <f t="shared" si="48"/>
        <v>0</v>
      </c>
      <c r="AC222" s="1065">
        <f t="shared" si="49"/>
        <v>0</v>
      </c>
      <c r="AD222" s="1033">
        <f t="shared" si="50"/>
        <v>0</v>
      </c>
      <c r="AE222" s="1034">
        <f t="shared" si="51"/>
        <v>0</v>
      </c>
    </row>
    <row r="223" spans="2:31" s="388" customFormat="1" ht="15" customHeight="1" x14ac:dyDescent="0.2">
      <c r="B223" s="1057"/>
      <c r="C223" s="1058"/>
      <c r="D223" s="1059"/>
      <c r="E223" s="1060"/>
      <c r="F223" s="1060"/>
      <c r="G223" s="1060"/>
      <c r="H223" s="1060"/>
      <c r="I223" s="1060"/>
      <c r="J223" s="1060"/>
      <c r="K223" s="1061">
        <f t="shared" si="43"/>
        <v>0</v>
      </c>
      <c r="L223" s="1060"/>
      <c r="M223" s="1099">
        <f>IFERROR(VLOOKUP($C223,Listen!$F$3:$H$39,2,0),0)</f>
        <v>0</v>
      </c>
      <c r="N223" s="1062">
        <f>IFERROR(VLOOKUP($C223,Listen!$F$3:$H$39,3,0),0)</f>
        <v>0</v>
      </c>
      <c r="O223" s="1063">
        <f t="shared" si="44"/>
        <v>0</v>
      </c>
      <c r="P223" s="1063">
        <f t="shared" si="54"/>
        <v>0</v>
      </c>
      <c r="Q223" s="1063">
        <f t="shared" si="54"/>
        <v>0</v>
      </c>
      <c r="R223" s="1063">
        <f t="shared" si="54"/>
        <v>0</v>
      </c>
      <c r="S223" s="1063">
        <f t="shared" si="54"/>
        <v>0</v>
      </c>
      <c r="T223" s="1063">
        <f t="shared" si="54"/>
        <v>0</v>
      </c>
      <c r="U223" s="1100">
        <f t="shared" si="54"/>
        <v>0</v>
      </c>
      <c r="V223" s="1088">
        <f t="shared" si="53"/>
        <v>0</v>
      </c>
      <c r="W223" s="1064">
        <f>IF(D223='A. Allgemeine Informationen'!$C$15,$K223-X223,HLOOKUP('A. Allgemeine Informationen'!$C$15-1,$Y$1:$AE$505,ROW(D223),FALSE)-$X223)</f>
        <v>0</v>
      </c>
      <c r="X223" s="1098">
        <f>HLOOKUP('A. Allgemeine Informationen'!$C$15,$Y$1:$AE$505,ROW(D223),FALSE)</f>
        <v>0</v>
      </c>
      <c r="Y223" s="1088">
        <f t="shared" si="45"/>
        <v>0</v>
      </c>
      <c r="Z223" s="1064">
        <f t="shared" si="46"/>
        <v>0</v>
      </c>
      <c r="AA223" s="1064">
        <f t="shared" si="47"/>
        <v>0</v>
      </c>
      <c r="AB223" s="1064">
        <f t="shared" si="48"/>
        <v>0</v>
      </c>
      <c r="AC223" s="1065">
        <f t="shared" si="49"/>
        <v>0</v>
      </c>
      <c r="AD223" s="1033">
        <f t="shared" si="50"/>
        <v>0</v>
      </c>
      <c r="AE223" s="1034">
        <f t="shared" si="51"/>
        <v>0</v>
      </c>
    </row>
    <row r="224" spans="2:31" s="388" customFormat="1" ht="15" customHeight="1" x14ac:dyDescent="0.2">
      <c r="B224" s="1057"/>
      <c r="C224" s="1058"/>
      <c r="D224" s="1059"/>
      <c r="E224" s="1060"/>
      <c r="F224" s="1060"/>
      <c r="G224" s="1060"/>
      <c r="H224" s="1060"/>
      <c r="I224" s="1060"/>
      <c r="J224" s="1060"/>
      <c r="K224" s="1061">
        <f t="shared" si="43"/>
        <v>0</v>
      </c>
      <c r="L224" s="1060"/>
      <c r="M224" s="1099">
        <f>IFERROR(VLOOKUP($C224,Listen!$F$3:$H$39,2,0),0)</f>
        <v>0</v>
      </c>
      <c r="N224" s="1062">
        <f>IFERROR(VLOOKUP($C224,Listen!$F$3:$H$39,3,0),0)</f>
        <v>0</v>
      </c>
      <c r="O224" s="1063">
        <f t="shared" si="44"/>
        <v>0</v>
      </c>
      <c r="P224" s="1063">
        <f t="shared" si="54"/>
        <v>0</v>
      </c>
      <c r="Q224" s="1063">
        <f t="shared" si="54"/>
        <v>0</v>
      </c>
      <c r="R224" s="1063">
        <f t="shared" si="54"/>
        <v>0</v>
      </c>
      <c r="S224" s="1063">
        <f t="shared" si="54"/>
        <v>0</v>
      </c>
      <c r="T224" s="1063">
        <f t="shared" si="54"/>
        <v>0</v>
      </c>
      <c r="U224" s="1100">
        <f t="shared" si="54"/>
        <v>0</v>
      </c>
      <c r="V224" s="1088">
        <f t="shared" si="53"/>
        <v>0</v>
      </c>
      <c r="W224" s="1064">
        <f>IF(D224='A. Allgemeine Informationen'!$C$15,$K224-X224,HLOOKUP('A. Allgemeine Informationen'!$C$15-1,$Y$1:$AE$505,ROW(D224),FALSE)-$X224)</f>
        <v>0</v>
      </c>
      <c r="X224" s="1098">
        <f>HLOOKUP('A. Allgemeine Informationen'!$C$15,$Y$1:$AE$505,ROW(D224),FALSE)</f>
        <v>0</v>
      </c>
      <c r="Y224" s="1088">
        <f t="shared" si="45"/>
        <v>0</v>
      </c>
      <c r="Z224" s="1064">
        <f t="shared" si="46"/>
        <v>0</v>
      </c>
      <c r="AA224" s="1064">
        <f t="shared" si="47"/>
        <v>0</v>
      </c>
      <c r="AB224" s="1064">
        <f t="shared" si="48"/>
        <v>0</v>
      </c>
      <c r="AC224" s="1065">
        <f t="shared" si="49"/>
        <v>0</v>
      </c>
      <c r="AD224" s="1033">
        <f t="shared" si="50"/>
        <v>0</v>
      </c>
      <c r="AE224" s="1034">
        <f t="shared" si="51"/>
        <v>0</v>
      </c>
    </row>
    <row r="225" spans="2:31" s="388" customFormat="1" ht="15" customHeight="1" x14ac:dyDescent="0.2">
      <c r="B225" s="1057"/>
      <c r="C225" s="1058"/>
      <c r="D225" s="1059"/>
      <c r="E225" s="1060"/>
      <c r="F225" s="1060"/>
      <c r="G225" s="1060"/>
      <c r="H225" s="1060"/>
      <c r="I225" s="1060"/>
      <c r="J225" s="1060"/>
      <c r="K225" s="1061">
        <f t="shared" si="43"/>
        <v>0</v>
      </c>
      <c r="L225" s="1060"/>
      <c r="M225" s="1099">
        <f>IFERROR(VLOOKUP($C225,Listen!$F$3:$H$39,2,0),0)</f>
        <v>0</v>
      </c>
      <c r="N225" s="1062">
        <f>IFERROR(VLOOKUP($C225,Listen!$F$3:$H$39,3,0),0)</f>
        <v>0</v>
      </c>
      <c r="O225" s="1063">
        <f t="shared" si="44"/>
        <v>0</v>
      </c>
      <c r="P225" s="1063">
        <f t="shared" si="54"/>
        <v>0</v>
      </c>
      <c r="Q225" s="1063">
        <f t="shared" si="54"/>
        <v>0</v>
      </c>
      <c r="R225" s="1063">
        <f t="shared" si="54"/>
        <v>0</v>
      </c>
      <c r="S225" s="1063">
        <f t="shared" si="54"/>
        <v>0</v>
      </c>
      <c r="T225" s="1063">
        <f t="shared" si="54"/>
        <v>0</v>
      </c>
      <c r="U225" s="1100">
        <f t="shared" si="54"/>
        <v>0</v>
      </c>
      <c r="V225" s="1088">
        <f t="shared" si="53"/>
        <v>0</v>
      </c>
      <c r="W225" s="1064">
        <f>IF(D225='A. Allgemeine Informationen'!$C$15,$K225-X225,HLOOKUP('A. Allgemeine Informationen'!$C$15-1,$Y$1:$AE$505,ROW(D225),FALSE)-$X225)</f>
        <v>0</v>
      </c>
      <c r="X225" s="1098">
        <f>HLOOKUP('A. Allgemeine Informationen'!$C$15,$Y$1:$AE$505,ROW(D225),FALSE)</f>
        <v>0</v>
      </c>
      <c r="Y225" s="1088">
        <f t="shared" si="45"/>
        <v>0</v>
      </c>
      <c r="Z225" s="1064">
        <f t="shared" si="46"/>
        <v>0</v>
      </c>
      <c r="AA225" s="1064">
        <f t="shared" si="47"/>
        <v>0</v>
      </c>
      <c r="AB225" s="1064">
        <f t="shared" si="48"/>
        <v>0</v>
      </c>
      <c r="AC225" s="1065">
        <f t="shared" si="49"/>
        <v>0</v>
      </c>
      <c r="AD225" s="1033">
        <f t="shared" si="50"/>
        <v>0</v>
      </c>
      <c r="AE225" s="1034">
        <f t="shared" si="51"/>
        <v>0</v>
      </c>
    </row>
    <row r="226" spans="2:31" s="388" customFormat="1" ht="15" customHeight="1" x14ac:dyDescent="0.2">
      <c r="B226" s="1057"/>
      <c r="C226" s="1058"/>
      <c r="D226" s="1059"/>
      <c r="E226" s="1060"/>
      <c r="F226" s="1060"/>
      <c r="G226" s="1060"/>
      <c r="H226" s="1060"/>
      <c r="I226" s="1060"/>
      <c r="J226" s="1060"/>
      <c r="K226" s="1061">
        <f t="shared" si="43"/>
        <v>0</v>
      </c>
      <c r="L226" s="1060"/>
      <c r="M226" s="1099">
        <f>IFERROR(VLOOKUP($C226,Listen!$F$3:$H$39,2,0),0)</f>
        <v>0</v>
      </c>
      <c r="N226" s="1062">
        <f>IFERROR(VLOOKUP($C226,Listen!$F$3:$H$39,3,0),0)</f>
        <v>0</v>
      </c>
      <c r="O226" s="1063">
        <f t="shared" si="44"/>
        <v>0</v>
      </c>
      <c r="P226" s="1063">
        <f t="shared" si="54"/>
        <v>0</v>
      </c>
      <c r="Q226" s="1063">
        <f t="shared" si="54"/>
        <v>0</v>
      </c>
      <c r="R226" s="1063">
        <f t="shared" si="54"/>
        <v>0</v>
      </c>
      <c r="S226" s="1063">
        <f t="shared" si="54"/>
        <v>0</v>
      </c>
      <c r="T226" s="1063">
        <f t="shared" si="54"/>
        <v>0</v>
      </c>
      <c r="U226" s="1100">
        <f t="shared" si="54"/>
        <v>0</v>
      </c>
      <c r="V226" s="1088">
        <f t="shared" si="53"/>
        <v>0</v>
      </c>
      <c r="W226" s="1064">
        <f>IF(D226='A. Allgemeine Informationen'!$C$15,$K226-X226,HLOOKUP('A. Allgemeine Informationen'!$C$15-1,$Y$1:$AE$505,ROW(D226),FALSE)-$X226)</f>
        <v>0</v>
      </c>
      <c r="X226" s="1098">
        <f>HLOOKUP('A. Allgemeine Informationen'!$C$15,$Y$1:$AE$505,ROW(D226),FALSE)</f>
        <v>0</v>
      </c>
      <c r="Y226" s="1088">
        <f t="shared" si="45"/>
        <v>0</v>
      </c>
      <c r="Z226" s="1064">
        <f t="shared" si="46"/>
        <v>0</v>
      </c>
      <c r="AA226" s="1064">
        <f t="shared" si="47"/>
        <v>0</v>
      </c>
      <c r="AB226" s="1064">
        <f t="shared" si="48"/>
        <v>0</v>
      </c>
      <c r="AC226" s="1065">
        <f t="shared" si="49"/>
        <v>0</v>
      </c>
      <c r="AD226" s="1033">
        <f t="shared" si="50"/>
        <v>0</v>
      </c>
      <c r="AE226" s="1034">
        <f t="shared" si="51"/>
        <v>0</v>
      </c>
    </row>
    <row r="227" spans="2:31" s="388" customFormat="1" ht="15" customHeight="1" x14ac:dyDescent="0.2">
      <c r="B227" s="1057"/>
      <c r="C227" s="1058"/>
      <c r="D227" s="1059"/>
      <c r="E227" s="1060"/>
      <c r="F227" s="1060"/>
      <c r="G227" s="1060"/>
      <c r="H227" s="1060"/>
      <c r="I227" s="1060"/>
      <c r="J227" s="1060"/>
      <c r="K227" s="1061">
        <f t="shared" si="43"/>
        <v>0</v>
      </c>
      <c r="L227" s="1060"/>
      <c r="M227" s="1099">
        <f>IFERROR(VLOOKUP($C227,Listen!$F$3:$H$39,2,0),0)</f>
        <v>0</v>
      </c>
      <c r="N227" s="1062">
        <f>IFERROR(VLOOKUP($C227,Listen!$F$3:$H$39,3,0),0)</f>
        <v>0</v>
      </c>
      <c r="O227" s="1063">
        <f t="shared" si="44"/>
        <v>0</v>
      </c>
      <c r="P227" s="1063">
        <f t="shared" si="54"/>
        <v>0</v>
      </c>
      <c r="Q227" s="1063">
        <f t="shared" si="54"/>
        <v>0</v>
      </c>
      <c r="R227" s="1063">
        <f t="shared" si="54"/>
        <v>0</v>
      </c>
      <c r="S227" s="1063">
        <f t="shared" si="54"/>
        <v>0</v>
      </c>
      <c r="T227" s="1063">
        <f t="shared" si="54"/>
        <v>0</v>
      </c>
      <c r="U227" s="1100">
        <f t="shared" si="54"/>
        <v>0</v>
      </c>
      <c r="V227" s="1088">
        <f t="shared" si="53"/>
        <v>0</v>
      </c>
      <c r="W227" s="1064">
        <f>IF(D227='A. Allgemeine Informationen'!$C$15,$K227-X227,HLOOKUP('A. Allgemeine Informationen'!$C$15-1,$Y$1:$AE$505,ROW(D227),FALSE)-$X227)</f>
        <v>0</v>
      </c>
      <c r="X227" s="1098">
        <f>HLOOKUP('A. Allgemeine Informationen'!$C$15,$Y$1:$AE$505,ROW(D227),FALSE)</f>
        <v>0</v>
      </c>
      <c r="Y227" s="1088">
        <f t="shared" si="45"/>
        <v>0</v>
      </c>
      <c r="Z227" s="1064">
        <f t="shared" si="46"/>
        <v>0</v>
      </c>
      <c r="AA227" s="1064">
        <f t="shared" si="47"/>
        <v>0</v>
      </c>
      <c r="AB227" s="1064">
        <f t="shared" si="48"/>
        <v>0</v>
      </c>
      <c r="AC227" s="1065">
        <f t="shared" si="49"/>
        <v>0</v>
      </c>
      <c r="AD227" s="1033">
        <f t="shared" si="50"/>
        <v>0</v>
      </c>
      <c r="AE227" s="1034">
        <f t="shared" si="51"/>
        <v>0</v>
      </c>
    </row>
    <row r="228" spans="2:31" s="388" customFormat="1" ht="15" customHeight="1" x14ac:dyDescent="0.2">
      <c r="B228" s="1057"/>
      <c r="C228" s="1058"/>
      <c r="D228" s="1059"/>
      <c r="E228" s="1060"/>
      <c r="F228" s="1060"/>
      <c r="G228" s="1060"/>
      <c r="H228" s="1060"/>
      <c r="I228" s="1060"/>
      <c r="J228" s="1060"/>
      <c r="K228" s="1061">
        <f t="shared" si="43"/>
        <v>0</v>
      </c>
      <c r="L228" s="1060"/>
      <c r="M228" s="1099">
        <f>IFERROR(VLOOKUP($C228,Listen!$F$3:$H$39,2,0),0)</f>
        <v>0</v>
      </c>
      <c r="N228" s="1062">
        <f>IFERROR(VLOOKUP($C228,Listen!$F$3:$H$39,3,0),0)</f>
        <v>0</v>
      </c>
      <c r="O228" s="1063">
        <f t="shared" si="44"/>
        <v>0</v>
      </c>
      <c r="P228" s="1063">
        <f t="shared" si="54"/>
        <v>0</v>
      </c>
      <c r="Q228" s="1063">
        <f t="shared" si="54"/>
        <v>0</v>
      </c>
      <c r="R228" s="1063">
        <f t="shared" si="54"/>
        <v>0</v>
      </c>
      <c r="S228" s="1063">
        <f t="shared" si="54"/>
        <v>0</v>
      </c>
      <c r="T228" s="1063">
        <f t="shared" si="54"/>
        <v>0</v>
      </c>
      <c r="U228" s="1100">
        <f t="shared" si="54"/>
        <v>0</v>
      </c>
      <c r="V228" s="1088">
        <f t="shared" si="53"/>
        <v>0</v>
      </c>
      <c r="W228" s="1064">
        <f>IF(D228='A. Allgemeine Informationen'!$C$15,$K228-X228,HLOOKUP('A. Allgemeine Informationen'!$C$15-1,$Y$1:$AE$505,ROW(D228),FALSE)-$X228)</f>
        <v>0</v>
      </c>
      <c r="X228" s="1098">
        <f>HLOOKUP('A. Allgemeine Informationen'!$C$15,$Y$1:$AE$505,ROW(D228),FALSE)</f>
        <v>0</v>
      </c>
      <c r="Y228" s="1088">
        <f t="shared" si="45"/>
        <v>0</v>
      </c>
      <c r="Z228" s="1064">
        <f t="shared" si="46"/>
        <v>0</v>
      </c>
      <c r="AA228" s="1064">
        <f t="shared" si="47"/>
        <v>0</v>
      </c>
      <c r="AB228" s="1064">
        <f t="shared" si="48"/>
        <v>0</v>
      </c>
      <c r="AC228" s="1065">
        <f t="shared" si="49"/>
        <v>0</v>
      </c>
      <c r="AD228" s="1033">
        <f t="shared" si="50"/>
        <v>0</v>
      </c>
      <c r="AE228" s="1034">
        <f t="shared" si="51"/>
        <v>0</v>
      </c>
    </row>
    <row r="229" spans="2:31" s="388" customFormat="1" ht="15" customHeight="1" x14ac:dyDescent="0.2">
      <c r="B229" s="1057"/>
      <c r="C229" s="1058"/>
      <c r="D229" s="1059"/>
      <c r="E229" s="1060"/>
      <c r="F229" s="1060"/>
      <c r="G229" s="1060"/>
      <c r="H229" s="1060"/>
      <c r="I229" s="1060"/>
      <c r="J229" s="1060"/>
      <c r="K229" s="1061">
        <f t="shared" si="43"/>
        <v>0</v>
      </c>
      <c r="L229" s="1060"/>
      <c r="M229" s="1099">
        <f>IFERROR(VLOOKUP($C229,Listen!$F$3:$H$39,2,0),0)</f>
        <v>0</v>
      </c>
      <c r="N229" s="1062">
        <f>IFERROR(VLOOKUP($C229,Listen!$F$3:$H$39,3,0),0)</f>
        <v>0</v>
      </c>
      <c r="O229" s="1063">
        <f t="shared" si="44"/>
        <v>0</v>
      </c>
      <c r="P229" s="1063">
        <f t="shared" si="54"/>
        <v>0</v>
      </c>
      <c r="Q229" s="1063">
        <f t="shared" si="54"/>
        <v>0</v>
      </c>
      <c r="R229" s="1063">
        <f t="shared" si="54"/>
        <v>0</v>
      </c>
      <c r="S229" s="1063">
        <f t="shared" si="54"/>
        <v>0</v>
      </c>
      <c r="T229" s="1063">
        <f t="shared" si="54"/>
        <v>0</v>
      </c>
      <c r="U229" s="1100">
        <f t="shared" si="54"/>
        <v>0</v>
      </c>
      <c r="V229" s="1088">
        <f t="shared" si="53"/>
        <v>0</v>
      </c>
      <c r="W229" s="1064">
        <f>IF(D229='A. Allgemeine Informationen'!$C$15,$K229-X229,HLOOKUP('A. Allgemeine Informationen'!$C$15-1,$Y$1:$AE$505,ROW(D229),FALSE)-$X229)</f>
        <v>0</v>
      </c>
      <c r="X229" s="1098">
        <f>HLOOKUP('A. Allgemeine Informationen'!$C$15,$Y$1:$AE$505,ROW(D229),FALSE)</f>
        <v>0</v>
      </c>
      <c r="Y229" s="1088">
        <f t="shared" si="45"/>
        <v>0</v>
      </c>
      <c r="Z229" s="1064">
        <f t="shared" si="46"/>
        <v>0</v>
      </c>
      <c r="AA229" s="1064">
        <f t="shared" si="47"/>
        <v>0</v>
      </c>
      <c r="AB229" s="1064">
        <f t="shared" si="48"/>
        <v>0</v>
      </c>
      <c r="AC229" s="1065">
        <f t="shared" si="49"/>
        <v>0</v>
      </c>
      <c r="AD229" s="1033">
        <f t="shared" si="50"/>
        <v>0</v>
      </c>
      <c r="AE229" s="1034">
        <f t="shared" si="51"/>
        <v>0</v>
      </c>
    </row>
    <row r="230" spans="2:31" s="388" customFormat="1" ht="15" customHeight="1" x14ac:dyDescent="0.2">
      <c r="B230" s="1057"/>
      <c r="C230" s="1058"/>
      <c r="D230" s="1059"/>
      <c r="E230" s="1060"/>
      <c r="F230" s="1060"/>
      <c r="G230" s="1060"/>
      <c r="H230" s="1060"/>
      <c r="I230" s="1060"/>
      <c r="J230" s="1060"/>
      <c r="K230" s="1061">
        <f t="shared" si="43"/>
        <v>0</v>
      </c>
      <c r="L230" s="1060"/>
      <c r="M230" s="1099">
        <f>IFERROR(VLOOKUP($C230,Listen!$F$3:$H$39,2,0),0)</f>
        <v>0</v>
      </c>
      <c r="N230" s="1062">
        <f>IFERROR(VLOOKUP($C230,Listen!$F$3:$H$39,3,0),0)</f>
        <v>0</v>
      </c>
      <c r="O230" s="1063">
        <f t="shared" si="44"/>
        <v>0</v>
      </c>
      <c r="P230" s="1063">
        <f t="shared" si="54"/>
        <v>0</v>
      </c>
      <c r="Q230" s="1063">
        <f t="shared" si="54"/>
        <v>0</v>
      </c>
      <c r="R230" s="1063">
        <f t="shared" si="54"/>
        <v>0</v>
      </c>
      <c r="S230" s="1063">
        <f t="shared" si="54"/>
        <v>0</v>
      </c>
      <c r="T230" s="1063">
        <f t="shared" si="54"/>
        <v>0</v>
      </c>
      <c r="U230" s="1100">
        <f t="shared" si="54"/>
        <v>0</v>
      </c>
      <c r="V230" s="1088">
        <f t="shared" si="53"/>
        <v>0</v>
      </c>
      <c r="W230" s="1064">
        <f>IF(D230='A. Allgemeine Informationen'!$C$15,$K230-X230,HLOOKUP('A. Allgemeine Informationen'!$C$15-1,$Y$1:$AE$505,ROW(D230),FALSE)-$X230)</f>
        <v>0</v>
      </c>
      <c r="X230" s="1098">
        <f>HLOOKUP('A. Allgemeine Informationen'!$C$15,$Y$1:$AE$505,ROW(D230),FALSE)</f>
        <v>0</v>
      </c>
      <c r="Y230" s="1088">
        <f t="shared" si="45"/>
        <v>0</v>
      </c>
      <c r="Z230" s="1064">
        <f t="shared" si="46"/>
        <v>0</v>
      </c>
      <c r="AA230" s="1064">
        <f t="shared" si="47"/>
        <v>0</v>
      </c>
      <c r="AB230" s="1064">
        <f t="shared" si="48"/>
        <v>0</v>
      </c>
      <c r="AC230" s="1065">
        <f t="shared" si="49"/>
        <v>0</v>
      </c>
      <c r="AD230" s="1033">
        <f t="shared" si="50"/>
        <v>0</v>
      </c>
      <c r="AE230" s="1034">
        <f t="shared" si="51"/>
        <v>0</v>
      </c>
    </row>
    <row r="231" spans="2:31" s="388" customFormat="1" ht="15" customHeight="1" x14ac:dyDescent="0.2">
      <c r="B231" s="1057"/>
      <c r="C231" s="1058"/>
      <c r="D231" s="1059"/>
      <c r="E231" s="1060"/>
      <c r="F231" s="1060"/>
      <c r="G231" s="1060"/>
      <c r="H231" s="1060"/>
      <c r="I231" s="1060"/>
      <c r="J231" s="1060"/>
      <c r="K231" s="1061">
        <f t="shared" si="43"/>
        <v>0</v>
      </c>
      <c r="L231" s="1060"/>
      <c r="M231" s="1099">
        <f>IFERROR(VLOOKUP($C231,Listen!$F$3:$H$39,2,0),0)</f>
        <v>0</v>
      </c>
      <c r="N231" s="1062">
        <f>IFERROR(VLOOKUP($C231,Listen!$F$3:$H$39,3,0),0)</f>
        <v>0</v>
      </c>
      <c r="O231" s="1063">
        <f t="shared" si="44"/>
        <v>0</v>
      </c>
      <c r="P231" s="1063">
        <f t="shared" ref="P231:U246" si="55">O231</f>
        <v>0</v>
      </c>
      <c r="Q231" s="1063">
        <f t="shared" si="55"/>
        <v>0</v>
      </c>
      <c r="R231" s="1063">
        <f t="shared" si="55"/>
        <v>0</v>
      </c>
      <c r="S231" s="1063">
        <f t="shared" si="55"/>
        <v>0</v>
      </c>
      <c r="T231" s="1063">
        <f t="shared" si="55"/>
        <v>0</v>
      </c>
      <c r="U231" s="1100">
        <f t="shared" si="55"/>
        <v>0</v>
      </c>
      <c r="V231" s="1088">
        <f t="shared" si="53"/>
        <v>0</v>
      </c>
      <c r="W231" s="1064">
        <f>IF(D231='A. Allgemeine Informationen'!$C$15,$K231-X231,HLOOKUP('A. Allgemeine Informationen'!$C$15-1,$Y$1:$AE$505,ROW(D231),FALSE)-$X231)</f>
        <v>0</v>
      </c>
      <c r="X231" s="1098">
        <f>HLOOKUP('A. Allgemeine Informationen'!$C$15,$Y$1:$AE$505,ROW(D231),FALSE)</f>
        <v>0</v>
      </c>
      <c r="Y231" s="1088">
        <f t="shared" si="45"/>
        <v>0</v>
      </c>
      <c r="Z231" s="1064">
        <f t="shared" si="46"/>
        <v>0</v>
      </c>
      <c r="AA231" s="1064">
        <f t="shared" si="47"/>
        <v>0</v>
      </c>
      <c r="AB231" s="1064">
        <f t="shared" si="48"/>
        <v>0</v>
      </c>
      <c r="AC231" s="1065">
        <f t="shared" si="49"/>
        <v>0</v>
      </c>
      <c r="AD231" s="1033">
        <f t="shared" si="50"/>
        <v>0</v>
      </c>
      <c r="AE231" s="1034">
        <f t="shared" si="51"/>
        <v>0</v>
      </c>
    </row>
    <row r="232" spans="2:31" s="388" customFormat="1" ht="15" customHeight="1" x14ac:dyDescent="0.2">
      <c r="B232" s="1057"/>
      <c r="C232" s="1058"/>
      <c r="D232" s="1059"/>
      <c r="E232" s="1060"/>
      <c r="F232" s="1060"/>
      <c r="G232" s="1060"/>
      <c r="H232" s="1060"/>
      <c r="I232" s="1060"/>
      <c r="J232" s="1060"/>
      <c r="K232" s="1061">
        <f t="shared" si="43"/>
        <v>0</v>
      </c>
      <c r="L232" s="1060"/>
      <c r="M232" s="1099">
        <f>IFERROR(VLOOKUP($C232,Listen!$F$3:$H$39,2,0),0)</f>
        <v>0</v>
      </c>
      <c r="N232" s="1062">
        <f>IFERROR(VLOOKUP($C232,Listen!$F$3:$H$39,3,0),0)</f>
        <v>0</v>
      </c>
      <c r="O232" s="1063">
        <f t="shared" si="44"/>
        <v>0</v>
      </c>
      <c r="P232" s="1063">
        <f t="shared" si="55"/>
        <v>0</v>
      </c>
      <c r="Q232" s="1063">
        <f t="shared" si="55"/>
        <v>0</v>
      </c>
      <c r="R232" s="1063">
        <f t="shared" si="55"/>
        <v>0</v>
      </c>
      <c r="S232" s="1063">
        <f t="shared" si="55"/>
        <v>0</v>
      </c>
      <c r="T232" s="1063">
        <f t="shared" si="55"/>
        <v>0</v>
      </c>
      <c r="U232" s="1100">
        <f t="shared" si="55"/>
        <v>0</v>
      </c>
      <c r="V232" s="1088">
        <f t="shared" si="53"/>
        <v>0</v>
      </c>
      <c r="W232" s="1064">
        <f>IF(D232='A. Allgemeine Informationen'!$C$15,$K232-X232,HLOOKUP('A. Allgemeine Informationen'!$C$15-1,$Y$1:$AE$505,ROW(D232),FALSE)-$X232)</f>
        <v>0</v>
      </c>
      <c r="X232" s="1098">
        <f>HLOOKUP('A. Allgemeine Informationen'!$C$15,$Y$1:$AE$505,ROW(D232),FALSE)</f>
        <v>0</v>
      </c>
      <c r="Y232" s="1088">
        <f t="shared" si="45"/>
        <v>0</v>
      </c>
      <c r="Z232" s="1064">
        <f t="shared" si="46"/>
        <v>0</v>
      </c>
      <c r="AA232" s="1064">
        <f t="shared" si="47"/>
        <v>0</v>
      </c>
      <c r="AB232" s="1064">
        <f t="shared" si="48"/>
        <v>0</v>
      </c>
      <c r="AC232" s="1065">
        <f t="shared" si="49"/>
        <v>0</v>
      </c>
      <c r="AD232" s="1033">
        <f t="shared" si="50"/>
        <v>0</v>
      </c>
      <c r="AE232" s="1034">
        <f t="shared" si="51"/>
        <v>0</v>
      </c>
    </row>
    <row r="233" spans="2:31" s="388" customFormat="1" ht="15" customHeight="1" x14ac:dyDescent="0.2">
      <c r="B233" s="1057"/>
      <c r="C233" s="1058"/>
      <c r="D233" s="1059"/>
      <c r="E233" s="1060"/>
      <c r="F233" s="1060"/>
      <c r="G233" s="1060"/>
      <c r="H233" s="1060"/>
      <c r="I233" s="1060"/>
      <c r="J233" s="1060"/>
      <c r="K233" s="1061">
        <f t="shared" si="43"/>
        <v>0</v>
      </c>
      <c r="L233" s="1060"/>
      <c r="M233" s="1099">
        <f>IFERROR(VLOOKUP($C233,Listen!$F$3:$H$39,2,0),0)</f>
        <v>0</v>
      </c>
      <c r="N233" s="1062">
        <f>IFERROR(VLOOKUP($C233,Listen!$F$3:$H$39,3,0),0)</f>
        <v>0</v>
      </c>
      <c r="O233" s="1063">
        <f t="shared" si="44"/>
        <v>0</v>
      </c>
      <c r="P233" s="1063">
        <f t="shared" si="55"/>
        <v>0</v>
      </c>
      <c r="Q233" s="1063">
        <f t="shared" si="55"/>
        <v>0</v>
      </c>
      <c r="R233" s="1063">
        <f t="shared" si="55"/>
        <v>0</v>
      </c>
      <c r="S233" s="1063">
        <f t="shared" si="55"/>
        <v>0</v>
      </c>
      <c r="T233" s="1063">
        <f t="shared" si="55"/>
        <v>0</v>
      </c>
      <c r="U233" s="1100">
        <f t="shared" si="55"/>
        <v>0</v>
      </c>
      <c r="V233" s="1088">
        <f t="shared" si="53"/>
        <v>0</v>
      </c>
      <c r="W233" s="1064">
        <f>IF(D233='A. Allgemeine Informationen'!$C$15,$K233-X233,HLOOKUP('A. Allgemeine Informationen'!$C$15-1,$Y$1:$AE$505,ROW(D233),FALSE)-$X233)</f>
        <v>0</v>
      </c>
      <c r="X233" s="1098">
        <f>HLOOKUP('A. Allgemeine Informationen'!$C$15,$Y$1:$AE$505,ROW(D233),FALSE)</f>
        <v>0</v>
      </c>
      <c r="Y233" s="1088">
        <f t="shared" si="45"/>
        <v>0</v>
      </c>
      <c r="Z233" s="1064">
        <f t="shared" si="46"/>
        <v>0</v>
      </c>
      <c r="AA233" s="1064">
        <f t="shared" si="47"/>
        <v>0</v>
      </c>
      <c r="AB233" s="1064">
        <f t="shared" si="48"/>
        <v>0</v>
      </c>
      <c r="AC233" s="1065">
        <f t="shared" si="49"/>
        <v>0</v>
      </c>
      <c r="AD233" s="1033">
        <f t="shared" si="50"/>
        <v>0</v>
      </c>
      <c r="AE233" s="1034">
        <f t="shared" si="51"/>
        <v>0</v>
      </c>
    </row>
    <row r="234" spans="2:31" s="388" customFormat="1" ht="15" customHeight="1" x14ac:dyDescent="0.2">
      <c r="B234" s="1057"/>
      <c r="C234" s="1058"/>
      <c r="D234" s="1059"/>
      <c r="E234" s="1060"/>
      <c r="F234" s="1060"/>
      <c r="G234" s="1060"/>
      <c r="H234" s="1060"/>
      <c r="I234" s="1060"/>
      <c r="J234" s="1060"/>
      <c r="K234" s="1061">
        <f t="shared" si="43"/>
        <v>0</v>
      </c>
      <c r="L234" s="1060"/>
      <c r="M234" s="1099">
        <f>IFERROR(VLOOKUP($C234,Listen!$F$3:$H$39,2,0),0)</f>
        <v>0</v>
      </c>
      <c r="N234" s="1062">
        <f>IFERROR(VLOOKUP($C234,Listen!$F$3:$H$39,3,0),0)</f>
        <v>0</v>
      </c>
      <c r="O234" s="1063">
        <f t="shared" si="44"/>
        <v>0</v>
      </c>
      <c r="P234" s="1063">
        <f t="shared" si="55"/>
        <v>0</v>
      </c>
      <c r="Q234" s="1063">
        <f t="shared" si="55"/>
        <v>0</v>
      </c>
      <c r="R234" s="1063">
        <f t="shared" si="55"/>
        <v>0</v>
      </c>
      <c r="S234" s="1063">
        <f t="shared" si="55"/>
        <v>0</v>
      </c>
      <c r="T234" s="1063">
        <f t="shared" si="55"/>
        <v>0</v>
      </c>
      <c r="U234" s="1100">
        <f t="shared" si="55"/>
        <v>0</v>
      </c>
      <c r="V234" s="1088">
        <f t="shared" si="53"/>
        <v>0</v>
      </c>
      <c r="W234" s="1064">
        <f>IF(D234='A. Allgemeine Informationen'!$C$15,$K234-X234,HLOOKUP('A. Allgemeine Informationen'!$C$15-1,$Y$1:$AE$505,ROW(D234),FALSE)-$X234)</f>
        <v>0</v>
      </c>
      <c r="X234" s="1098">
        <f>HLOOKUP('A. Allgemeine Informationen'!$C$15,$Y$1:$AE$505,ROW(D234),FALSE)</f>
        <v>0</v>
      </c>
      <c r="Y234" s="1088">
        <f t="shared" si="45"/>
        <v>0</v>
      </c>
      <c r="Z234" s="1064">
        <f t="shared" si="46"/>
        <v>0</v>
      </c>
      <c r="AA234" s="1064">
        <f t="shared" si="47"/>
        <v>0</v>
      </c>
      <c r="AB234" s="1064">
        <f t="shared" si="48"/>
        <v>0</v>
      </c>
      <c r="AC234" s="1065">
        <f t="shared" si="49"/>
        <v>0</v>
      </c>
      <c r="AD234" s="1033">
        <f t="shared" si="50"/>
        <v>0</v>
      </c>
      <c r="AE234" s="1034">
        <f t="shared" si="51"/>
        <v>0</v>
      </c>
    </row>
    <row r="235" spans="2:31" s="388" customFormat="1" ht="15" customHeight="1" x14ac:dyDescent="0.2">
      <c r="B235" s="1057"/>
      <c r="C235" s="1058"/>
      <c r="D235" s="1059"/>
      <c r="E235" s="1060"/>
      <c r="F235" s="1060"/>
      <c r="G235" s="1060"/>
      <c r="H235" s="1060"/>
      <c r="I235" s="1060"/>
      <c r="J235" s="1060"/>
      <c r="K235" s="1061">
        <f t="shared" si="43"/>
        <v>0</v>
      </c>
      <c r="L235" s="1060"/>
      <c r="M235" s="1099">
        <f>IFERROR(VLOOKUP($C235,Listen!$F$3:$H$39,2,0),0)</f>
        <v>0</v>
      </c>
      <c r="N235" s="1062">
        <f>IFERROR(VLOOKUP($C235,Listen!$F$3:$H$39,3,0),0)</f>
        <v>0</v>
      </c>
      <c r="O235" s="1063">
        <f t="shared" si="44"/>
        <v>0</v>
      </c>
      <c r="P235" s="1063">
        <f t="shared" si="55"/>
        <v>0</v>
      </c>
      <c r="Q235" s="1063">
        <f t="shared" si="55"/>
        <v>0</v>
      </c>
      <c r="R235" s="1063">
        <f t="shared" si="55"/>
        <v>0</v>
      </c>
      <c r="S235" s="1063">
        <f t="shared" si="55"/>
        <v>0</v>
      </c>
      <c r="T235" s="1063">
        <f t="shared" si="55"/>
        <v>0</v>
      </c>
      <c r="U235" s="1100">
        <f t="shared" si="55"/>
        <v>0</v>
      </c>
      <c r="V235" s="1088">
        <f t="shared" si="53"/>
        <v>0</v>
      </c>
      <c r="W235" s="1064">
        <f>IF(D235='A. Allgemeine Informationen'!$C$15,$K235-X235,HLOOKUP('A. Allgemeine Informationen'!$C$15-1,$Y$1:$AE$505,ROW(D235),FALSE)-$X235)</f>
        <v>0</v>
      </c>
      <c r="X235" s="1098">
        <f>HLOOKUP('A. Allgemeine Informationen'!$C$15,$Y$1:$AE$505,ROW(D235),FALSE)</f>
        <v>0</v>
      </c>
      <c r="Y235" s="1088">
        <f t="shared" si="45"/>
        <v>0</v>
      </c>
      <c r="Z235" s="1064">
        <f t="shared" si="46"/>
        <v>0</v>
      </c>
      <c r="AA235" s="1064">
        <f t="shared" si="47"/>
        <v>0</v>
      </c>
      <c r="AB235" s="1064">
        <f t="shared" si="48"/>
        <v>0</v>
      </c>
      <c r="AC235" s="1065">
        <f t="shared" si="49"/>
        <v>0</v>
      </c>
      <c r="AD235" s="1033">
        <f t="shared" si="50"/>
        <v>0</v>
      </c>
      <c r="AE235" s="1034">
        <f t="shared" si="51"/>
        <v>0</v>
      </c>
    </row>
    <row r="236" spans="2:31" s="388" customFormat="1" ht="15" customHeight="1" x14ac:dyDescent="0.2">
      <c r="B236" s="1057"/>
      <c r="C236" s="1058"/>
      <c r="D236" s="1059"/>
      <c r="E236" s="1060"/>
      <c r="F236" s="1060"/>
      <c r="G236" s="1060"/>
      <c r="H236" s="1060"/>
      <c r="I236" s="1060"/>
      <c r="J236" s="1060"/>
      <c r="K236" s="1061">
        <f t="shared" si="43"/>
        <v>0</v>
      </c>
      <c r="L236" s="1060"/>
      <c r="M236" s="1099">
        <f>IFERROR(VLOOKUP($C236,Listen!$F$3:$H$39,2,0),0)</f>
        <v>0</v>
      </c>
      <c r="N236" s="1062">
        <f>IFERROR(VLOOKUP($C236,Listen!$F$3:$H$39,3,0),0)</f>
        <v>0</v>
      </c>
      <c r="O236" s="1063">
        <f t="shared" si="44"/>
        <v>0</v>
      </c>
      <c r="P236" s="1063">
        <f t="shared" si="55"/>
        <v>0</v>
      </c>
      <c r="Q236" s="1063">
        <f t="shared" si="55"/>
        <v>0</v>
      </c>
      <c r="R236" s="1063">
        <f t="shared" si="55"/>
        <v>0</v>
      </c>
      <c r="S236" s="1063">
        <f t="shared" si="55"/>
        <v>0</v>
      </c>
      <c r="T236" s="1063">
        <f t="shared" si="55"/>
        <v>0</v>
      </c>
      <c r="U236" s="1100">
        <f t="shared" si="55"/>
        <v>0</v>
      </c>
      <c r="V236" s="1088">
        <f t="shared" si="53"/>
        <v>0</v>
      </c>
      <c r="W236" s="1064">
        <f>IF(D236='A. Allgemeine Informationen'!$C$15,$K236-X236,HLOOKUP('A. Allgemeine Informationen'!$C$15-1,$Y$1:$AE$505,ROW(D236),FALSE)-$X236)</f>
        <v>0</v>
      </c>
      <c r="X236" s="1098">
        <f>HLOOKUP('A. Allgemeine Informationen'!$C$15,$Y$1:$AE$505,ROW(D236),FALSE)</f>
        <v>0</v>
      </c>
      <c r="Y236" s="1088">
        <f t="shared" si="45"/>
        <v>0</v>
      </c>
      <c r="Z236" s="1064">
        <f t="shared" si="46"/>
        <v>0</v>
      </c>
      <c r="AA236" s="1064">
        <f t="shared" si="47"/>
        <v>0</v>
      </c>
      <c r="AB236" s="1064">
        <f t="shared" si="48"/>
        <v>0</v>
      </c>
      <c r="AC236" s="1065">
        <f t="shared" si="49"/>
        <v>0</v>
      </c>
      <c r="AD236" s="1033">
        <f t="shared" si="50"/>
        <v>0</v>
      </c>
      <c r="AE236" s="1034">
        <f t="shared" si="51"/>
        <v>0</v>
      </c>
    </row>
    <row r="237" spans="2:31" s="388" customFormat="1" ht="15" customHeight="1" x14ac:dyDescent="0.2">
      <c r="B237" s="1057"/>
      <c r="C237" s="1058"/>
      <c r="D237" s="1059"/>
      <c r="E237" s="1060"/>
      <c r="F237" s="1060"/>
      <c r="G237" s="1060"/>
      <c r="H237" s="1060"/>
      <c r="I237" s="1060"/>
      <c r="J237" s="1060"/>
      <c r="K237" s="1061">
        <f t="shared" si="43"/>
        <v>0</v>
      </c>
      <c r="L237" s="1060"/>
      <c r="M237" s="1099">
        <f>IFERROR(VLOOKUP($C237,Listen!$F$3:$H$39,2,0),0)</f>
        <v>0</v>
      </c>
      <c r="N237" s="1062">
        <f>IFERROR(VLOOKUP($C237,Listen!$F$3:$H$39,3,0),0)</f>
        <v>0</v>
      </c>
      <c r="O237" s="1063">
        <f t="shared" si="44"/>
        <v>0</v>
      </c>
      <c r="P237" s="1063">
        <f t="shared" si="55"/>
        <v>0</v>
      </c>
      <c r="Q237" s="1063">
        <f t="shared" si="55"/>
        <v>0</v>
      </c>
      <c r="R237" s="1063">
        <f t="shared" si="55"/>
        <v>0</v>
      </c>
      <c r="S237" s="1063">
        <f t="shared" si="55"/>
        <v>0</v>
      </c>
      <c r="T237" s="1063">
        <f t="shared" si="55"/>
        <v>0</v>
      </c>
      <c r="U237" s="1100">
        <f t="shared" si="55"/>
        <v>0</v>
      </c>
      <c r="V237" s="1088">
        <f t="shared" si="53"/>
        <v>0</v>
      </c>
      <c r="W237" s="1064">
        <f>IF(D237='A. Allgemeine Informationen'!$C$15,$K237-X237,HLOOKUP('A. Allgemeine Informationen'!$C$15-1,$Y$1:$AE$505,ROW(D237),FALSE)-$X237)</f>
        <v>0</v>
      </c>
      <c r="X237" s="1098">
        <f>HLOOKUP('A. Allgemeine Informationen'!$C$15,$Y$1:$AE$505,ROW(D237),FALSE)</f>
        <v>0</v>
      </c>
      <c r="Y237" s="1088">
        <f t="shared" si="45"/>
        <v>0</v>
      </c>
      <c r="Z237" s="1064">
        <f t="shared" si="46"/>
        <v>0</v>
      </c>
      <c r="AA237" s="1064">
        <f t="shared" si="47"/>
        <v>0</v>
      </c>
      <c r="AB237" s="1064">
        <f t="shared" si="48"/>
        <v>0</v>
      </c>
      <c r="AC237" s="1065">
        <f t="shared" si="49"/>
        <v>0</v>
      </c>
      <c r="AD237" s="1033">
        <f t="shared" si="50"/>
        <v>0</v>
      </c>
      <c r="AE237" s="1034">
        <f t="shared" si="51"/>
        <v>0</v>
      </c>
    </row>
    <row r="238" spans="2:31" s="388" customFormat="1" ht="15" customHeight="1" x14ac:dyDescent="0.2">
      <c r="B238" s="1057"/>
      <c r="C238" s="1058"/>
      <c r="D238" s="1059"/>
      <c r="E238" s="1060"/>
      <c r="F238" s="1060"/>
      <c r="G238" s="1060"/>
      <c r="H238" s="1060"/>
      <c r="I238" s="1060"/>
      <c r="J238" s="1060"/>
      <c r="K238" s="1061">
        <f t="shared" si="43"/>
        <v>0</v>
      </c>
      <c r="L238" s="1060"/>
      <c r="M238" s="1099">
        <f>IFERROR(VLOOKUP($C238,Listen!$F$3:$H$39,2,0),0)</f>
        <v>0</v>
      </c>
      <c r="N238" s="1062">
        <f>IFERROR(VLOOKUP($C238,Listen!$F$3:$H$39,3,0),0)</f>
        <v>0</v>
      </c>
      <c r="O238" s="1063">
        <f t="shared" si="44"/>
        <v>0</v>
      </c>
      <c r="P238" s="1063">
        <f t="shared" si="55"/>
        <v>0</v>
      </c>
      <c r="Q238" s="1063">
        <f t="shared" si="55"/>
        <v>0</v>
      </c>
      <c r="R238" s="1063">
        <f t="shared" si="55"/>
        <v>0</v>
      </c>
      <c r="S238" s="1063">
        <f t="shared" si="55"/>
        <v>0</v>
      </c>
      <c r="T238" s="1063">
        <f t="shared" si="55"/>
        <v>0</v>
      </c>
      <c r="U238" s="1100">
        <f t="shared" si="55"/>
        <v>0</v>
      </c>
      <c r="V238" s="1088">
        <f t="shared" si="53"/>
        <v>0</v>
      </c>
      <c r="W238" s="1064">
        <f>IF(D238='A. Allgemeine Informationen'!$C$15,$K238-X238,HLOOKUP('A. Allgemeine Informationen'!$C$15-1,$Y$1:$AE$505,ROW(D238),FALSE)-$X238)</f>
        <v>0</v>
      </c>
      <c r="X238" s="1098">
        <f>HLOOKUP('A. Allgemeine Informationen'!$C$15,$Y$1:$AE$505,ROW(D238),FALSE)</f>
        <v>0</v>
      </c>
      <c r="Y238" s="1088">
        <f t="shared" si="45"/>
        <v>0</v>
      </c>
      <c r="Z238" s="1064">
        <f t="shared" si="46"/>
        <v>0</v>
      </c>
      <c r="AA238" s="1064">
        <f t="shared" si="47"/>
        <v>0</v>
      </c>
      <c r="AB238" s="1064">
        <f t="shared" si="48"/>
        <v>0</v>
      </c>
      <c r="AC238" s="1065">
        <f t="shared" si="49"/>
        <v>0</v>
      </c>
      <c r="AD238" s="1033">
        <f t="shared" si="50"/>
        <v>0</v>
      </c>
      <c r="AE238" s="1034">
        <f t="shared" si="51"/>
        <v>0</v>
      </c>
    </row>
    <row r="239" spans="2:31" s="388" customFormat="1" ht="15" customHeight="1" x14ac:dyDescent="0.2">
      <c r="B239" s="1057"/>
      <c r="C239" s="1058"/>
      <c r="D239" s="1059"/>
      <c r="E239" s="1060"/>
      <c r="F239" s="1060"/>
      <c r="G239" s="1060"/>
      <c r="H239" s="1060"/>
      <c r="I239" s="1060"/>
      <c r="J239" s="1060"/>
      <c r="K239" s="1061">
        <f t="shared" si="43"/>
        <v>0</v>
      </c>
      <c r="L239" s="1060"/>
      <c r="M239" s="1099">
        <f>IFERROR(VLOOKUP($C239,Listen!$F$3:$H$39,2,0),0)</f>
        <v>0</v>
      </c>
      <c r="N239" s="1062">
        <f>IFERROR(VLOOKUP($C239,Listen!$F$3:$H$39,3,0),0)</f>
        <v>0</v>
      </c>
      <c r="O239" s="1063">
        <f t="shared" si="44"/>
        <v>0</v>
      </c>
      <c r="P239" s="1063">
        <f t="shared" si="55"/>
        <v>0</v>
      </c>
      <c r="Q239" s="1063">
        <f t="shared" si="55"/>
        <v>0</v>
      </c>
      <c r="R239" s="1063">
        <f t="shared" si="55"/>
        <v>0</v>
      </c>
      <c r="S239" s="1063">
        <f t="shared" si="55"/>
        <v>0</v>
      </c>
      <c r="T239" s="1063">
        <f t="shared" si="55"/>
        <v>0</v>
      </c>
      <c r="U239" s="1100">
        <f t="shared" si="55"/>
        <v>0</v>
      </c>
      <c r="V239" s="1088">
        <f t="shared" si="53"/>
        <v>0</v>
      </c>
      <c r="W239" s="1064">
        <f>IF(D239='A. Allgemeine Informationen'!$C$15,$K239-X239,HLOOKUP('A. Allgemeine Informationen'!$C$15-1,$Y$1:$AE$505,ROW(D239),FALSE)-$X239)</f>
        <v>0</v>
      </c>
      <c r="X239" s="1098">
        <f>HLOOKUP('A. Allgemeine Informationen'!$C$15,$Y$1:$AE$505,ROW(D239),FALSE)</f>
        <v>0</v>
      </c>
      <c r="Y239" s="1088">
        <f t="shared" si="45"/>
        <v>0</v>
      </c>
      <c r="Z239" s="1064">
        <f t="shared" si="46"/>
        <v>0</v>
      </c>
      <c r="AA239" s="1064">
        <f t="shared" si="47"/>
        <v>0</v>
      </c>
      <c r="AB239" s="1064">
        <f t="shared" si="48"/>
        <v>0</v>
      </c>
      <c r="AC239" s="1065">
        <f t="shared" si="49"/>
        <v>0</v>
      </c>
      <c r="AD239" s="1033">
        <f t="shared" si="50"/>
        <v>0</v>
      </c>
      <c r="AE239" s="1034">
        <f t="shared" si="51"/>
        <v>0</v>
      </c>
    </row>
    <row r="240" spans="2:31" s="388" customFormat="1" ht="15" customHeight="1" x14ac:dyDescent="0.2">
      <c r="B240" s="1057"/>
      <c r="C240" s="1058"/>
      <c r="D240" s="1059"/>
      <c r="E240" s="1060"/>
      <c r="F240" s="1060"/>
      <c r="G240" s="1060"/>
      <c r="H240" s="1060"/>
      <c r="I240" s="1060"/>
      <c r="J240" s="1060"/>
      <c r="K240" s="1061">
        <f t="shared" si="43"/>
        <v>0</v>
      </c>
      <c r="L240" s="1060"/>
      <c r="M240" s="1099">
        <f>IFERROR(VLOOKUP($C240,Listen!$F$3:$H$39,2,0),0)</f>
        <v>0</v>
      </c>
      <c r="N240" s="1062">
        <f>IFERROR(VLOOKUP($C240,Listen!$F$3:$H$39,3,0),0)</f>
        <v>0</v>
      </c>
      <c r="O240" s="1063">
        <f t="shared" si="44"/>
        <v>0</v>
      </c>
      <c r="P240" s="1063">
        <f t="shared" si="55"/>
        <v>0</v>
      </c>
      <c r="Q240" s="1063">
        <f t="shared" si="55"/>
        <v>0</v>
      </c>
      <c r="R240" s="1063">
        <f t="shared" si="55"/>
        <v>0</v>
      </c>
      <c r="S240" s="1063">
        <f t="shared" si="55"/>
        <v>0</v>
      </c>
      <c r="T240" s="1063">
        <f t="shared" si="55"/>
        <v>0</v>
      </c>
      <c r="U240" s="1100">
        <f t="shared" si="55"/>
        <v>0</v>
      </c>
      <c r="V240" s="1088">
        <f t="shared" si="53"/>
        <v>0</v>
      </c>
      <c r="W240" s="1064">
        <f>IF(D240='A. Allgemeine Informationen'!$C$15,$K240-X240,HLOOKUP('A. Allgemeine Informationen'!$C$15-1,$Y$1:$AE$505,ROW(D240),FALSE)-$X240)</f>
        <v>0</v>
      </c>
      <c r="X240" s="1098">
        <f>HLOOKUP('A. Allgemeine Informationen'!$C$15,$Y$1:$AE$505,ROW(D240),FALSE)</f>
        <v>0</v>
      </c>
      <c r="Y240" s="1088">
        <f t="shared" si="45"/>
        <v>0</v>
      </c>
      <c r="Z240" s="1064">
        <f t="shared" si="46"/>
        <v>0</v>
      </c>
      <c r="AA240" s="1064">
        <f t="shared" si="47"/>
        <v>0</v>
      </c>
      <c r="AB240" s="1064">
        <f t="shared" si="48"/>
        <v>0</v>
      </c>
      <c r="AC240" s="1065">
        <f t="shared" si="49"/>
        <v>0</v>
      </c>
      <c r="AD240" s="1033">
        <f t="shared" si="50"/>
        <v>0</v>
      </c>
      <c r="AE240" s="1034">
        <f t="shared" si="51"/>
        <v>0</v>
      </c>
    </row>
    <row r="241" spans="2:31" s="388" customFormat="1" ht="15" customHeight="1" x14ac:dyDescent="0.2">
      <c r="B241" s="1057"/>
      <c r="C241" s="1058"/>
      <c r="D241" s="1059"/>
      <c r="E241" s="1060"/>
      <c r="F241" s="1060"/>
      <c r="G241" s="1060"/>
      <c r="H241" s="1060"/>
      <c r="I241" s="1060"/>
      <c r="J241" s="1060"/>
      <c r="K241" s="1061">
        <f t="shared" si="43"/>
        <v>0</v>
      </c>
      <c r="L241" s="1060"/>
      <c r="M241" s="1099">
        <f>IFERROR(VLOOKUP($C241,Listen!$F$3:$H$39,2,0),0)</f>
        <v>0</v>
      </c>
      <c r="N241" s="1062">
        <f>IFERROR(VLOOKUP($C241,Listen!$F$3:$H$39,3,0),0)</f>
        <v>0</v>
      </c>
      <c r="O241" s="1063">
        <f t="shared" si="44"/>
        <v>0</v>
      </c>
      <c r="P241" s="1063">
        <f t="shared" si="55"/>
        <v>0</v>
      </c>
      <c r="Q241" s="1063">
        <f t="shared" si="55"/>
        <v>0</v>
      </c>
      <c r="R241" s="1063">
        <f t="shared" si="55"/>
        <v>0</v>
      </c>
      <c r="S241" s="1063">
        <f t="shared" si="55"/>
        <v>0</v>
      </c>
      <c r="T241" s="1063">
        <f t="shared" si="55"/>
        <v>0</v>
      </c>
      <c r="U241" s="1100">
        <f t="shared" si="55"/>
        <v>0</v>
      </c>
      <c r="V241" s="1088">
        <f t="shared" si="53"/>
        <v>0</v>
      </c>
      <c r="W241" s="1064">
        <f>IF(D241='A. Allgemeine Informationen'!$C$15,$K241-X241,HLOOKUP('A. Allgemeine Informationen'!$C$15-1,$Y$1:$AE$505,ROW(D241),FALSE)-$X241)</f>
        <v>0</v>
      </c>
      <c r="X241" s="1098">
        <f>HLOOKUP('A. Allgemeine Informationen'!$C$15,$Y$1:$AE$505,ROW(D241),FALSE)</f>
        <v>0</v>
      </c>
      <c r="Y241" s="1088">
        <f t="shared" si="45"/>
        <v>0</v>
      </c>
      <c r="Z241" s="1064">
        <f t="shared" si="46"/>
        <v>0</v>
      </c>
      <c r="AA241" s="1064">
        <f t="shared" si="47"/>
        <v>0</v>
      </c>
      <c r="AB241" s="1064">
        <f t="shared" si="48"/>
        <v>0</v>
      </c>
      <c r="AC241" s="1065">
        <f t="shared" si="49"/>
        <v>0</v>
      </c>
      <c r="AD241" s="1033">
        <f t="shared" si="50"/>
        <v>0</v>
      </c>
      <c r="AE241" s="1034">
        <f t="shared" si="51"/>
        <v>0</v>
      </c>
    </row>
    <row r="242" spans="2:31" s="388" customFormat="1" ht="15" customHeight="1" x14ac:dyDescent="0.2">
      <c r="B242" s="1057"/>
      <c r="C242" s="1058"/>
      <c r="D242" s="1059"/>
      <c r="E242" s="1060"/>
      <c r="F242" s="1060"/>
      <c r="G242" s="1060"/>
      <c r="H242" s="1060"/>
      <c r="I242" s="1060"/>
      <c r="J242" s="1060"/>
      <c r="K242" s="1061">
        <f t="shared" si="43"/>
        <v>0</v>
      </c>
      <c r="L242" s="1060"/>
      <c r="M242" s="1099">
        <f>IFERROR(VLOOKUP($C242,Listen!$F$3:$H$39,2,0),0)</f>
        <v>0</v>
      </c>
      <c r="N242" s="1062">
        <f>IFERROR(VLOOKUP($C242,Listen!$F$3:$H$39,3,0),0)</f>
        <v>0</v>
      </c>
      <c r="O242" s="1063">
        <f t="shared" si="44"/>
        <v>0</v>
      </c>
      <c r="P242" s="1063">
        <f t="shared" si="55"/>
        <v>0</v>
      </c>
      <c r="Q242" s="1063">
        <f t="shared" si="55"/>
        <v>0</v>
      </c>
      <c r="R242" s="1063">
        <f t="shared" si="55"/>
        <v>0</v>
      </c>
      <c r="S242" s="1063">
        <f t="shared" si="55"/>
        <v>0</v>
      </c>
      <c r="T242" s="1063">
        <f t="shared" si="55"/>
        <v>0</v>
      </c>
      <c r="U242" s="1100">
        <f t="shared" si="55"/>
        <v>0</v>
      </c>
      <c r="V242" s="1088">
        <f t="shared" si="53"/>
        <v>0</v>
      </c>
      <c r="W242" s="1064">
        <f>IF(D242='A. Allgemeine Informationen'!$C$15,$K242-X242,HLOOKUP('A. Allgemeine Informationen'!$C$15-1,$Y$1:$AE$505,ROW(D242),FALSE)-$X242)</f>
        <v>0</v>
      </c>
      <c r="X242" s="1098">
        <f>HLOOKUP('A. Allgemeine Informationen'!$C$15,$Y$1:$AE$505,ROW(D242),FALSE)</f>
        <v>0</v>
      </c>
      <c r="Y242" s="1088">
        <f t="shared" si="45"/>
        <v>0</v>
      </c>
      <c r="Z242" s="1064">
        <f t="shared" si="46"/>
        <v>0</v>
      </c>
      <c r="AA242" s="1064">
        <f t="shared" si="47"/>
        <v>0</v>
      </c>
      <c r="AB242" s="1064">
        <f t="shared" si="48"/>
        <v>0</v>
      </c>
      <c r="AC242" s="1065">
        <f t="shared" si="49"/>
        <v>0</v>
      </c>
      <c r="AD242" s="1033">
        <f t="shared" si="50"/>
        <v>0</v>
      </c>
      <c r="AE242" s="1034">
        <f t="shared" si="51"/>
        <v>0</v>
      </c>
    </row>
    <row r="243" spans="2:31" s="388" customFormat="1" ht="15" customHeight="1" x14ac:dyDescent="0.2">
      <c r="B243" s="1057"/>
      <c r="C243" s="1058"/>
      <c r="D243" s="1059"/>
      <c r="E243" s="1060"/>
      <c r="F243" s="1060"/>
      <c r="G243" s="1060"/>
      <c r="H243" s="1060"/>
      <c r="I243" s="1060"/>
      <c r="J243" s="1060"/>
      <c r="K243" s="1061">
        <f t="shared" si="43"/>
        <v>0</v>
      </c>
      <c r="L243" s="1060"/>
      <c r="M243" s="1099">
        <f>IFERROR(VLOOKUP($C243,Listen!$F$3:$H$39,2,0),0)</f>
        <v>0</v>
      </c>
      <c r="N243" s="1062">
        <f>IFERROR(VLOOKUP($C243,Listen!$F$3:$H$39,3,0),0)</f>
        <v>0</v>
      </c>
      <c r="O243" s="1063">
        <f t="shared" si="44"/>
        <v>0</v>
      </c>
      <c r="P243" s="1063">
        <f t="shared" si="55"/>
        <v>0</v>
      </c>
      <c r="Q243" s="1063">
        <f t="shared" si="55"/>
        <v>0</v>
      </c>
      <c r="R243" s="1063">
        <f t="shared" si="55"/>
        <v>0</v>
      </c>
      <c r="S243" s="1063">
        <f t="shared" si="55"/>
        <v>0</v>
      </c>
      <c r="T243" s="1063">
        <f t="shared" si="55"/>
        <v>0</v>
      </c>
      <c r="U243" s="1100">
        <f t="shared" si="55"/>
        <v>0</v>
      </c>
      <c r="V243" s="1088">
        <f t="shared" si="53"/>
        <v>0</v>
      </c>
      <c r="W243" s="1064">
        <f>IF(D243='A. Allgemeine Informationen'!$C$15,$K243-X243,HLOOKUP('A. Allgemeine Informationen'!$C$15-1,$Y$1:$AE$505,ROW(D243),FALSE)-$X243)</f>
        <v>0</v>
      </c>
      <c r="X243" s="1098">
        <f>HLOOKUP('A. Allgemeine Informationen'!$C$15,$Y$1:$AE$505,ROW(D243),FALSE)</f>
        <v>0</v>
      </c>
      <c r="Y243" s="1088">
        <f t="shared" si="45"/>
        <v>0</v>
      </c>
      <c r="Z243" s="1064">
        <f t="shared" si="46"/>
        <v>0</v>
      </c>
      <c r="AA243" s="1064">
        <f t="shared" si="47"/>
        <v>0</v>
      </c>
      <c r="AB243" s="1064">
        <f t="shared" si="48"/>
        <v>0</v>
      </c>
      <c r="AC243" s="1065">
        <f t="shared" si="49"/>
        <v>0</v>
      </c>
      <c r="AD243" s="1033">
        <f t="shared" si="50"/>
        <v>0</v>
      </c>
      <c r="AE243" s="1034">
        <f t="shared" si="51"/>
        <v>0</v>
      </c>
    </row>
    <row r="244" spans="2:31" s="388" customFormat="1" ht="15" customHeight="1" x14ac:dyDescent="0.2">
      <c r="B244" s="1057"/>
      <c r="C244" s="1058"/>
      <c r="D244" s="1059"/>
      <c r="E244" s="1060"/>
      <c r="F244" s="1060"/>
      <c r="G244" s="1060"/>
      <c r="H244" s="1060"/>
      <c r="I244" s="1060"/>
      <c r="J244" s="1060"/>
      <c r="K244" s="1061">
        <f t="shared" si="43"/>
        <v>0</v>
      </c>
      <c r="L244" s="1060"/>
      <c r="M244" s="1099">
        <f>IFERROR(VLOOKUP($C244,Listen!$F$3:$H$39,2,0),0)</f>
        <v>0</v>
      </c>
      <c r="N244" s="1062">
        <f>IFERROR(VLOOKUP($C244,Listen!$F$3:$H$39,3,0),0)</f>
        <v>0</v>
      </c>
      <c r="O244" s="1063">
        <f t="shared" si="44"/>
        <v>0</v>
      </c>
      <c r="P244" s="1063">
        <f t="shared" si="55"/>
        <v>0</v>
      </c>
      <c r="Q244" s="1063">
        <f t="shared" si="55"/>
        <v>0</v>
      </c>
      <c r="R244" s="1063">
        <f t="shared" si="55"/>
        <v>0</v>
      </c>
      <c r="S244" s="1063">
        <f t="shared" si="55"/>
        <v>0</v>
      </c>
      <c r="T244" s="1063">
        <f t="shared" si="55"/>
        <v>0</v>
      </c>
      <c r="U244" s="1100">
        <f t="shared" si="55"/>
        <v>0</v>
      </c>
      <c r="V244" s="1088">
        <f t="shared" si="53"/>
        <v>0</v>
      </c>
      <c r="W244" s="1064">
        <f>IF(D244='A. Allgemeine Informationen'!$C$15,$K244-X244,HLOOKUP('A. Allgemeine Informationen'!$C$15-1,$Y$1:$AE$505,ROW(D244),FALSE)-$X244)</f>
        <v>0</v>
      </c>
      <c r="X244" s="1098">
        <f>HLOOKUP('A. Allgemeine Informationen'!$C$15,$Y$1:$AE$505,ROW(D244),FALSE)</f>
        <v>0</v>
      </c>
      <c r="Y244" s="1088">
        <f t="shared" si="45"/>
        <v>0</v>
      </c>
      <c r="Z244" s="1064">
        <f t="shared" si="46"/>
        <v>0</v>
      </c>
      <c r="AA244" s="1064">
        <f t="shared" si="47"/>
        <v>0</v>
      </c>
      <c r="AB244" s="1064">
        <f t="shared" si="48"/>
        <v>0</v>
      </c>
      <c r="AC244" s="1065">
        <f t="shared" si="49"/>
        <v>0</v>
      </c>
      <c r="AD244" s="1033">
        <f t="shared" si="50"/>
        <v>0</v>
      </c>
      <c r="AE244" s="1034">
        <f t="shared" si="51"/>
        <v>0</v>
      </c>
    </row>
    <row r="245" spans="2:31" s="388" customFormat="1" ht="15" customHeight="1" x14ac:dyDescent="0.2">
      <c r="B245" s="1057"/>
      <c r="C245" s="1058"/>
      <c r="D245" s="1059"/>
      <c r="E245" s="1060"/>
      <c r="F245" s="1060"/>
      <c r="G245" s="1060"/>
      <c r="H245" s="1060"/>
      <c r="I245" s="1060"/>
      <c r="J245" s="1060"/>
      <c r="K245" s="1061">
        <f t="shared" si="43"/>
        <v>0</v>
      </c>
      <c r="L245" s="1060"/>
      <c r="M245" s="1099">
        <f>IFERROR(VLOOKUP($C245,Listen!$F$3:$H$39,2,0),0)</f>
        <v>0</v>
      </c>
      <c r="N245" s="1062">
        <f>IFERROR(VLOOKUP($C245,Listen!$F$3:$H$39,3,0),0)</f>
        <v>0</v>
      </c>
      <c r="O245" s="1063">
        <f t="shared" si="44"/>
        <v>0</v>
      </c>
      <c r="P245" s="1063">
        <f t="shared" si="55"/>
        <v>0</v>
      </c>
      <c r="Q245" s="1063">
        <f t="shared" si="55"/>
        <v>0</v>
      </c>
      <c r="R245" s="1063">
        <f t="shared" si="55"/>
        <v>0</v>
      </c>
      <c r="S245" s="1063">
        <f t="shared" si="55"/>
        <v>0</v>
      </c>
      <c r="T245" s="1063">
        <f t="shared" si="55"/>
        <v>0</v>
      </c>
      <c r="U245" s="1100">
        <f t="shared" si="55"/>
        <v>0</v>
      </c>
      <c r="V245" s="1088">
        <f t="shared" si="53"/>
        <v>0</v>
      </c>
      <c r="W245" s="1064">
        <f>IF(D245='A. Allgemeine Informationen'!$C$15,$K245-X245,HLOOKUP('A. Allgemeine Informationen'!$C$15-1,$Y$1:$AE$505,ROW(D245),FALSE)-$X245)</f>
        <v>0</v>
      </c>
      <c r="X245" s="1098">
        <f>HLOOKUP('A. Allgemeine Informationen'!$C$15,$Y$1:$AE$505,ROW(D245),FALSE)</f>
        <v>0</v>
      </c>
      <c r="Y245" s="1088">
        <f t="shared" si="45"/>
        <v>0</v>
      </c>
      <c r="Z245" s="1064">
        <f t="shared" si="46"/>
        <v>0</v>
      </c>
      <c r="AA245" s="1064">
        <f t="shared" si="47"/>
        <v>0</v>
      </c>
      <c r="AB245" s="1064">
        <f t="shared" si="48"/>
        <v>0</v>
      </c>
      <c r="AC245" s="1065">
        <f t="shared" si="49"/>
        <v>0</v>
      </c>
      <c r="AD245" s="1033">
        <f t="shared" si="50"/>
        <v>0</v>
      </c>
      <c r="AE245" s="1034">
        <f t="shared" si="51"/>
        <v>0</v>
      </c>
    </row>
    <row r="246" spans="2:31" s="388" customFormat="1" ht="15" customHeight="1" x14ac:dyDescent="0.2">
      <c r="B246" s="1057"/>
      <c r="C246" s="1058"/>
      <c r="D246" s="1059"/>
      <c r="E246" s="1060"/>
      <c r="F246" s="1060"/>
      <c r="G246" s="1060"/>
      <c r="H246" s="1060"/>
      <c r="I246" s="1060"/>
      <c r="J246" s="1060"/>
      <c r="K246" s="1061">
        <f t="shared" si="43"/>
        <v>0</v>
      </c>
      <c r="L246" s="1060"/>
      <c r="M246" s="1099">
        <f>IFERROR(VLOOKUP($C246,Listen!$F$3:$H$39,2,0),0)</f>
        <v>0</v>
      </c>
      <c r="N246" s="1062">
        <f>IFERROR(VLOOKUP($C246,Listen!$F$3:$H$39,3,0),0)</f>
        <v>0</v>
      </c>
      <c r="O246" s="1063">
        <f t="shared" si="44"/>
        <v>0</v>
      </c>
      <c r="P246" s="1063">
        <f t="shared" si="55"/>
        <v>0</v>
      </c>
      <c r="Q246" s="1063">
        <f t="shared" si="55"/>
        <v>0</v>
      </c>
      <c r="R246" s="1063">
        <f t="shared" si="55"/>
        <v>0</v>
      </c>
      <c r="S246" s="1063">
        <f t="shared" si="55"/>
        <v>0</v>
      </c>
      <c r="T246" s="1063">
        <f t="shared" si="55"/>
        <v>0</v>
      </c>
      <c r="U246" s="1100">
        <f t="shared" si="55"/>
        <v>0</v>
      </c>
      <c r="V246" s="1088">
        <f t="shared" si="53"/>
        <v>0</v>
      </c>
      <c r="W246" s="1064">
        <f>IF(D246='A. Allgemeine Informationen'!$C$15,$K246-X246,HLOOKUP('A. Allgemeine Informationen'!$C$15-1,$Y$1:$AE$505,ROW(D246),FALSE)-$X246)</f>
        <v>0</v>
      </c>
      <c r="X246" s="1098">
        <f>HLOOKUP('A. Allgemeine Informationen'!$C$15,$Y$1:$AE$505,ROW(D246),FALSE)</f>
        <v>0</v>
      </c>
      <c r="Y246" s="1088">
        <f t="shared" si="45"/>
        <v>0</v>
      </c>
      <c r="Z246" s="1064">
        <f t="shared" si="46"/>
        <v>0</v>
      </c>
      <c r="AA246" s="1064">
        <f t="shared" si="47"/>
        <v>0</v>
      </c>
      <c r="AB246" s="1064">
        <f t="shared" si="48"/>
        <v>0</v>
      </c>
      <c r="AC246" s="1065">
        <f t="shared" si="49"/>
        <v>0</v>
      </c>
      <c r="AD246" s="1033">
        <f t="shared" si="50"/>
        <v>0</v>
      </c>
      <c r="AE246" s="1034">
        <f t="shared" si="51"/>
        <v>0</v>
      </c>
    </row>
    <row r="247" spans="2:31" s="388" customFormat="1" ht="15" customHeight="1" x14ac:dyDescent="0.2">
      <c r="B247" s="1057"/>
      <c r="C247" s="1058"/>
      <c r="D247" s="1059"/>
      <c r="E247" s="1060"/>
      <c r="F247" s="1060"/>
      <c r="G247" s="1060"/>
      <c r="H247" s="1060"/>
      <c r="I247" s="1060"/>
      <c r="J247" s="1060"/>
      <c r="K247" s="1061">
        <f t="shared" si="43"/>
        <v>0</v>
      </c>
      <c r="L247" s="1060"/>
      <c r="M247" s="1099">
        <f>IFERROR(VLOOKUP($C247,Listen!$F$3:$H$39,2,0),0)</f>
        <v>0</v>
      </c>
      <c r="N247" s="1062">
        <f>IFERROR(VLOOKUP($C247,Listen!$F$3:$H$39,3,0),0)</f>
        <v>0</v>
      </c>
      <c r="O247" s="1063">
        <f t="shared" si="44"/>
        <v>0</v>
      </c>
      <c r="P247" s="1063">
        <f t="shared" ref="P247:U262" si="56">O247</f>
        <v>0</v>
      </c>
      <c r="Q247" s="1063">
        <f t="shared" si="56"/>
        <v>0</v>
      </c>
      <c r="R247" s="1063">
        <f t="shared" si="56"/>
        <v>0</v>
      </c>
      <c r="S247" s="1063">
        <f t="shared" si="56"/>
        <v>0</v>
      </c>
      <c r="T247" s="1063">
        <f t="shared" si="56"/>
        <v>0</v>
      </c>
      <c r="U247" s="1100">
        <f t="shared" si="56"/>
        <v>0</v>
      </c>
      <c r="V247" s="1088">
        <f t="shared" si="53"/>
        <v>0</v>
      </c>
      <c r="W247" s="1064">
        <f>IF(D247='A. Allgemeine Informationen'!$C$15,$K247-X247,HLOOKUP('A. Allgemeine Informationen'!$C$15-1,$Y$1:$AE$505,ROW(D247),FALSE)-$X247)</f>
        <v>0</v>
      </c>
      <c r="X247" s="1098">
        <f>HLOOKUP('A. Allgemeine Informationen'!$C$15,$Y$1:$AE$505,ROW(D247),FALSE)</f>
        <v>0</v>
      </c>
      <c r="Y247" s="1088">
        <f t="shared" si="45"/>
        <v>0</v>
      </c>
      <c r="Z247" s="1064">
        <f t="shared" si="46"/>
        <v>0</v>
      </c>
      <c r="AA247" s="1064">
        <f t="shared" si="47"/>
        <v>0</v>
      </c>
      <c r="AB247" s="1064">
        <f t="shared" si="48"/>
        <v>0</v>
      </c>
      <c r="AC247" s="1065">
        <f t="shared" si="49"/>
        <v>0</v>
      </c>
      <c r="AD247" s="1033">
        <f t="shared" si="50"/>
        <v>0</v>
      </c>
      <c r="AE247" s="1034">
        <f t="shared" si="51"/>
        <v>0</v>
      </c>
    </row>
    <row r="248" spans="2:31" s="388" customFormat="1" ht="15" customHeight="1" x14ac:dyDescent="0.2">
      <c r="B248" s="1057"/>
      <c r="C248" s="1058"/>
      <c r="D248" s="1059"/>
      <c r="E248" s="1060"/>
      <c r="F248" s="1060"/>
      <c r="G248" s="1060"/>
      <c r="H248" s="1060"/>
      <c r="I248" s="1060"/>
      <c r="J248" s="1060"/>
      <c r="K248" s="1061">
        <f t="shared" si="43"/>
        <v>0</v>
      </c>
      <c r="L248" s="1060"/>
      <c r="M248" s="1099">
        <f>IFERROR(VLOOKUP($C248,Listen!$F$3:$H$39,2,0),0)</f>
        <v>0</v>
      </c>
      <c r="N248" s="1062">
        <f>IFERROR(VLOOKUP($C248,Listen!$F$3:$H$39,3,0),0)</f>
        <v>0</v>
      </c>
      <c r="O248" s="1063">
        <f t="shared" si="44"/>
        <v>0</v>
      </c>
      <c r="P248" s="1063">
        <f t="shared" si="56"/>
        <v>0</v>
      </c>
      <c r="Q248" s="1063">
        <f t="shared" si="56"/>
        <v>0</v>
      </c>
      <c r="R248" s="1063">
        <f t="shared" si="56"/>
        <v>0</v>
      </c>
      <c r="S248" s="1063">
        <f t="shared" si="56"/>
        <v>0</v>
      </c>
      <c r="T248" s="1063">
        <f t="shared" si="56"/>
        <v>0</v>
      </c>
      <c r="U248" s="1100">
        <f t="shared" si="56"/>
        <v>0</v>
      </c>
      <c r="V248" s="1088">
        <f t="shared" si="53"/>
        <v>0</v>
      </c>
      <c r="W248" s="1064">
        <f>IF(D248='A. Allgemeine Informationen'!$C$15,$K248-X248,HLOOKUP('A. Allgemeine Informationen'!$C$15-1,$Y$1:$AE$505,ROW(D248),FALSE)-$X248)</f>
        <v>0</v>
      </c>
      <c r="X248" s="1098">
        <f>HLOOKUP('A. Allgemeine Informationen'!$C$15,$Y$1:$AE$505,ROW(D248),FALSE)</f>
        <v>0</v>
      </c>
      <c r="Y248" s="1088">
        <f t="shared" si="45"/>
        <v>0</v>
      </c>
      <c r="Z248" s="1064">
        <f t="shared" si="46"/>
        <v>0</v>
      </c>
      <c r="AA248" s="1064">
        <f t="shared" si="47"/>
        <v>0</v>
      </c>
      <c r="AB248" s="1064">
        <f t="shared" si="48"/>
        <v>0</v>
      </c>
      <c r="AC248" s="1065">
        <f t="shared" si="49"/>
        <v>0</v>
      </c>
      <c r="AD248" s="1033">
        <f t="shared" si="50"/>
        <v>0</v>
      </c>
      <c r="AE248" s="1034">
        <f t="shared" si="51"/>
        <v>0</v>
      </c>
    </row>
    <row r="249" spans="2:31" s="388" customFormat="1" ht="15" customHeight="1" x14ac:dyDescent="0.2">
      <c r="B249" s="1057"/>
      <c r="C249" s="1058"/>
      <c r="D249" s="1059"/>
      <c r="E249" s="1060"/>
      <c r="F249" s="1060"/>
      <c r="G249" s="1060"/>
      <c r="H249" s="1060"/>
      <c r="I249" s="1060"/>
      <c r="J249" s="1060"/>
      <c r="K249" s="1061">
        <f t="shared" si="43"/>
        <v>0</v>
      </c>
      <c r="L249" s="1060"/>
      <c r="M249" s="1099">
        <f>IFERROR(VLOOKUP($C249,Listen!$F$3:$H$39,2,0),0)</f>
        <v>0</v>
      </c>
      <c r="N249" s="1062">
        <f>IFERROR(VLOOKUP($C249,Listen!$F$3:$H$39,3,0),0)</f>
        <v>0</v>
      </c>
      <c r="O249" s="1063">
        <f t="shared" si="44"/>
        <v>0</v>
      </c>
      <c r="P249" s="1063">
        <f t="shared" si="56"/>
        <v>0</v>
      </c>
      <c r="Q249" s="1063">
        <f t="shared" si="56"/>
        <v>0</v>
      </c>
      <c r="R249" s="1063">
        <f t="shared" si="56"/>
        <v>0</v>
      </c>
      <c r="S249" s="1063">
        <f t="shared" si="56"/>
        <v>0</v>
      </c>
      <c r="T249" s="1063">
        <f t="shared" si="56"/>
        <v>0</v>
      </c>
      <c r="U249" s="1100">
        <f t="shared" si="56"/>
        <v>0</v>
      </c>
      <c r="V249" s="1088">
        <f t="shared" si="53"/>
        <v>0</v>
      </c>
      <c r="W249" s="1064">
        <f>IF(D249='A. Allgemeine Informationen'!$C$15,$K249-X249,HLOOKUP('A. Allgemeine Informationen'!$C$15-1,$Y$1:$AE$505,ROW(D249),FALSE)-$X249)</f>
        <v>0</v>
      </c>
      <c r="X249" s="1098">
        <f>HLOOKUP('A. Allgemeine Informationen'!$C$15,$Y$1:$AE$505,ROW(D249),FALSE)</f>
        <v>0</v>
      </c>
      <c r="Y249" s="1088">
        <f t="shared" si="45"/>
        <v>0</v>
      </c>
      <c r="Z249" s="1064">
        <f t="shared" si="46"/>
        <v>0</v>
      </c>
      <c r="AA249" s="1064">
        <f t="shared" si="47"/>
        <v>0</v>
      </c>
      <c r="AB249" s="1064">
        <f t="shared" si="48"/>
        <v>0</v>
      </c>
      <c r="AC249" s="1065">
        <f t="shared" si="49"/>
        <v>0</v>
      </c>
      <c r="AD249" s="1033">
        <f t="shared" si="50"/>
        <v>0</v>
      </c>
      <c r="AE249" s="1034">
        <f t="shared" si="51"/>
        <v>0</v>
      </c>
    </row>
    <row r="250" spans="2:31" s="388" customFormat="1" ht="15" customHeight="1" x14ac:dyDescent="0.2">
      <c r="B250" s="1057"/>
      <c r="C250" s="1058"/>
      <c r="D250" s="1059"/>
      <c r="E250" s="1060"/>
      <c r="F250" s="1060"/>
      <c r="G250" s="1060"/>
      <c r="H250" s="1060"/>
      <c r="I250" s="1060"/>
      <c r="J250" s="1060"/>
      <c r="K250" s="1061">
        <f t="shared" si="43"/>
        <v>0</v>
      </c>
      <c r="L250" s="1060"/>
      <c r="M250" s="1099">
        <f>IFERROR(VLOOKUP($C250,Listen!$F$3:$H$39,2,0),0)</f>
        <v>0</v>
      </c>
      <c r="N250" s="1062">
        <f>IFERROR(VLOOKUP($C250,Listen!$F$3:$H$39,3,0),0)</f>
        <v>0</v>
      </c>
      <c r="O250" s="1063">
        <f t="shared" si="44"/>
        <v>0</v>
      </c>
      <c r="P250" s="1063">
        <f t="shared" si="56"/>
        <v>0</v>
      </c>
      <c r="Q250" s="1063">
        <f t="shared" si="56"/>
        <v>0</v>
      </c>
      <c r="R250" s="1063">
        <f t="shared" si="56"/>
        <v>0</v>
      </c>
      <c r="S250" s="1063">
        <f t="shared" si="56"/>
        <v>0</v>
      </c>
      <c r="T250" s="1063">
        <f t="shared" si="56"/>
        <v>0</v>
      </c>
      <c r="U250" s="1100">
        <f t="shared" si="56"/>
        <v>0</v>
      </c>
      <c r="V250" s="1088">
        <f t="shared" si="53"/>
        <v>0</v>
      </c>
      <c r="W250" s="1064">
        <f>IF(D250='A. Allgemeine Informationen'!$C$15,$K250-X250,HLOOKUP('A. Allgemeine Informationen'!$C$15-1,$Y$1:$AE$505,ROW(D250),FALSE)-$X250)</f>
        <v>0</v>
      </c>
      <c r="X250" s="1098">
        <f>HLOOKUP('A. Allgemeine Informationen'!$C$15,$Y$1:$AE$505,ROW(D250),FALSE)</f>
        <v>0</v>
      </c>
      <c r="Y250" s="1088">
        <f t="shared" si="45"/>
        <v>0</v>
      </c>
      <c r="Z250" s="1064">
        <f t="shared" si="46"/>
        <v>0</v>
      </c>
      <c r="AA250" s="1064">
        <f t="shared" si="47"/>
        <v>0</v>
      </c>
      <c r="AB250" s="1064">
        <f t="shared" si="48"/>
        <v>0</v>
      </c>
      <c r="AC250" s="1065">
        <f t="shared" si="49"/>
        <v>0</v>
      </c>
      <c r="AD250" s="1033">
        <f t="shared" si="50"/>
        <v>0</v>
      </c>
      <c r="AE250" s="1034">
        <f t="shared" si="51"/>
        <v>0</v>
      </c>
    </row>
    <row r="251" spans="2:31" s="388" customFormat="1" ht="15" customHeight="1" x14ac:dyDescent="0.2">
      <c r="B251" s="1057"/>
      <c r="C251" s="1058"/>
      <c r="D251" s="1059"/>
      <c r="E251" s="1060"/>
      <c r="F251" s="1060"/>
      <c r="G251" s="1060"/>
      <c r="H251" s="1060"/>
      <c r="I251" s="1060"/>
      <c r="J251" s="1060"/>
      <c r="K251" s="1061">
        <f t="shared" si="43"/>
        <v>0</v>
      </c>
      <c r="L251" s="1060"/>
      <c r="M251" s="1099">
        <f>IFERROR(VLOOKUP($C251,Listen!$F$3:$H$39,2,0),0)</f>
        <v>0</v>
      </c>
      <c r="N251" s="1062">
        <f>IFERROR(VLOOKUP($C251,Listen!$F$3:$H$39,3,0),0)</f>
        <v>0</v>
      </c>
      <c r="O251" s="1063">
        <f t="shared" si="44"/>
        <v>0</v>
      </c>
      <c r="P251" s="1063">
        <f t="shared" si="56"/>
        <v>0</v>
      </c>
      <c r="Q251" s="1063">
        <f t="shared" si="56"/>
        <v>0</v>
      </c>
      <c r="R251" s="1063">
        <f t="shared" si="56"/>
        <v>0</v>
      </c>
      <c r="S251" s="1063">
        <f t="shared" si="56"/>
        <v>0</v>
      </c>
      <c r="T251" s="1063">
        <f t="shared" si="56"/>
        <v>0</v>
      </c>
      <c r="U251" s="1100">
        <f t="shared" si="56"/>
        <v>0</v>
      </c>
      <c r="V251" s="1088">
        <f t="shared" si="53"/>
        <v>0</v>
      </c>
      <c r="W251" s="1064">
        <f>IF(D251='A. Allgemeine Informationen'!$C$15,$K251-X251,HLOOKUP('A. Allgemeine Informationen'!$C$15-1,$Y$1:$AE$505,ROW(D251),FALSE)-$X251)</f>
        <v>0</v>
      </c>
      <c r="X251" s="1098">
        <f>HLOOKUP('A. Allgemeine Informationen'!$C$15,$Y$1:$AE$505,ROW(D251),FALSE)</f>
        <v>0</v>
      </c>
      <c r="Y251" s="1088">
        <f t="shared" si="45"/>
        <v>0</v>
      </c>
      <c r="Z251" s="1064">
        <f t="shared" si="46"/>
        <v>0</v>
      </c>
      <c r="AA251" s="1064">
        <f t="shared" si="47"/>
        <v>0</v>
      </c>
      <c r="AB251" s="1064">
        <f t="shared" si="48"/>
        <v>0</v>
      </c>
      <c r="AC251" s="1065">
        <f t="shared" si="49"/>
        <v>0</v>
      </c>
      <c r="AD251" s="1033">
        <f t="shared" si="50"/>
        <v>0</v>
      </c>
      <c r="AE251" s="1034">
        <f t="shared" si="51"/>
        <v>0</v>
      </c>
    </row>
    <row r="252" spans="2:31" s="388" customFormat="1" ht="15" customHeight="1" x14ac:dyDescent="0.2">
      <c r="B252" s="1057"/>
      <c r="C252" s="1058"/>
      <c r="D252" s="1059"/>
      <c r="E252" s="1060"/>
      <c r="F252" s="1060"/>
      <c r="G252" s="1060"/>
      <c r="H252" s="1060"/>
      <c r="I252" s="1060"/>
      <c r="J252" s="1060"/>
      <c r="K252" s="1061">
        <f t="shared" si="43"/>
        <v>0</v>
      </c>
      <c r="L252" s="1060"/>
      <c r="M252" s="1099">
        <f>IFERROR(VLOOKUP($C252,Listen!$F$3:$H$39,2,0),0)</f>
        <v>0</v>
      </c>
      <c r="N252" s="1062">
        <f>IFERROR(VLOOKUP($C252,Listen!$F$3:$H$39,3,0),0)</f>
        <v>0</v>
      </c>
      <c r="O252" s="1063">
        <f t="shared" si="44"/>
        <v>0</v>
      </c>
      <c r="P252" s="1063">
        <f t="shared" si="56"/>
        <v>0</v>
      </c>
      <c r="Q252" s="1063">
        <f t="shared" si="56"/>
        <v>0</v>
      </c>
      <c r="R252" s="1063">
        <f t="shared" si="56"/>
        <v>0</v>
      </c>
      <c r="S252" s="1063">
        <f t="shared" si="56"/>
        <v>0</v>
      </c>
      <c r="T252" s="1063">
        <f t="shared" si="56"/>
        <v>0</v>
      </c>
      <c r="U252" s="1100">
        <f t="shared" si="56"/>
        <v>0</v>
      </c>
      <c r="V252" s="1088">
        <f t="shared" si="53"/>
        <v>0</v>
      </c>
      <c r="W252" s="1064">
        <f>IF(D252='A. Allgemeine Informationen'!$C$15,$K252-X252,HLOOKUP('A. Allgemeine Informationen'!$C$15-1,$Y$1:$AE$505,ROW(D252),FALSE)-$X252)</f>
        <v>0</v>
      </c>
      <c r="X252" s="1098">
        <f>HLOOKUP('A. Allgemeine Informationen'!$C$15,$Y$1:$AE$505,ROW(D252),FALSE)</f>
        <v>0</v>
      </c>
      <c r="Y252" s="1088">
        <f t="shared" si="45"/>
        <v>0</v>
      </c>
      <c r="Z252" s="1064">
        <f t="shared" si="46"/>
        <v>0</v>
      </c>
      <c r="AA252" s="1064">
        <f t="shared" si="47"/>
        <v>0</v>
      </c>
      <c r="AB252" s="1064">
        <f t="shared" si="48"/>
        <v>0</v>
      </c>
      <c r="AC252" s="1065">
        <f t="shared" si="49"/>
        <v>0</v>
      </c>
      <c r="AD252" s="1033">
        <f t="shared" si="50"/>
        <v>0</v>
      </c>
      <c r="AE252" s="1034">
        <f t="shared" si="51"/>
        <v>0</v>
      </c>
    </row>
    <row r="253" spans="2:31" s="388" customFormat="1" ht="15" customHeight="1" x14ac:dyDescent="0.2">
      <c r="B253" s="1057"/>
      <c r="C253" s="1058"/>
      <c r="D253" s="1059"/>
      <c r="E253" s="1060"/>
      <c r="F253" s="1060"/>
      <c r="G253" s="1060"/>
      <c r="H253" s="1060"/>
      <c r="I253" s="1060"/>
      <c r="J253" s="1060"/>
      <c r="K253" s="1061">
        <f t="shared" si="43"/>
        <v>0</v>
      </c>
      <c r="L253" s="1060"/>
      <c r="M253" s="1099">
        <f>IFERROR(VLOOKUP($C253,Listen!$F$3:$H$39,2,0),0)</f>
        <v>0</v>
      </c>
      <c r="N253" s="1062">
        <f>IFERROR(VLOOKUP($C253,Listen!$F$3:$H$39,3,0),0)</f>
        <v>0</v>
      </c>
      <c r="O253" s="1063">
        <f t="shared" si="44"/>
        <v>0</v>
      </c>
      <c r="P253" s="1063">
        <f t="shared" si="56"/>
        <v>0</v>
      </c>
      <c r="Q253" s="1063">
        <f t="shared" si="56"/>
        <v>0</v>
      </c>
      <c r="R253" s="1063">
        <f t="shared" si="56"/>
        <v>0</v>
      </c>
      <c r="S253" s="1063">
        <f t="shared" si="56"/>
        <v>0</v>
      </c>
      <c r="T253" s="1063">
        <f t="shared" si="56"/>
        <v>0</v>
      </c>
      <c r="U253" s="1100">
        <f t="shared" si="56"/>
        <v>0</v>
      </c>
      <c r="V253" s="1088">
        <f t="shared" si="53"/>
        <v>0</v>
      </c>
      <c r="W253" s="1064">
        <f>IF(D253='A. Allgemeine Informationen'!$C$15,$K253-X253,HLOOKUP('A. Allgemeine Informationen'!$C$15-1,$Y$1:$AE$505,ROW(D253),FALSE)-$X253)</f>
        <v>0</v>
      </c>
      <c r="X253" s="1098">
        <f>HLOOKUP('A. Allgemeine Informationen'!$C$15,$Y$1:$AE$505,ROW(D253),FALSE)</f>
        <v>0</v>
      </c>
      <c r="Y253" s="1088">
        <f t="shared" si="45"/>
        <v>0</v>
      </c>
      <c r="Z253" s="1064">
        <f t="shared" si="46"/>
        <v>0</v>
      </c>
      <c r="AA253" s="1064">
        <f t="shared" si="47"/>
        <v>0</v>
      </c>
      <c r="AB253" s="1064">
        <f t="shared" si="48"/>
        <v>0</v>
      </c>
      <c r="AC253" s="1065">
        <f t="shared" si="49"/>
        <v>0</v>
      </c>
      <c r="AD253" s="1033">
        <f t="shared" si="50"/>
        <v>0</v>
      </c>
      <c r="AE253" s="1034">
        <f t="shared" si="51"/>
        <v>0</v>
      </c>
    </row>
    <row r="254" spans="2:31" s="388" customFormat="1" ht="15" customHeight="1" x14ac:dyDescent="0.2">
      <c r="B254" s="1057"/>
      <c r="C254" s="1058"/>
      <c r="D254" s="1059"/>
      <c r="E254" s="1060"/>
      <c r="F254" s="1060"/>
      <c r="G254" s="1060"/>
      <c r="H254" s="1060"/>
      <c r="I254" s="1060"/>
      <c r="J254" s="1060"/>
      <c r="K254" s="1061">
        <f t="shared" si="43"/>
        <v>0</v>
      </c>
      <c r="L254" s="1060"/>
      <c r="M254" s="1099">
        <f>IFERROR(VLOOKUP($C254,Listen!$F$3:$H$39,2,0),0)</f>
        <v>0</v>
      </c>
      <c r="N254" s="1062">
        <f>IFERROR(VLOOKUP($C254,Listen!$F$3:$H$39,3,0),0)</f>
        <v>0</v>
      </c>
      <c r="O254" s="1063">
        <f t="shared" si="44"/>
        <v>0</v>
      </c>
      <c r="P254" s="1063">
        <f t="shared" si="56"/>
        <v>0</v>
      </c>
      <c r="Q254" s="1063">
        <f t="shared" si="56"/>
        <v>0</v>
      </c>
      <c r="R254" s="1063">
        <f t="shared" si="56"/>
        <v>0</v>
      </c>
      <c r="S254" s="1063">
        <f t="shared" si="56"/>
        <v>0</v>
      </c>
      <c r="T254" s="1063">
        <f t="shared" si="56"/>
        <v>0</v>
      </c>
      <c r="U254" s="1100">
        <f t="shared" si="56"/>
        <v>0</v>
      </c>
      <c r="V254" s="1088">
        <f t="shared" si="53"/>
        <v>0</v>
      </c>
      <c r="W254" s="1064">
        <f>IF(D254='A. Allgemeine Informationen'!$C$15,$K254-X254,HLOOKUP('A. Allgemeine Informationen'!$C$15-1,$Y$1:$AE$505,ROW(D254),FALSE)-$X254)</f>
        <v>0</v>
      </c>
      <c r="X254" s="1098">
        <f>HLOOKUP('A. Allgemeine Informationen'!$C$15,$Y$1:$AE$505,ROW(D254),FALSE)</f>
        <v>0</v>
      </c>
      <c r="Y254" s="1088">
        <f t="shared" si="45"/>
        <v>0</v>
      </c>
      <c r="Z254" s="1064">
        <f t="shared" si="46"/>
        <v>0</v>
      </c>
      <c r="AA254" s="1064">
        <f t="shared" si="47"/>
        <v>0</v>
      </c>
      <c r="AB254" s="1064">
        <f t="shared" si="48"/>
        <v>0</v>
      </c>
      <c r="AC254" s="1065">
        <f t="shared" si="49"/>
        <v>0</v>
      </c>
      <c r="AD254" s="1033">
        <f t="shared" si="50"/>
        <v>0</v>
      </c>
      <c r="AE254" s="1034">
        <f t="shared" si="51"/>
        <v>0</v>
      </c>
    </row>
    <row r="255" spans="2:31" s="388" customFormat="1" ht="15" customHeight="1" x14ac:dyDescent="0.2">
      <c r="B255" s="1057"/>
      <c r="C255" s="1058"/>
      <c r="D255" s="1059"/>
      <c r="E255" s="1060"/>
      <c r="F255" s="1060"/>
      <c r="G255" s="1060"/>
      <c r="H255" s="1060"/>
      <c r="I255" s="1060"/>
      <c r="J255" s="1060"/>
      <c r="K255" s="1061">
        <f t="shared" si="43"/>
        <v>0</v>
      </c>
      <c r="L255" s="1060"/>
      <c r="M255" s="1099">
        <f>IFERROR(VLOOKUP($C255,Listen!$F$3:$H$39,2,0),0)</f>
        <v>0</v>
      </c>
      <c r="N255" s="1062">
        <f>IFERROR(VLOOKUP($C255,Listen!$F$3:$H$39,3,0),0)</f>
        <v>0</v>
      </c>
      <c r="O255" s="1063">
        <f t="shared" si="44"/>
        <v>0</v>
      </c>
      <c r="P255" s="1063">
        <f t="shared" si="56"/>
        <v>0</v>
      </c>
      <c r="Q255" s="1063">
        <f t="shared" si="56"/>
        <v>0</v>
      </c>
      <c r="R255" s="1063">
        <f t="shared" si="56"/>
        <v>0</v>
      </c>
      <c r="S255" s="1063">
        <f t="shared" si="56"/>
        <v>0</v>
      </c>
      <c r="T255" s="1063">
        <f t="shared" si="56"/>
        <v>0</v>
      </c>
      <c r="U255" s="1100">
        <f t="shared" si="56"/>
        <v>0</v>
      </c>
      <c r="V255" s="1088">
        <f t="shared" si="53"/>
        <v>0</v>
      </c>
      <c r="W255" s="1064">
        <f>IF(D255='A. Allgemeine Informationen'!$C$15,$K255-X255,HLOOKUP('A. Allgemeine Informationen'!$C$15-1,$Y$1:$AE$505,ROW(D255),FALSE)-$X255)</f>
        <v>0</v>
      </c>
      <c r="X255" s="1098">
        <f>HLOOKUP('A. Allgemeine Informationen'!$C$15,$Y$1:$AE$505,ROW(D255),FALSE)</f>
        <v>0</v>
      </c>
      <c r="Y255" s="1088">
        <f t="shared" si="45"/>
        <v>0</v>
      </c>
      <c r="Z255" s="1064">
        <f t="shared" si="46"/>
        <v>0</v>
      </c>
      <c r="AA255" s="1064">
        <f t="shared" si="47"/>
        <v>0</v>
      </c>
      <c r="AB255" s="1064">
        <f t="shared" si="48"/>
        <v>0</v>
      </c>
      <c r="AC255" s="1065">
        <f t="shared" si="49"/>
        <v>0</v>
      </c>
      <c r="AD255" s="1033">
        <f t="shared" si="50"/>
        <v>0</v>
      </c>
      <c r="AE255" s="1034">
        <f t="shared" si="51"/>
        <v>0</v>
      </c>
    </row>
    <row r="256" spans="2:31" s="388" customFormat="1" ht="15" customHeight="1" x14ac:dyDescent="0.2">
      <c r="B256" s="1057"/>
      <c r="C256" s="1058"/>
      <c r="D256" s="1059"/>
      <c r="E256" s="1060"/>
      <c r="F256" s="1060"/>
      <c r="G256" s="1060"/>
      <c r="H256" s="1060"/>
      <c r="I256" s="1060"/>
      <c r="J256" s="1060"/>
      <c r="K256" s="1061">
        <f t="shared" si="43"/>
        <v>0</v>
      </c>
      <c r="L256" s="1060"/>
      <c r="M256" s="1099">
        <f>IFERROR(VLOOKUP($C256,Listen!$F$3:$H$39,2,0),0)</f>
        <v>0</v>
      </c>
      <c r="N256" s="1062">
        <f>IFERROR(VLOOKUP($C256,Listen!$F$3:$H$39,3,0),0)</f>
        <v>0</v>
      </c>
      <c r="O256" s="1063">
        <f t="shared" si="44"/>
        <v>0</v>
      </c>
      <c r="P256" s="1063">
        <f t="shared" si="56"/>
        <v>0</v>
      </c>
      <c r="Q256" s="1063">
        <f t="shared" si="56"/>
        <v>0</v>
      </c>
      <c r="R256" s="1063">
        <f t="shared" si="56"/>
        <v>0</v>
      </c>
      <c r="S256" s="1063">
        <f t="shared" si="56"/>
        <v>0</v>
      </c>
      <c r="T256" s="1063">
        <f t="shared" si="56"/>
        <v>0</v>
      </c>
      <c r="U256" s="1100">
        <f t="shared" si="56"/>
        <v>0</v>
      </c>
      <c r="V256" s="1088">
        <f t="shared" si="53"/>
        <v>0</v>
      </c>
      <c r="W256" s="1064">
        <f>IF(D256='A. Allgemeine Informationen'!$C$15,$K256-X256,HLOOKUP('A. Allgemeine Informationen'!$C$15-1,$Y$1:$AE$505,ROW(D256),FALSE)-$X256)</f>
        <v>0</v>
      </c>
      <c r="X256" s="1098">
        <f>HLOOKUP('A. Allgemeine Informationen'!$C$15,$Y$1:$AE$505,ROW(D256),FALSE)</f>
        <v>0</v>
      </c>
      <c r="Y256" s="1088">
        <f t="shared" si="45"/>
        <v>0</v>
      </c>
      <c r="Z256" s="1064">
        <f t="shared" si="46"/>
        <v>0</v>
      </c>
      <c r="AA256" s="1064">
        <f t="shared" si="47"/>
        <v>0</v>
      </c>
      <c r="AB256" s="1064">
        <f t="shared" si="48"/>
        <v>0</v>
      </c>
      <c r="AC256" s="1065">
        <f t="shared" si="49"/>
        <v>0</v>
      </c>
      <c r="AD256" s="1033">
        <f t="shared" si="50"/>
        <v>0</v>
      </c>
      <c r="AE256" s="1034">
        <f t="shared" si="51"/>
        <v>0</v>
      </c>
    </row>
    <row r="257" spans="2:31" s="388" customFormat="1" ht="15" customHeight="1" x14ac:dyDescent="0.2">
      <c r="B257" s="1057"/>
      <c r="C257" s="1058"/>
      <c r="D257" s="1059"/>
      <c r="E257" s="1060"/>
      <c r="F257" s="1060"/>
      <c r="G257" s="1060"/>
      <c r="H257" s="1060"/>
      <c r="I257" s="1060"/>
      <c r="J257" s="1060"/>
      <c r="K257" s="1061">
        <f t="shared" si="43"/>
        <v>0</v>
      </c>
      <c r="L257" s="1060"/>
      <c r="M257" s="1099">
        <f>IFERROR(VLOOKUP($C257,Listen!$F$3:$H$39,2,0),0)</f>
        <v>0</v>
      </c>
      <c r="N257" s="1062">
        <f>IFERROR(VLOOKUP($C257,Listen!$F$3:$H$39,3,0),0)</f>
        <v>0</v>
      </c>
      <c r="O257" s="1063">
        <f t="shared" si="44"/>
        <v>0</v>
      </c>
      <c r="P257" s="1063">
        <f t="shared" si="56"/>
        <v>0</v>
      </c>
      <c r="Q257" s="1063">
        <f t="shared" si="56"/>
        <v>0</v>
      </c>
      <c r="R257" s="1063">
        <f t="shared" si="56"/>
        <v>0</v>
      </c>
      <c r="S257" s="1063">
        <f t="shared" si="56"/>
        <v>0</v>
      </c>
      <c r="T257" s="1063">
        <f t="shared" si="56"/>
        <v>0</v>
      </c>
      <c r="U257" s="1100">
        <f t="shared" si="56"/>
        <v>0</v>
      </c>
      <c r="V257" s="1088">
        <f t="shared" si="53"/>
        <v>0</v>
      </c>
      <c r="W257" s="1064">
        <f>IF(D257='A. Allgemeine Informationen'!$C$15,$K257-X257,HLOOKUP('A. Allgemeine Informationen'!$C$15-1,$Y$1:$AE$505,ROW(D257),FALSE)-$X257)</f>
        <v>0</v>
      </c>
      <c r="X257" s="1098">
        <f>HLOOKUP('A. Allgemeine Informationen'!$C$15,$Y$1:$AE$505,ROW(D257),FALSE)</f>
        <v>0</v>
      </c>
      <c r="Y257" s="1088">
        <f t="shared" si="45"/>
        <v>0</v>
      </c>
      <c r="Z257" s="1064">
        <f t="shared" si="46"/>
        <v>0</v>
      </c>
      <c r="AA257" s="1064">
        <f t="shared" si="47"/>
        <v>0</v>
      </c>
      <c r="AB257" s="1064">
        <f t="shared" si="48"/>
        <v>0</v>
      </c>
      <c r="AC257" s="1065">
        <f t="shared" si="49"/>
        <v>0</v>
      </c>
      <c r="AD257" s="1033">
        <f t="shared" si="50"/>
        <v>0</v>
      </c>
      <c r="AE257" s="1034">
        <f t="shared" si="51"/>
        <v>0</v>
      </c>
    </row>
    <row r="258" spans="2:31" s="388" customFormat="1" ht="15" customHeight="1" x14ac:dyDescent="0.2">
      <c r="B258" s="1057"/>
      <c r="C258" s="1058"/>
      <c r="D258" s="1059"/>
      <c r="E258" s="1060"/>
      <c r="F258" s="1060"/>
      <c r="G258" s="1060"/>
      <c r="H258" s="1060"/>
      <c r="I258" s="1060"/>
      <c r="J258" s="1060"/>
      <c r="K258" s="1061">
        <f t="shared" si="43"/>
        <v>0</v>
      </c>
      <c r="L258" s="1060"/>
      <c r="M258" s="1099">
        <f>IFERROR(VLOOKUP($C258,Listen!$F$3:$H$39,2,0),0)</f>
        <v>0</v>
      </c>
      <c r="N258" s="1062">
        <f>IFERROR(VLOOKUP($C258,Listen!$F$3:$H$39,3,0),0)</f>
        <v>0</v>
      </c>
      <c r="O258" s="1063">
        <f t="shared" si="44"/>
        <v>0</v>
      </c>
      <c r="P258" s="1063">
        <f t="shared" si="56"/>
        <v>0</v>
      </c>
      <c r="Q258" s="1063">
        <f t="shared" si="56"/>
        <v>0</v>
      </c>
      <c r="R258" s="1063">
        <f t="shared" si="56"/>
        <v>0</v>
      </c>
      <c r="S258" s="1063">
        <f t="shared" si="56"/>
        <v>0</v>
      </c>
      <c r="T258" s="1063">
        <f t="shared" si="56"/>
        <v>0</v>
      </c>
      <c r="U258" s="1100">
        <f t="shared" si="56"/>
        <v>0</v>
      </c>
      <c r="V258" s="1088">
        <f t="shared" si="53"/>
        <v>0</v>
      </c>
      <c r="W258" s="1064">
        <f>IF(D258='A. Allgemeine Informationen'!$C$15,$K258-X258,HLOOKUP('A. Allgemeine Informationen'!$C$15-1,$Y$1:$AE$505,ROW(D258),FALSE)-$X258)</f>
        <v>0</v>
      </c>
      <c r="X258" s="1098">
        <f>HLOOKUP('A. Allgemeine Informationen'!$C$15,$Y$1:$AE$505,ROW(D258),FALSE)</f>
        <v>0</v>
      </c>
      <c r="Y258" s="1088">
        <f t="shared" si="45"/>
        <v>0</v>
      </c>
      <c r="Z258" s="1064">
        <f t="shared" si="46"/>
        <v>0</v>
      </c>
      <c r="AA258" s="1064">
        <f t="shared" si="47"/>
        <v>0</v>
      </c>
      <c r="AB258" s="1064">
        <f t="shared" si="48"/>
        <v>0</v>
      </c>
      <c r="AC258" s="1065">
        <f t="shared" si="49"/>
        <v>0</v>
      </c>
      <c r="AD258" s="1033">
        <f t="shared" si="50"/>
        <v>0</v>
      </c>
      <c r="AE258" s="1034">
        <f t="shared" si="51"/>
        <v>0</v>
      </c>
    </row>
    <row r="259" spans="2:31" s="388" customFormat="1" ht="15" customHeight="1" x14ac:dyDescent="0.2">
      <c r="B259" s="1057"/>
      <c r="C259" s="1058"/>
      <c r="D259" s="1059"/>
      <c r="E259" s="1060"/>
      <c r="F259" s="1060"/>
      <c r="G259" s="1060"/>
      <c r="H259" s="1060"/>
      <c r="I259" s="1060"/>
      <c r="J259" s="1060"/>
      <c r="K259" s="1061">
        <f t="shared" si="43"/>
        <v>0</v>
      </c>
      <c r="L259" s="1060"/>
      <c r="M259" s="1099">
        <f>IFERROR(VLOOKUP($C259,Listen!$F$3:$H$39,2,0),0)</f>
        <v>0</v>
      </c>
      <c r="N259" s="1062">
        <f>IFERROR(VLOOKUP($C259,Listen!$F$3:$H$39,3,0),0)</f>
        <v>0</v>
      </c>
      <c r="O259" s="1063">
        <f t="shared" si="44"/>
        <v>0</v>
      </c>
      <c r="P259" s="1063">
        <f t="shared" si="56"/>
        <v>0</v>
      </c>
      <c r="Q259" s="1063">
        <f t="shared" si="56"/>
        <v>0</v>
      </c>
      <c r="R259" s="1063">
        <f t="shared" si="56"/>
        <v>0</v>
      </c>
      <c r="S259" s="1063">
        <f t="shared" si="56"/>
        <v>0</v>
      </c>
      <c r="T259" s="1063">
        <f t="shared" si="56"/>
        <v>0</v>
      </c>
      <c r="U259" s="1100">
        <f t="shared" si="56"/>
        <v>0</v>
      </c>
      <c r="V259" s="1088">
        <f t="shared" si="53"/>
        <v>0</v>
      </c>
      <c r="W259" s="1064">
        <f>IF(D259='A. Allgemeine Informationen'!$C$15,$K259-X259,HLOOKUP('A. Allgemeine Informationen'!$C$15-1,$Y$1:$AE$505,ROW(D259),FALSE)-$X259)</f>
        <v>0</v>
      </c>
      <c r="X259" s="1098">
        <f>HLOOKUP('A. Allgemeine Informationen'!$C$15,$Y$1:$AE$505,ROW(D259),FALSE)</f>
        <v>0</v>
      </c>
      <c r="Y259" s="1088">
        <f t="shared" si="45"/>
        <v>0</v>
      </c>
      <c r="Z259" s="1064">
        <f t="shared" si="46"/>
        <v>0</v>
      </c>
      <c r="AA259" s="1064">
        <f t="shared" si="47"/>
        <v>0</v>
      </c>
      <c r="AB259" s="1064">
        <f t="shared" si="48"/>
        <v>0</v>
      </c>
      <c r="AC259" s="1065">
        <f t="shared" si="49"/>
        <v>0</v>
      </c>
      <c r="AD259" s="1033">
        <f t="shared" si="50"/>
        <v>0</v>
      </c>
      <c r="AE259" s="1034">
        <f t="shared" si="51"/>
        <v>0</v>
      </c>
    </row>
    <row r="260" spans="2:31" s="388" customFormat="1" ht="15" customHeight="1" x14ac:dyDescent="0.2">
      <c r="B260" s="1057"/>
      <c r="C260" s="1058"/>
      <c r="D260" s="1059"/>
      <c r="E260" s="1060"/>
      <c r="F260" s="1060"/>
      <c r="G260" s="1060"/>
      <c r="H260" s="1060"/>
      <c r="I260" s="1060"/>
      <c r="J260" s="1060"/>
      <c r="K260" s="1061">
        <f t="shared" si="43"/>
        <v>0</v>
      </c>
      <c r="L260" s="1060"/>
      <c r="M260" s="1099">
        <f>IFERROR(VLOOKUP($C260,Listen!$F$3:$H$39,2,0),0)</f>
        <v>0</v>
      </c>
      <c r="N260" s="1062">
        <f>IFERROR(VLOOKUP($C260,Listen!$F$3:$H$39,3,0),0)</f>
        <v>0</v>
      </c>
      <c r="O260" s="1063">
        <f t="shared" si="44"/>
        <v>0</v>
      </c>
      <c r="P260" s="1063">
        <f t="shared" si="56"/>
        <v>0</v>
      </c>
      <c r="Q260" s="1063">
        <f t="shared" si="56"/>
        <v>0</v>
      </c>
      <c r="R260" s="1063">
        <f t="shared" si="56"/>
        <v>0</v>
      </c>
      <c r="S260" s="1063">
        <f t="shared" si="56"/>
        <v>0</v>
      </c>
      <c r="T260" s="1063">
        <f t="shared" si="56"/>
        <v>0</v>
      </c>
      <c r="U260" s="1100">
        <f t="shared" si="56"/>
        <v>0</v>
      </c>
      <c r="V260" s="1088">
        <f t="shared" si="53"/>
        <v>0</v>
      </c>
      <c r="W260" s="1064">
        <f>IF(D260='A. Allgemeine Informationen'!$C$15,$K260-X260,HLOOKUP('A. Allgemeine Informationen'!$C$15-1,$Y$1:$AE$505,ROW(D260),FALSE)-$X260)</f>
        <v>0</v>
      </c>
      <c r="X260" s="1098">
        <f>HLOOKUP('A. Allgemeine Informationen'!$C$15,$Y$1:$AE$505,ROW(D260),FALSE)</f>
        <v>0</v>
      </c>
      <c r="Y260" s="1088">
        <f t="shared" si="45"/>
        <v>0</v>
      </c>
      <c r="Z260" s="1064">
        <f t="shared" si="46"/>
        <v>0</v>
      </c>
      <c r="AA260" s="1064">
        <f t="shared" si="47"/>
        <v>0</v>
      </c>
      <c r="AB260" s="1064">
        <f t="shared" si="48"/>
        <v>0</v>
      </c>
      <c r="AC260" s="1065">
        <f t="shared" si="49"/>
        <v>0</v>
      </c>
      <c r="AD260" s="1033">
        <f t="shared" si="50"/>
        <v>0</v>
      </c>
      <c r="AE260" s="1034">
        <f t="shared" si="51"/>
        <v>0</v>
      </c>
    </row>
    <row r="261" spans="2:31" s="388" customFormat="1" ht="15" customHeight="1" x14ac:dyDescent="0.2">
      <c r="B261" s="1057"/>
      <c r="C261" s="1058"/>
      <c r="D261" s="1059"/>
      <c r="E261" s="1060"/>
      <c r="F261" s="1060"/>
      <c r="G261" s="1060"/>
      <c r="H261" s="1060"/>
      <c r="I261" s="1060"/>
      <c r="J261" s="1060"/>
      <c r="K261" s="1061">
        <f t="shared" si="43"/>
        <v>0</v>
      </c>
      <c r="L261" s="1060"/>
      <c r="M261" s="1099">
        <f>IFERROR(VLOOKUP($C261,Listen!$F$3:$H$39,2,0),0)</f>
        <v>0</v>
      </c>
      <c r="N261" s="1062">
        <f>IFERROR(VLOOKUP($C261,Listen!$F$3:$H$39,3,0),0)</f>
        <v>0</v>
      </c>
      <c r="O261" s="1063">
        <f t="shared" si="44"/>
        <v>0</v>
      </c>
      <c r="P261" s="1063">
        <f t="shared" si="56"/>
        <v>0</v>
      </c>
      <c r="Q261" s="1063">
        <f t="shared" si="56"/>
        <v>0</v>
      </c>
      <c r="R261" s="1063">
        <f t="shared" si="56"/>
        <v>0</v>
      </c>
      <c r="S261" s="1063">
        <f t="shared" si="56"/>
        <v>0</v>
      </c>
      <c r="T261" s="1063">
        <f t="shared" si="56"/>
        <v>0</v>
      </c>
      <c r="U261" s="1100">
        <f t="shared" si="56"/>
        <v>0</v>
      </c>
      <c r="V261" s="1088">
        <f t="shared" si="53"/>
        <v>0</v>
      </c>
      <c r="W261" s="1064">
        <f>IF(D261='A. Allgemeine Informationen'!$C$15,$K261-X261,HLOOKUP('A. Allgemeine Informationen'!$C$15-1,$Y$1:$AE$505,ROW(D261),FALSE)-$X261)</f>
        <v>0</v>
      </c>
      <c r="X261" s="1098">
        <f>HLOOKUP('A. Allgemeine Informationen'!$C$15,$Y$1:$AE$505,ROW(D261),FALSE)</f>
        <v>0</v>
      </c>
      <c r="Y261" s="1088">
        <f t="shared" si="45"/>
        <v>0</v>
      </c>
      <c r="Z261" s="1064">
        <f t="shared" si="46"/>
        <v>0</v>
      </c>
      <c r="AA261" s="1064">
        <f t="shared" si="47"/>
        <v>0</v>
      </c>
      <c r="AB261" s="1064">
        <f t="shared" si="48"/>
        <v>0</v>
      </c>
      <c r="AC261" s="1065">
        <f t="shared" si="49"/>
        <v>0</v>
      </c>
      <c r="AD261" s="1033">
        <f t="shared" si="50"/>
        <v>0</v>
      </c>
      <c r="AE261" s="1034">
        <f t="shared" si="51"/>
        <v>0</v>
      </c>
    </row>
    <row r="262" spans="2:31" s="388" customFormat="1" ht="15" customHeight="1" x14ac:dyDescent="0.2">
      <c r="B262" s="1057"/>
      <c r="C262" s="1058"/>
      <c r="D262" s="1059"/>
      <c r="E262" s="1060"/>
      <c r="F262" s="1060"/>
      <c r="G262" s="1060"/>
      <c r="H262" s="1060"/>
      <c r="I262" s="1060"/>
      <c r="J262" s="1060"/>
      <c r="K262" s="1061">
        <f t="shared" ref="K262:K325" si="57">E262+F262-H262</f>
        <v>0</v>
      </c>
      <c r="L262" s="1060"/>
      <c r="M262" s="1099">
        <f>IFERROR(VLOOKUP($C262,Listen!$F$3:$H$39,2,0),0)</f>
        <v>0</v>
      </c>
      <c r="N262" s="1062">
        <f>IFERROR(VLOOKUP($C262,Listen!$F$3:$H$39,3,0),0)</f>
        <v>0</v>
      </c>
      <c r="O262" s="1063">
        <f t="shared" ref="O262:O325" si="58">$M262</f>
        <v>0</v>
      </c>
      <c r="P262" s="1063">
        <f t="shared" si="56"/>
        <v>0</v>
      </c>
      <c r="Q262" s="1063">
        <f t="shared" si="56"/>
        <v>0</v>
      </c>
      <c r="R262" s="1063">
        <f t="shared" si="56"/>
        <v>0</v>
      </c>
      <c r="S262" s="1063">
        <f t="shared" si="56"/>
        <v>0</v>
      </c>
      <c r="T262" s="1063">
        <f t="shared" si="56"/>
        <v>0</v>
      </c>
      <c r="U262" s="1100">
        <f t="shared" si="56"/>
        <v>0</v>
      </c>
      <c r="V262" s="1088">
        <f t="shared" si="53"/>
        <v>0</v>
      </c>
      <c r="W262" s="1064">
        <f>IF(D262='A. Allgemeine Informationen'!$C$15,$K262-X262,HLOOKUP('A. Allgemeine Informationen'!$C$15-1,$Y$1:$AE$505,ROW(D262),FALSE)-$X262)</f>
        <v>0</v>
      </c>
      <c r="X262" s="1098">
        <f>HLOOKUP('A. Allgemeine Informationen'!$C$15,$Y$1:$AE$505,ROW(D262),FALSE)</f>
        <v>0</v>
      </c>
      <c r="Y262" s="1088">
        <f t="shared" ref="Y262:Y325" si="59">IF(OR($D262=0,$K262=0),0,IF($D262-$Y$5&lt;1,$K262-$K262/O262*(Y$5-$D262+1),0))</f>
        <v>0</v>
      </c>
      <c r="Z262" s="1064">
        <f t="shared" ref="Z262:Z325" si="60">IF(OR($D262=0,$K262=0,P262-(Z$5-$D262)=0),0,IF($D262-Z$5&lt;0,Y262-Y262/(P262-(Z$5-$D262)),IF($D262-Z$5=0,$K262-$K262/P262,0)))</f>
        <v>0</v>
      </c>
      <c r="AA262" s="1064">
        <f t="shared" ref="AA262:AA325" si="61">IF(OR($D262=0,$K262=0,Q262-(AA$5-$D262)=0),0,IF($D262-AA$5&lt;0,Z262-Z262/(Q262-(AA$5-$D262)),IF($D262-AA$5=0,$K262-$K262/Q262,0)))</f>
        <v>0</v>
      </c>
      <c r="AB262" s="1064">
        <f t="shared" ref="AB262:AB325" si="62">IF(OR($D262=0,$K262=0,R262-(AB$5-$D262)=0),0,IF($D262-AB$5&lt;0,AA262-AA262/(R262-(AB$5-$D262)),IF($D262-AB$5=0,$K262-$K262/R262,0)))</f>
        <v>0</v>
      </c>
      <c r="AC262" s="1065">
        <f t="shared" ref="AC262:AC325" si="63">IF(OR($D262=0,$K262=0,S262-(AC$5-$D262)=0),0,IF($D262-AC$5&lt;0,AB262-AB262/(S262-(AC$5-$D262)),IF($D262-AC$5=0,$K262-$K262/S262,0)))</f>
        <v>0</v>
      </c>
      <c r="AD262" s="1033">
        <f t="shared" ref="AD262:AD325" si="64">IF(OR($D262=0,$K262=0,T262-(AD$5-$D262)=0),0,IF($D262-AD$5&lt;0,AC262-AC262/(T262-(AD$5-$D262)),IF($D262-AD$5=0,$K262-$K262/T262,0)))</f>
        <v>0</v>
      </c>
      <c r="AE262" s="1034">
        <f t="shared" ref="AE262:AE325" si="65">IF(OR($D262=0,$K262=0,U262-(AE$5-$D262)=0),0,IF($D262-AE$5&lt;0,AD262-AD262/(U262-(AE$5-$D262)),IF($D262-AE$5=0,$K262-$K262/U262,0)))</f>
        <v>0</v>
      </c>
    </row>
    <row r="263" spans="2:31" s="388" customFormat="1" ht="15" customHeight="1" x14ac:dyDescent="0.2">
      <c r="B263" s="1057"/>
      <c r="C263" s="1058"/>
      <c r="D263" s="1059"/>
      <c r="E263" s="1060"/>
      <c r="F263" s="1060"/>
      <c r="G263" s="1060"/>
      <c r="H263" s="1060"/>
      <c r="I263" s="1060"/>
      <c r="J263" s="1060"/>
      <c r="K263" s="1061">
        <f t="shared" si="57"/>
        <v>0</v>
      </c>
      <c r="L263" s="1060"/>
      <c r="M263" s="1099">
        <f>IFERROR(VLOOKUP($C263,Listen!$F$3:$H$39,2,0),0)</f>
        <v>0</v>
      </c>
      <c r="N263" s="1062">
        <f>IFERROR(VLOOKUP($C263,Listen!$F$3:$H$39,3,0),0)</f>
        <v>0</v>
      </c>
      <c r="O263" s="1063">
        <f t="shared" si="58"/>
        <v>0</v>
      </c>
      <c r="P263" s="1063">
        <f t="shared" ref="P263:U278" si="66">O263</f>
        <v>0</v>
      </c>
      <c r="Q263" s="1063">
        <f t="shared" si="66"/>
        <v>0</v>
      </c>
      <c r="R263" s="1063">
        <f t="shared" si="66"/>
        <v>0</v>
      </c>
      <c r="S263" s="1063">
        <f t="shared" si="66"/>
        <v>0</v>
      </c>
      <c r="T263" s="1063">
        <f t="shared" si="66"/>
        <v>0</v>
      </c>
      <c r="U263" s="1100">
        <f t="shared" si="66"/>
        <v>0</v>
      </c>
      <c r="V263" s="1088">
        <f t="shared" ref="V263:V326" si="67">X263+W263</f>
        <v>0</v>
      </c>
      <c r="W263" s="1064">
        <f>IF(D263='A. Allgemeine Informationen'!$C$15,$K263-X263,HLOOKUP('A. Allgemeine Informationen'!$C$15-1,$Y$1:$AE$505,ROW(D263),FALSE)-$X263)</f>
        <v>0</v>
      </c>
      <c r="X263" s="1098">
        <f>HLOOKUP('A. Allgemeine Informationen'!$C$15,$Y$1:$AE$505,ROW(D263),FALSE)</f>
        <v>0</v>
      </c>
      <c r="Y263" s="1088">
        <f t="shared" si="59"/>
        <v>0</v>
      </c>
      <c r="Z263" s="1064">
        <f t="shared" si="60"/>
        <v>0</v>
      </c>
      <c r="AA263" s="1064">
        <f t="shared" si="61"/>
        <v>0</v>
      </c>
      <c r="AB263" s="1064">
        <f t="shared" si="62"/>
        <v>0</v>
      </c>
      <c r="AC263" s="1065">
        <f t="shared" si="63"/>
        <v>0</v>
      </c>
      <c r="AD263" s="1033">
        <f t="shared" si="64"/>
        <v>0</v>
      </c>
      <c r="AE263" s="1034">
        <f t="shared" si="65"/>
        <v>0</v>
      </c>
    </row>
    <row r="264" spans="2:31" s="388" customFormat="1" ht="15" customHeight="1" x14ac:dyDescent="0.2">
      <c r="B264" s="1057"/>
      <c r="C264" s="1058"/>
      <c r="D264" s="1059"/>
      <c r="E264" s="1060"/>
      <c r="F264" s="1060"/>
      <c r="G264" s="1060"/>
      <c r="H264" s="1060"/>
      <c r="I264" s="1060"/>
      <c r="J264" s="1060"/>
      <c r="K264" s="1061">
        <f t="shared" si="57"/>
        <v>0</v>
      </c>
      <c r="L264" s="1060"/>
      <c r="M264" s="1099">
        <f>IFERROR(VLOOKUP($C264,Listen!$F$3:$H$39,2,0),0)</f>
        <v>0</v>
      </c>
      <c r="N264" s="1062">
        <f>IFERROR(VLOOKUP($C264,Listen!$F$3:$H$39,3,0),0)</f>
        <v>0</v>
      </c>
      <c r="O264" s="1063">
        <f t="shared" si="58"/>
        <v>0</v>
      </c>
      <c r="P264" s="1063">
        <f t="shared" si="66"/>
        <v>0</v>
      </c>
      <c r="Q264" s="1063">
        <f t="shared" si="66"/>
        <v>0</v>
      </c>
      <c r="R264" s="1063">
        <f t="shared" si="66"/>
        <v>0</v>
      </c>
      <c r="S264" s="1063">
        <f t="shared" si="66"/>
        <v>0</v>
      </c>
      <c r="T264" s="1063">
        <f t="shared" si="66"/>
        <v>0</v>
      </c>
      <c r="U264" s="1100">
        <f t="shared" si="66"/>
        <v>0</v>
      </c>
      <c r="V264" s="1088">
        <f t="shared" si="67"/>
        <v>0</v>
      </c>
      <c r="W264" s="1064">
        <f>IF(D264='A. Allgemeine Informationen'!$C$15,$K264-X264,HLOOKUP('A. Allgemeine Informationen'!$C$15-1,$Y$1:$AE$505,ROW(D264),FALSE)-$X264)</f>
        <v>0</v>
      </c>
      <c r="X264" s="1098">
        <f>HLOOKUP('A. Allgemeine Informationen'!$C$15,$Y$1:$AE$505,ROW(D264),FALSE)</f>
        <v>0</v>
      </c>
      <c r="Y264" s="1088">
        <f t="shared" si="59"/>
        <v>0</v>
      </c>
      <c r="Z264" s="1064">
        <f t="shared" si="60"/>
        <v>0</v>
      </c>
      <c r="AA264" s="1064">
        <f t="shared" si="61"/>
        <v>0</v>
      </c>
      <c r="AB264" s="1064">
        <f t="shared" si="62"/>
        <v>0</v>
      </c>
      <c r="AC264" s="1065">
        <f t="shared" si="63"/>
        <v>0</v>
      </c>
      <c r="AD264" s="1033">
        <f t="shared" si="64"/>
        <v>0</v>
      </c>
      <c r="AE264" s="1034">
        <f t="shared" si="65"/>
        <v>0</v>
      </c>
    </row>
    <row r="265" spans="2:31" s="388" customFormat="1" ht="15" customHeight="1" x14ac:dyDescent="0.2">
      <c r="B265" s="1057"/>
      <c r="C265" s="1058"/>
      <c r="D265" s="1059"/>
      <c r="E265" s="1060"/>
      <c r="F265" s="1060"/>
      <c r="G265" s="1060"/>
      <c r="H265" s="1060"/>
      <c r="I265" s="1060"/>
      <c r="J265" s="1060"/>
      <c r="K265" s="1061">
        <f t="shared" si="57"/>
        <v>0</v>
      </c>
      <c r="L265" s="1060"/>
      <c r="M265" s="1099">
        <f>IFERROR(VLOOKUP($C265,Listen!$F$3:$H$39,2,0),0)</f>
        <v>0</v>
      </c>
      <c r="N265" s="1062">
        <f>IFERROR(VLOOKUP($C265,Listen!$F$3:$H$39,3,0),0)</f>
        <v>0</v>
      </c>
      <c r="O265" s="1063">
        <f t="shared" si="58"/>
        <v>0</v>
      </c>
      <c r="P265" s="1063">
        <f t="shared" si="66"/>
        <v>0</v>
      </c>
      <c r="Q265" s="1063">
        <f t="shared" si="66"/>
        <v>0</v>
      </c>
      <c r="R265" s="1063">
        <f t="shared" si="66"/>
        <v>0</v>
      </c>
      <c r="S265" s="1063">
        <f t="shared" si="66"/>
        <v>0</v>
      </c>
      <c r="T265" s="1063">
        <f t="shared" si="66"/>
        <v>0</v>
      </c>
      <c r="U265" s="1100">
        <f t="shared" si="66"/>
        <v>0</v>
      </c>
      <c r="V265" s="1088">
        <f t="shared" si="67"/>
        <v>0</v>
      </c>
      <c r="W265" s="1064">
        <f>IF(D265='A. Allgemeine Informationen'!$C$15,$K265-X265,HLOOKUP('A. Allgemeine Informationen'!$C$15-1,$Y$1:$AE$505,ROW(D265),FALSE)-$X265)</f>
        <v>0</v>
      </c>
      <c r="X265" s="1098">
        <f>HLOOKUP('A. Allgemeine Informationen'!$C$15,$Y$1:$AE$505,ROW(D265),FALSE)</f>
        <v>0</v>
      </c>
      <c r="Y265" s="1088">
        <f t="shared" si="59"/>
        <v>0</v>
      </c>
      <c r="Z265" s="1064">
        <f t="shared" si="60"/>
        <v>0</v>
      </c>
      <c r="AA265" s="1064">
        <f t="shared" si="61"/>
        <v>0</v>
      </c>
      <c r="AB265" s="1064">
        <f t="shared" si="62"/>
        <v>0</v>
      </c>
      <c r="AC265" s="1065">
        <f t="shared" si="63"/>
        <v>0</v>
      </c>
      <c r="AD265" s="1033">
        <f t="shared" si="64"/>
        <v>0</v>
      </c>
      <c r="AE265" s="1034">
        <f t="shared" si="65"/>
        <v>0</v>
      </c>
    </row>
    <row r="266" spans="2:31" s="388" customFormat="1" ht="15" customHeight="1" x14ac:dyDescent="0.2">
      <c r="B266" s="1057"/>
      <c r="C266" s="1058"/>
      <c r="D266" s="1059"/>
      <c r="E266" s="1060"/>
      <c r="F266" s="1060"/>
      <c r="G266" s="1060"/>
      <c r="H266" s="1060"/>
      <c r="I266" s="1060"/>
      <c r="J266" s="1060"/>
      <c r="K266" s="1061">
        <f t="shared" si="57"/>
        <v>0</v>
      </c>
      <c r="L266" s="1060"/>
      <c r="M266" s="1099">
        <f>IFERROR(VLOOKUP($C266,Listen!$F$3:$H$39,2,0),0)</f>
        <v>0</v>
      </c>
      <c r="N266" s="1062">
        <f>IFERROR(VLOOKUP($C266,Listen!$F$3:$H$39,3,0),0)</f>
        <v>0</v>
      </c>
      <c r="O266" s="1063">
        <f t="shared" si="58"/>
        <v>0</v>
      </c>
      <c r="P266" s="1063">
        <f t="shared" si="66"/>
        <v>0</v>
      </c>
      <c r="Q266" s="1063">
        <f t="shared" si="66"/>
        <v>0</v>
      </c>
      <c r="R266" s="1063">
        <f t="shared" si="66"/>
        <v>0</v>
      </c>
      <c r="S266" s="1063">
        <f t="shared" si="66"/>
        <v>0</v>
      </c>
      <c r="T266" s="1063">
        <f t="shared" si="66"/>
        <v>0</v>
      </c>
      <c r="U266" s="1100">
        <f t="shared" si="66"/>
        <v>0</v>
      </c>
      <c r="V266" s="1088">
        <f t="shared" si="67"/>
        <v>0</v>
      </c>
      <c r="W266" s="1064">
        <f>IF(D266='A. Allgemeine Informationen'!$C$15,$K266-X266,HLOOKUP('A. Allgemeine Informationen'!$C$15-1,$Y$1:$AE$505,ROW(D266),FALSE)-$X266)</f>
        <v>0</v>
      </c>
      <c r="X266" s="1098">
        <f>HLOOKUP('A. Allgemeine Informationen'!$C$15,$Y$1:$AE$505,ROW(D266),FALSE)</f>
        <v>0</v>
      </c>
      <c r="Y266" s="1088">
        <f t="shared" si="59"/>
        <v>0</v>
      </c>
      <c r="Z266" s="1064">
        <f t="shared" si="60"/>
        <v>0</v>
      </c>
      <c r="AA266" s="1064">
        <f t="shared" si="61"/>
        <v>0</v>
      </c>
      <c r="AB266" s="1064">
        <f t="shared" si="62"/>
        <v>0</v>
      </c>
      <c r="AC266" s="1065">
        <f t="shared" si="63"/>
        <v>0</v>
      </c>
      <c r="AD266" s="1033">
        <f t="shared" si="64"/>
        <v>0</v>
      </c>
      <c r="AE266" s="1034">
        <f t="shared" si="65"/>
        <v>0</v>
      </c>
    </row>
    <row r="267" spans="2:31" s="388" customFormat="1" ht="15" customHeight="1" x14ac:dyDescent="0.2">
      <c r="B267" s="1057"/>
      <c r="C267" s="1058"/>
      <c r="D267" s="1059"/>
      <c r="E267" s="1060"/>
      <c r="F267" s="1060"/>
      <c r="G267" s="1060"/>
      <c r="H267" s="1060"/>
      <c r="I267" s="1060"/>
      <c r="J267" s="1060"/>
      <c r="K267" s="1061">
        <f t="shared" si="57"/>
        <v>0</v>
      </c>
      <c r="L267" s="1060"/>
      <c r="M267" s="1099">
        <f>IFERROR(VLOOKUP($C267,Listen!$F$3:$H$39,2,0),0)</f>
        <v>0</v>
      </c>
      <c r="N267" s="1062">
        <f>IFERROR(VLOOKUP($C267,Listen!$F$3:$H$39,3,0),0)</f>
        <v>0</v>
      </c>
      <c r="O267" s="1063">
        <f t="shared" si="58"/>
        <v>0</v>
      </c>
      <c r="P267" s="1063">
        <f t="shared" si="66"/>
        <v>0</v>
      </c>
      <c r="Q267" s="1063">
        <f t="shared" si="66"/>
        <v>0</v>
      </c>
      <c r="R267" s="1063">
        <f t="shared" si="66"/>
        <v>0</v>
      </c>
      <c r="S267" s="1063">
        <f t="shared" si="66"/>
        <v>0</v>
      </c>
      <c r="T267" s="1063">
        <f t="shared" si="66"/>
        <v>0</v>
      </c>
      <c r="U267" s="1100">
        <f t="shared" si="66"/>
        <v>0</v>
      </c>
      <c r="V267" s="1088">
        <f t="shared" si="67"/>
        <v>0</v>
      </c>
      <c r="W267" s="1064">
        <f>IF(D267='A. Allgemeine Informationen'!$C$15,$K267-X267,HLOOKUP('A. Allgemeine Informationen'!$C$15-1,$Y$1:$AE$505,ROW(D267),FALSE)-$X267)</f>
        <v>0</v>
      </c>
      <c r="X267" s="1098">
        <f>HLOOKUP('A. Allgemeine Informationen'!$C$15,$Y$1:$AE$505,ROW(D267),FALSE)</f>
        <v>0</v>
      </c>
      <c r="Y267" s="1088">
        <f t="shared" si="59"/>
        <v>0</v>
      </c>
      <c r="Z267" s="1064">
        <f t="shared" si="60"/>
        <v>0</v>
      </c>
      <c r="AA267" s="1064">
        <f t="shared" si="61"/>
        <v>0</v>
      </c>
      <c r="AB267" s="1064">
        <f t="shared" si="62"/>
        <v>0</v>
      </c>
      <c r="AC267" s="1065">
        <f t="shared" si="63"/>
        <v>0</v>
      </c>
      <c r="AD267" s="1033">
        <f t="shared" si="64"/>
        <v>0</v>
      </c>
      <c r="AE267" s="1034">
        <f t="shared" si="65"/>
        <v>0</v>
      </c>
    </row>
    <row r="268" spans="2:31" s="388" customFormat="1" ht="15" customHeight="1" x14ac:dyDescent="0.2">
      <c r="B268" s="1057"/>
      <c r="C268" s="1058"/>
      <c r="D268" s="1059"/>
      <c r="E268" s="1060"/>
      <c r="F268" s="1060"/>
      <c r="G268" s="1060"/>
      <c r="H268" s="1060"/>
      <c r="I268" s="1060"/>
      <c r="J268" s="1060"/>
      <c r="K268" s="1061">
        <f t="shared" si="57"/>
        <v>0</v>
      </c>
      <c r="L268" s="1060"/>
      <c r="M268" s="1099">
        <f>IFERROR(VLOOKUP($C268,Listen!$F$3:$H$39,2,0),0)</f>
        <v>0</v>
      </c>
      <c r="N268" s="1062">
        <f>IFERROR(VLOOKUP($C268,Listen!$F$3:$H$39,3,0),0)</f>
        <v>0</v>
      </c>
      <c r="O268" s="1063">
        <f t="shared" si="58"/>
        <v>0</v>
      </c>
      <c r="P268" s="1063">
        <f t="shared" si="66"/>
        <v>0</v>
      </c>
      <c r="Q268" s="1063">
        <f t="shared" si="66"/>
        <v>0</v>
      </c>
      <c r="R268" s="1063">
        <f t="shared" si="66"/>
        <v>0</v>
      </c>
      <c r="S268" s="1063">
        <f t="shared" si="66"/>
        <v>0</v>
      </c>
      <c r="T268" s="1063">
        <f t="shared" si="66"/>
        <v>0</v>
      </c>
      <c r="U268" s="1100">
        <f t="shared" si="66"/>
        <v>0</v>
      </c>
      <c r="V268" s="1088">
        <f t="shared" si="67"/>
        <v>0</v>
      </c>
      <c r="W268" s="1064">
        <f>IF(D268='A. Allgemeine Informationen'!$C$15,$K268-X268,HLOOKUP('A. Allgemeine Informationen'!$C$15-1,$Y$1:$AE$505,ROW(D268),FALSE)-$X268)</f>
        <v>0</v>
      </c>
      <c r="X268" s="1098">
        <f>HLOOKUP('A. Allgemeine Informationen'!$C$15,$Y$1:$AE$505,ROW(D268),FALSE)</f>
        <v>0</v>
      </c>
      <c r="Y268" s="1088">
        <f t="shared" si="59"/>
        <v>0</v>
      </c>
      <c r="Z268" s="1064">
        <f t="shared" si="60"/>
        <v>0</v>
      </c>
      <c r="AA268" s="1064">
        <f t="shared" si="61"/>
        <v>0</v>
      </c>
      <c r="AB268" s="1064">
        <f t="shared" si="62"/>
        <v>0</v>
      </c>
      <c r="AC268" s="1065">
        <f t="shared" si="63"/>
        <v>0</v>
      </c>
      <c r="AD268" s="1033">
        <f t="shared" si="64"/>
        <v>0</v>
      </c>
      <c r="AE268" s="1034">
        <f t="shared" si="65"/>
        <v>0</v>
      </c>
    </row>
    <row r="269" spans="2:31" s="388" customFormat="1" ht="15" customHeight="1" x14ac:dyDescent="0.2">
      <c r="B269" s="1057"/>
      <c r="C269" s="1058"/>
      <c r="D269" s="1059"/>
      <c r="E269" s="1060"/>
      <c r="F269" s="1060"/>
      <c r="G269" s="1060"/>
      <c r="H269" s="1060"/>
      <c r="I269" s="1060"/>
      <c r="J269" s="1060"/>
      <c r="K269" s="1061">
        <f t="shared" si="57"/>
        <v>0</v>
      </c>
      <c r="L269" s="1060"/>
      <c r="M269" s="1099">
        <f>IFERROR(VLOOKUP($C269,Listen!$F$3:$H$39,2,0),0)</f>
        <v>0</v>
      </c>
      <c r="N269" s="1062">
        <f>IFERROR(VLOOKUP($C269,Listen!$F$3:$H$39,3,0),0)</f>
        <v>0</v>
      </c>
      <c r="O269" s="1063">
        <f t="shared" si="58"/>
        <v>0</v>
      </c>
      <c r="P269" s="1063">
        <f t="shared" si="66"/>
        <v>0</v>
      </c>
      <c r="Q269" s="1063">
        <f t="shared" si="66"/>
        <v>0</v>
      </c>
      <c r="R269" s="1063">
        <f t="shared" si="66"/>
        <v>0</v>
      </c>
      <c r="S269" s="1063">
        <f t="shared" si="66"/>
        <v>0</v>
      </c>
      <c r="T269" s="1063">
        <f t="shared" si="66"/>
        <v>0</v>
      </c>
      <c r="U269" s="1100">
        <f t="shared" si="66"/>
        <v>0</v>
      </c>
      <c r="V269" s="1088">
        <f t="shared" si="67"/>
        <v>0</v>
      </c>
      <c r="W269" s="1064">
        <f>IF(D269='A. Allgemeine Informationen'!$C$15,$K269-X269,HLOOKUP('A. Allgemeine Informationen'!$C$15-1,$Y$1:$AE$505,ROW(D269),FALSE)-$X269)</f>
        <v>0</v>
      </c>
      <c r="X269" s="1098">
        <f>HLOOKUP('A. Allgemeine Informationen'!$C$15,$Y$1:$AE$505,ROW(D269),FALSE)</f>
        <v>0</v>
      </c>
      <c r="Y269" s="1088">
        <f t="shared" si="59"/>
        <v>0</v>
      </c>
      <c r="Z269" s="1064">
        <f t="shared" si="60"/>
        <v>0</v>
      </c>
      <c r="AA269" s="1064">
        <f t="shared" si="61"/>
        <v>0</v>
      </c>
      <c r="AB269" s="1064">
        <f t="shared" si="62"/>
        <v>0</v>
      </c>
      <c r="AC269" s="1065">
        <f t="shared" si="63"/>
        <v>0</v>
      </c>
      <c r="AD269" s="1033">
        <f t="shared" si="64"/>
        <v>0</v>
      </c>
      <c r="AE269" s="1034">
        <f t="shared" si="65"/>
        <v>0</v>
      </c>
    </row>
    <row r="270" spans="2:31" s="388" customFormat="1" ht="15" customHeight="1" x14ac:dyDescent="0.2">
      <c r="B270" s="1057"/>
      <c r="C270" s="1058"/>
      <c r="D270" s="1059"/>
      <c r="E270" s="1060"/>
      <c r="F270" s="1060"/>
      <c r="G270" s="1060"/>
      <c r="H270" s="1060"/>
      <c r="I270" s="1060"/>
      <c r="J270" s="1060"/>
      <c r="K270" s="1061">
        <f t="shared" si="57"/>
        <v>0</v>
      </c>
      <c r="L270" s="1060"/>
      <c r="M270" s="1099">
        <f>IFERROR(VLOOKUP($C270,Listen!$F$3:$H$39,2,0),0)</f>
        <v>0</v>
      </c>
      <c r="N270" s="1062">
        <f>IFERROR(VLOOKUP($C270,Listen!$F$3:$H$39,3,0),0)</f>
        <v>0</v>
      </c>
      <c r="O270" s="1063">
        <f t="shared" si="58"/>
        <v>0</v>
      </c>
      <c r="P270" s="1063">
        <f t="shared" si="66"/>
        <v>0</v>
      </c>
      <c r="Q270" s="1063">
        <f t="shared" si="66"/>
        <v>0</v>
      </c>
      <c r="R270" s="1063">
        <f t="shared" si="66"/>
        <v>0</v>
      </c>
      <c r="S270" s="1063">
        <f t="shared" si="66"/>
        <v>0</v>
      </c>
      <c r="T270" s="1063">
        <f t="shared" si="66"/>
        <v>0</v>
      </c>
      <c r="U270" s="1100">
        <f t="shared" si="66"/>
        <v>0</v>
      </c>
      <c r="V270" s="1088">
        <f t="shared" si="67"/>
        <v>0</v>
      </c>
      <c r="W270" s="1064">
        <f>IF(D270='A. Allgemeine Informationen'!$C$15,$K270-X270,HLOOKUP('A. Allgemeine Informationen'!$C$15-1,$Y$1:$AE$505,ROW(D270),FALSE)-$X270)</f>
        <v>0</v>
      </c>
      <c r="X270" s="1098">
        <f>HLOOKUP('A. Allgemeine Informationen'!$C$15,$Y$1:$AE$505,ROW(D270),FALSE)</f>
        <v>0</v>
      </c>
      <c r="Y270" s="1088">
        <f t="shared" si="59"/>
        <v>0</v>
      </c>
      <c r="Z270" s="1064">
        <f t="shared" si="60"/>
        <v>0</v>
      </c>
      <c r="AA270" s="1064">
        <f t="shared" si="61"/>
        <v>0</v>
      </c>
      <c r="AB270" s="1064">
        <f t="shared" si="62"/>
        <v>0</v>
      </c>
      <c r="AC270" s="1065">
        <f t="shared" si="63"/>
        <v>0</v>
      </c>
      <c r="AD270" s="1033">
        <f t="shared" si="64"/>
        <v>0</v>
      </c>
      <c r="AE270" s="1034">
        <f t="shared" si="65"/>
        <v>0</v>
      </c>
    </row>
    <row r="271" spans="2:31" s="388" customFormat="1" ht="15" customHeight="1" x14ac:dyDescent="0.2">
      <c r="B271" s="1057"/>
      <c r="C271" s="1058"/>
      <c r="D271" s="1059"/>
      <c r="E271" s="1060"/>
      <c r="F271" s="1060"/>
      <c r="G271" s="1060"/>
      <c r="H271" s="1060"/>
      <c r="I271" s="1060"/>
      <c r="J271" s="1060"/>
      <c r="K271" s="1061">
        <f t="shared" si="57"/>
        <v>0</v>
      </c>
      <c r="L271" s="1060"/>
      <c r="M271" s="1099">
        <f>IFERROR(VLOOKUP($C271,Listen!$F$3:$H$39,2,0),0)</f>
        <v>0</v>
      </c>
      <c r="N271" s="1062">
        <f>IFERROR(VLOOKUP($C271,Listen!$F$3:$H$39,3,0),0)</f>
        <v>0</v>
      </c>
      <c r="O271" s="1063">
        <f t="shared" si="58"/>
        <v>0</v>
      </c>
      <c r="P271" s="1063">
        <f t="shared" si="66"/>
        <v>0</v>
      </c>
      <c r="Q271" s="1063">
        <f t="shared" si="66"/>
        <v>0</v>
      </c>
      <c r="R271" s="1063">
        <f t="shared" si="66"/>
        <v>0</v>
      </c>
      <c r="S271" s="1063">
        <f t="shared" si="66"/>
        <v>0</v>
      </c>
      <c r="T271" s="1063">
        <f t="shared" si="66"/>
        <v>0</v>
      </c>
      <c r="U271" s="1100">
        <f t="shared" si="66"/>
        <v>0</v>
      </c>
      <c r="V271" s="1088">
        <f t="shared" si="67"/>
        <v>0</v>
      </c>
      <c r="W271" s="1064">
        <f>IF(D271='A. Allgemeine Informationen'!$C$15,$K271-X271,HLOOKUP('A. Allgemeine Informationen'!$C$15-1,$Y$1:$AE$505,ROW(D271),FALSE)-$X271)</f>
        <v>0</v>
      </c>
      <c r="X271" s="1098">
        <f>HLOOKUP('A. Allgemeine Informationen'!$C$15,$Y$1:$AE$505,ROW(D271),FALSE)</f>
        <v>0</v>
      </c>
      <c r="Y271" s="1088">
        <f t="shared" si="59"/>
        <v>0</v>
      </c>
      <c r="Z271" s="1064">
        <f t="shared" si="60"/>
        <v>0</v>
      </c>
      <c r="AA271" s="1064">
        <f t="shared" si="61"/>
        <v>0</v>
      </c>
      <c r="AB271" s="1064">
        <f t="shared" si="62"/>
        <v>0</v>
      </c>
      <c r="AC271" s="1065">
        <f t="shared" si="63"/>
        <v>0</v>
      </c>
      <c r="AD271" s="1033">
        <f t="shared" si="64"/>
        <v>0</v>
      </c>
      <c r="AE271" s="1034">
        <f t="shared" si="65"/>
        <v>0</v>
      </c>
    </row>
    <row r="272" spans="2:31" s="388" customFormat="1" ht="15" customHeight="1" x14ac:dyDescent="0.2">
      <c r="B272" s="1057"/>
      <c r="C272" s="1058"/>
      <c r="D272" s="1059"/>
      <c r="E272" s="1060"/>
      <c r="F272" s="1060"/>
      <c r="G272" s="1060"/>
      <c r="H272" s="1060"/>
      <c r="I272" s="1060"/>
      <c r="J272" s="1060"/>
      <c r="K272" s="1061">
        <f t="shared" si="57"/>
        <v>0</v>
      </c>
      <c r="L272" s="1060"/>
      <c r="M272" s="1099">
        <f>IFERROR(VLOOKUP($C272,Listen!$F$3:$H$39,2,0),0)</f>
        <v>0</v>
      </c>
      <c r="N272" s="1062">
        <f>IFERROR(VLOOKUP($C272,Listen!$F$3:$H$39,3,0),0)</f>
        <v>0</v>
      </c>
      <c r="O272" s="1063">
        <f t="shared" si="58"/>
        <v>0</v>
      </c>
      <c r="P272" s="1063">
        <f t="shared" si="66"/>
        <v>0</v>
      </c>
      <c r="Q272" s="1063">
        <f t="shared" si="66"/>
        <v>0</v>
      </c>
      <c r="R272" s="1063">
        <f t="shared" si="66"/>
        <v>0</v>
      </c>
      <c r="S272" s="1063">
        <f t="shared" si="66"/>
        <v>0</v>
      </c>
      <c r="T272" s="1063">
        <f t="shared" si="66"/>
        <v>0</v>
      </c>
      <c r="U272" s="1100">
        <f t="shared" si="66"/>
        <v>0</v>
      </c>
      <c r="V272" s="1088">
        <f t="shared" si="67"/>
        <v>0</v>
      </c>
      <c r="W272" s="1064">
        <f>IF(D272='A. Allgemeine Informationen'!$C$15,$K272-X272,HLOOKUP('A. Allgemeine Informationen'!$C$15-1,$Y$1:$AE$505,ROW(D272),FALSE)-$X272)</f>
        <v>0</v>
      </c>
      <c r="X272" s="1098">
        <f>HLOOKUP('A. Allgemeine Informationen'!$C$15,$Y$1:$AE$505,ROW(D272),FALSE)</f>
        <v>0</v>
      </c>
      <c r="Y272" s="1088">
        <f t="shared" si="59"/>
        <v>0</v>
      </c>
      <c r="Z272" s="1064">
        <f t="shared" si="60"/>
        <v>0</v>
      </c>
      <c r="AA272" s="1064">
        <f t="shared" si="61"/>
        <v>0</v>
      </c>
      <c r="AB272" s="1064">
        <f t="shared" si="62"/>
        <v>0</v>
      </c>
      <c r="AC272" s="1065">
        <f t="shared" si="63"/>
        <v>0</v>
      </c>
      <c r="AD272" s="1033">
        <f t="shared" si="64"/>
        <v>0</v>
      </c>
      <c r="AE272" s="1034">
        <f t="shared" si="65"/>
        <v>0</v>
      </c>
    </row>
    <row r="273" spans="2:31" s="388" customFormat="1" ht="15" customHeight="1" x14ac:dyDescent="0.2">
      <c r="B273" s="1057"/>
      <c r="C273" s="1058"/>
      <c r="D273" s="1059"/>
      <c r="E273" s="1060"/>
      <c r="F273" s="1060"/>
      <c r="G273" s="1060"/>
      <c r="H273" s="1060"/>
      <c r="I273" s="1060"/>
      <c r="J273" s="1060"/>
      <c r="K273" s="1061">
        <f t="shared" si="57"/>
        <v>0</v>
      </c>
      <c r="L273" s="1060"/>
      <c r="M273" s="1099">
        <f>IFERROR(VLOOKUP($C273,Listen!$F$3:$H$39,2,0),0)</f>
        <v>0</v>
      </c>
      <c r="N273" s="1062">
        <f>IFERROR(VLOOKUP($C273,Listen!$F$3:$H$39,3,0),0)</f>
        <v>0</v>
      </c>
      <c r="O273" s="1063">
        <f t="shared" si="58"/>
        <v>0</v>
      </c>
      <c r="P273" s="1063">
        <f t="shared" si="66"/>
        <v>0</v>
      </c>
      <c r="Q273" s="1063">
        <f t="shared" si="66"/>
        <v>0</v>
      </c>
      <c r="R273" s="1063">
        <f t="shared" si="66"/>
        <v>0</v>
      </c>
      <c r="S273" s="1063">
        <f t="shared" si="66"/>
        <v>0</v>
      </c>
      <c r="T273" s="1063">
        <f t="shared" si="66"/>
        <v>0</v>
      </c>
      <c r="U273" s="1100">
        <f t="shared" si="66"/>
        <v>0</v>
      </c>
      <c r="V273" s="1088">
        <f t="shared" si="67"/>
        <v>0</v>
      </c>
      <c r="W273" s="1064">
        <f>IF(D273='A. Allgemeine Informationen'!$C$15,$K273-X273,HLOOKUP('A. Allgemeine Informationen'!$C$15-1,$Y$1:$AE$505,ROW(D273),FALSE)-$X273)</f>
        <v>0</v>
      </c>
      <c r="X273" s="1098">
        <f>HLOOKUP('A. Allgemeine Informationen'!$C$15,$Y$1:$AE$505,ROW(D273),FALSE)</f>
        <v>0</v>
      </c>
      <c r="Y273" s="1088">
        <f t="shared" si="59"/>
        <v>0</v>
      </c>
      <c r="Z273" s="1064">
        <f t="shared" si="60"/>
        <v>0</v>
      </c>
      <c r="AA273" s="1064">
        <f t="shared" si="61"/>
        <v>0</v>
      </c>
      <c r="AB273" s="1064">
        <f t="shared" si="62"/>
        <v>0</v>
      </c>
      <c r="AC273" s="1065">
        <f t="shared" si="63"/>
        <v>0</v>
      </c>
      <c r="AD273" s="1033">
        <f t="shared" si="64"/>
        <v>0</v>
      </c>
      <c r="AE273" s="1034">
        <f t="shared" si="65"/>
        <v>0</v>
      </c>
    </row>
    <row r="274" spans="2:31" s="388" customFormat="1" ht="15" customHeight="1" x14ac:dyDescent="0.2">
      <c r="B274" s="1057"/>
      <c r="C274" s="1058"/>
      <c r="D274" s="1059"/>
      <c r="E274" s="1060"/>
      <c r="F274" s="1060"/>
      <c r="G274" s="1060"/>
      <c r="H274" s="1060"/>
      <c r="I274" s="1060"/>
      <c r="J274" s="1060"/>
      <c r="K274" s="1061">
        <f t="shared" si="57"/>
        <v>0</v>
      </c>
      <c r="L274" s="1060"/>
      <c r="M274" s="1099">
        <f>IFERROR(VLOOKUP($C274,Listen!$F$3:$H$39,2,0),0)</f>
        <v>0</v>
      </c>
      <c r="N274" s="1062">
        <f>IFERROR(VLOOKUP($C274,Listen!$F$3:$H$39,3,0),0)</f>
        <v>0</v>
      </c>
      <c r="O274" s="1063">
        <f t="shared" si="58"/>
        <v>0</v>
      </c>
      <c r="P274" s="1063">
        <f t="shared" si="66"/>
        <v>0</v>
      </c>
      <c r="Q274" s="1063">
        <f t="shared" si="66"/>
        <v>0</v>
      </c>
      <c r="R274" s="1063">
        <f t="shared" si="66"/>
        <v>0</v>
      </c>
      <c r="S274" s="1063">
        <f t="shared" si="66"/>
        <v>0</v>
      </c>
      <c r="T274" s="1063">
        <f t="shared" si="66"/>
        <v>0</v>
      </c>
      <c r="U274" s="1100">
        <f t="shared" si="66"/>
        <v>0</v>
      </c>
      <c r="V274" s="1088">
        <f t="shared" si="67"/>
        <v>0</v>
      </c>
      <c r="W274" s="1064">
        <f>IF(D274='A. Allgemeine Informationen'!$C$15,$K274-X274,HLOOKUP('A. Allgemeine Informationen'!$C$15-1,$Y$1:$AE$505,ROW(D274),FALSE)-$X274)</f>
        <v>0</v>
      </c>
      <c r="X274" s="1098">
        <f>HLOOKUP('A. Allgemeine Informationen'!$C$15,$Y$1:$AE$505,ROW(D274),FALSE)</f>
        <v>0</v>
      </c>
      <c r="Y274" s="1088">
        <f t="shared" si="59"/>
        <v>0</v>
      </c>
      <c r="Z274" s="1064">
        <f t="shared" si="60"/>
        <v>0</v>
      </c>
      <c r="AA274" s="1064">
        <f t="shared" si="61"/>
        <v>0</v>
      </c>
      <c r="AB274" s="1064">
        <f t="shared" si="62"/>
        <v>0</v>
      </c>
      <c r="AC274" s="1065">
        <f t="shared" si="63"/>
        <v>0</v>
      </c>
      <c r="AD274" s="1033">
        <f t="shared" si="64"/>
        <v>0</v>
      </c>
      <c r="AE274" s="1034">
        <f t="shared" si="65"/>
        <v>0</v>
      </c>
    </row>
    <row r="275" spans="2:31" s="388" customFormat="1" ht="15" customHeight="1" x14ac:dyDescent="0.2">
      <c r="B275" s="1057"/>
      <c r="C275" s="1058"/>
      <c r="D275" s="1059"/>
      <c r="E275" s="1060"/>
      <c r="F275" s="1060"/>
      <c r="G275" s="1060"/>
      <c r="H275" s="1060"/>
      <c r="I275" s="1060"/>
      <c r="J275" s="1060"/>
      <c r="K275" s="1061">
        <f t="shared" si="57"/>
        <v>0</v>
      </c>
      <c r="L275" s="1060"/>
      <c r="M275" s="1099">
        <f>IFERROR(VLOOKUP($C275,Listen!$F$3:$H$39,2,0),0)</f>
        <v>0</v>
      </c>
      <c r="N275" s="1062">
        <f>IFERROR(VLOOKUP($C275,Listen!$F$3:$H$39,3,0),0)</f>
        <v>0</v>
      </c>
      <c r="O275" s="1063">
        <f t="shared" si="58"/>
        <v>0</v>
      </c>
      <c r="P275" s="1063">
        <f t="shared" si="66"/>
        <v>0</v>
      </c>
      <c r="Q275" s="1063">
        <f t="shared" si="66"/>
        <v>0</v>
      </c>
      <c r="R275" s="1063">
        <f t="shared" si="66"/>
        <v>0</v>
      </c>
      <c r="S275" s="1063">
        <f t="shared" si="66"/>
        <v>0</v>
      </c>
      <c r="T275" s="1063">
        <f t="shared" si="66"/>
        <v>0</v>
      </c>
      <c r="U275" s="1100">
        <f t="shared" si="66"/>
        <v>0</v>
      </c>
      <c r="V275" s="1088">
        <f t="shared" si="67"/>
        <v>0</v>
      </c>
      <c r="W275" s="1064">
        <f>IF(D275='A. Allgemeine Informationen'!$C$15,$K275-X275,HLOOKUP('A. Allgemeine Informationen'!$C$15-1,$Y$1:$AE$505,ROW(D275),FALSE)-$X275)</f>
        <v>0</v>
      </c>
      <c r="X275" s="1098">
        <f>HLOOKUP('A. Allgemeine Informationen'!$C$15,$Y$1:$AE$505,ROW(D275),FALSE)</f>
        <v>0</v>
      </c>
      <c r="Y275" s="1088">
        <f t="shared" si="59"/>
        <v>0</v>
      </c>
      <c r="Z275" s="1064">
        <f t="shared" si="60"/>
        <v>0</v>
      </c>
      <c r="AA275" s="1064">
        <f t="shared" si="61"/>
        <v>0</v>
      </c>
      <c r="AB275" s="1064">
        <f t="shared" si="62"/>
        <v>0</v>
      </c>
      <c r="AC275" s="1065">
        <f t="shared" si="63"/>
        <v>0</v>
      </c>
      <c r="AD275" s="1033">
        <f t="shared" si="64"/>
        <v>0</v>
      </c>
      <c r="AE275" s="1034">
        <f t="shared" si="65"/>
        <v>0</v>
      </c>
    </row>
    <row r="276" spans="2:31" s="388" customFormat="1" ht="15" customHeight="1" x14ac:dyDescent="0.2">
      <c r="B276" s="1057"/>
      <c r="C276" s="1058"/>
      <c r="D276" s="1059"/>
      <c r="E276" s="1060"/>
      <c r="F276" s="1060"/>
      <c r="G276" s="1060"/>
      <c r="H276" s="1060"/>
      <c r="I276" s="1060"/>
      <c r="J276" s="1060"/>
      <c r="K276" s="1061">
        <f t="shared" si="57"/>
        <v>0</v>
      </c>
      <c r="L276" s="1060"/>
      <c r="M276" s="1099">
        <f>IFERROR(VLOOKUP($C276,Listen!$F$3:$H$39,2,0),0)</f>
        <v>0</v>
      </c>
      <c r="N276" s="1062">
        <f>IFERROR(VLOOKUP($C276,Listen!$F$3:$H$39,3,0),0)</f>
        <v>0</v>
      </c>
      <c r="O276" s="1063">
        <f t="shared" si="58"/>
        <v>0</v>
      </c>
      <c r="P276" s="1063">
        <f t="shared" si="66"/>
        <v>0</v>
      </c>
      <c r="Q276" s="1063">
        <f t="shared" si="66"/>
        <v>0</v>
      </c>
      <c r="R276" s="1063">
        <f t="shared" si="66"/>
        <v>0</v>
      </c>
      <c r="S276" s="1063">
        <f t="shared" si="66"/>
        <v>0</v>
      </c>
      <c r="T276" s="1063">
        <f t="shared" si="66"/>
        <v>0</v>
      </c>
      <c r="U276" s="1100">
        <f t="shared" si="66"/>
        <v>0</v>
      </c>
      <c r="V276" s="1088">
        <f t="shared" si="67"/>
        <v>0</v>
      </c>
      <c r="W276" s="1064">
        <f>IF(D276='A. Allgemeine Informationen'!$C$15,$K276-X276,HLOOKUP('A. Allgemeine Informationen'!$C$15-1,$Y$1:$AE$505,ROW(D276),FALSE)-$X276)</f>
        <v>0</v>
      </c>
      <c r="X276" s="1098">
        <f>HLOOKUP('A. Allgemeine Informationen'!$C$15,$Y$1:$AE$505,ROW(D276),FALSE)</f>
        <v>0</v>
      </c>
      <c r="Y276" s="1088">
        <f t="shared" si="59"/>
        <v>0</v>
      </c>
      <c r="Z276" s="1064">
        <f t="shared" si="60"/>
        <v>0</v>
      </c>
      <c r="AA276" s="1064">
        <f t="shared" si="61"/>
        <v>0</v>
      </c>
      <c r="AB276" s="1064">
        <f t="shared" si="62"/>
        <v>0</v>
      </c>
      <c r="AC276" s="1065">
        <f t="shared" si="63"/>
        <v>0</v>
      </c>
      <c r="AD276" s="1033">
        <f t="shared" si="64"/>
        <v>0</v>
      </c>
      <c r="AE276" s="1034">
        <f t="shared" si="65"/>
        <v>0</v>
      </c>
    </row>
    <row r="277" spans="2:31" s="388" customFormat="1" ht="15" customHeight="1" x14ac:dyDescent="0.2">
      <c r="B277" s="1057"/>
      <c r="C277" s="1058"/>
      <c r="D277" s="1059"/>
      <c r="E277" s="1060"/>
      <c r="F277" s="1060"/>
      <c r="G277" s="1060"/>
      <c r="H277" s="1060"/>
      <c r="I277" s="1060"/>
      <c r="J277" s="1060"/>
      <c r="K277" s="1061">
        <f t="shared" si="57"/>
        <v>0</v>
      </c>
      <c r="L277" s="1060"/>
      <c r="M277" s="1099">
        <f>IFERROR(VLOOKUP($C277,Listen!$F$3:$H$39,2,0),0)</f>
        <v>0</v>
      </c>
      <c r="N277" s="1062">
        <f>IFERROR(VLOOKUP($C277,Listen!$F$3:$H$39,3,0),0)</f>
        <v>0</v>
      </c>
      <c r="O277" s="1063">
        <f t="shared" si="58"/>
        <v>0</v>
      </c>
      <c r="P277" s="1063">
        <f t="shared" si="66"/>
        <v>0</v>
      </c>
      <c r="Q277" s="1063">
        <f t="shared" si="66"/>
        <v>0</v>
      </c>
      <c r="R277" s="1063">
        <f t="shared" si="66"/>
        <v>0</v>
      </c>
      <c r="S277" s="1063">
        <f t="shared" si="66"/>
        <v>0</v>
      </c>
      <c r="T277" s="1063">
        <f t="shared" si="66"/>
        <v>0</v>
      </c>
      <c r="U277" s="1100">
        <f t="shared" si="66"/>
        <v>0</v>
      </c>
      <c r="V277" s="1088">
        <f t="shared" si="67"/>
        <v>0</v>
      </c>
      <c r="W277" s="1064">
        <f>IF(D277='A. Allgemeine Informationen'!$C$15,$K277-X277,HLOOKUP('A. Allgemeine Informationen'!$C$15-1,$Y$1:$AE$505,ROW(D277),FALSE)-$X277)</f>
        <v>0</v>
      </c>
      <c r="X277" s="1098">
        <f>HLOOKUP('A. Allgemeine Informationen'!$C$15,$Y$1:$AE$505,ROW(D277),FALSE)</f>
        <v>0</v>
      </c>
      <c r="Y277" s="1088">
        <f t="shared" si="59"/>
        <v>0</v>
      </c>
      <c r="Z277" s="1064">
        <f t="shared" si="60"/>
        <v>0</v>
      </c>
      <c r="AA277" s="1064">
        <f t="shared" si="61"/>
        <v>0</v>
      </c>
      <c r="AB277" s="1064">
        <f t="shared" si="62"/>
        <v>0</v>
      </c>
      <c r="AC277" s="1065">
        <f t="shared" si="63"/>
        <v>0</v>
      </c>
      <c r="AD277" s="1033">
        <f t="shared" si="64"/>
        <v>0</v>
      </c>
      <c r="AE277" s="1034">
        <f t="shared" si="65"/>
        <v>0</v>
      </c>
    </row>
    <row r="278" spans="2:31" s="388" customFormat="1" ht="15" customHeight="1" x14ac:dyDescent="0.2">
      <c r="B278" s="1057"/>
      <c r="C278" s="1058"/>
      <c r="D278" s="1059"/>
      <c r="E278" s="1060"/>
      <c r="F278" s="1060"/>
      <c r="G278" s="1060"/>
      <c r="H278" s="1060"/>
      <c r="I278" s="1060"/>
      <c r="J278" s="1060"/>
      <c r="K278" s="1061">
        <f t="shared" si="57"/>
        <v>0</v>
      </c>
      <c r="L278" s="1060"/>
      <c r="M278" s="1099">
        <f>IFERROR(VLOOKUP($C278,Listen!$F$3:$H$39,2,0),0)</f>
        <v>0</v>
      </c>
      <c r="N278" s="1062">
        <f>IFERROR(VLOOKUP($C278,Listen!$F$3:$H$39,3,0),0)</f>
        <v>0</v>
      </c>
      <c r="O278" s="1063">
        <f t="shared" si="58"/>
        <v>0</v>
      </c>
      <c r="P278" s="1063">
        <f t="shared" si="66"/>
        <v>0</v>
      </c>
      <c r="Q278" s="1063">
        <f t="shared" si="66"/>
        <v>0</v>
      </c>
      <c r="R278" s="1063">
        <f t="shared" si="66"/>
        <v>0</v>
      </c>
      <c r="S278" s="1063">
        <f t="shared" si="66"/>
        <v>0</v>
      </c>
      <c r="T278" s="1063">
        <f t="shared" si="66"/>
        <v>0</v>
      </c>
      <c r="U278" s="1100">
        <f t="shared" si="66"/>
        <v>0</v>
      </c>
      <c r="V278" s="1088">
        <f t="shared" si="67"/>
        <v>0</v>
      </c>
      <c r="W278" s="1064">
        <f>IF(D278='A. Allgemeine Informationen'!$C$15,$K278-X278,HLOOKUP('A. Allgemeine Informationen'!$C$15-1,$Y$1:$AE$505,ROW(D278),FALSE)-$X278)</f>
        <v>0</v>
      </c>
      <c r="X278" s="1098">
        <f>HLOOKUP('A. Allgemeine Informationen'!$C$15,$Y$1:$AE$505,ROW(D278),FALSE)</f>
        <v>0</v>
      </c>
      <c r="Y278" s="1088">
        <f t="shared" si="59"/>
        <v>0</v>
      </c>
      <c r="Z278" s="1064">
        <f t="shared" si="60"/>
        <v>0</v>
      </c>
      <c r="AA278" s="1064">
        <f t="shared" si="61"/>
        <v>0</v>
      </c>
      <c r="AB278" s="1064">
        <f t="shared" si="62"/>
        <v>0</v>
      </c>
      <c r="AC278" s="1065">
        <f t="shared" si="63"/>
        <v>0</v>
      </c>
      <c r="AD278" s="1033">
        <f t="shared" si="64"/>
        <v>0</v>
      </c>
      <c r="AE278" s="1034">
        <f t="shared" si="65"/>
        <v>0</v>
      </c>
    </row>
    <row r="279" spans="2:31" s="388" customFormat="1" ht="15" customHeight="1" x14ac:dyDescent="0.2">
      <c r="B279" s="1057"/>
      <c r="C279" s="1058"/>
      <c r="D279" s="1059"/>
      <c r="E279" s="1060"/>
      <c r="F279" s="1060"/>
      <c r="G279" s="1060"/>
      <c r="H279" s="1060"/>
      <c r="I279" s="1060"/>
      <c r="J279" s="1060"/>
      <c r="K279" s="1061">
        <f t="shared" si="57"/>
        <v>0</v>
      </c>
      <c r="L279" s="1060"/>
      <c r="M279" s="1099">
        <f>IFERROR(VLOOKUP($C279,Listen!$F$3:$H$39,2,0),0)</f>
        <v>0</v>
      </c>
      <c r="N279" s="1062">
        <f>IFERROR(VLOOKUP($C279,Listen!$F$3:$H$39,3,0),0)</f>
        <v>0</v>
      </c>
      <c r="O279" s="1063">
        <f t="shared" si="58"/>
        <v>0</v>
      </c>
      <c r="P279" s="1063">
        <f t="shared" ref="P279:U294" si="68">O279</f>
        <v>0</v>
      </c>
      <c r="Q279" s="1063">
        <f t="shared" si="68"/>
        <v>0</v>
      </c>
      <c r="R279" s="1063">
        <f t="shared" si="68"/>
        <v>0</v>
      </c>
      <c r="S279" s="1063">
        <f t="shared" si="68"/>
        <v>0</v>
      </c>
      <c r="T279" s="1063">
        <f t="shared" si="68"/>
        <v>0</v>
      </c>
      <c r="U279" s="1100">
        <f t="shared" si="68"/>
        <v>0</v>
      </c>
      <c r="V279" s="1088">
        <f t="shared" si="67"/>
        <v>0</v>
      </c>
      <c r="W279" s="1064">
        <f>IF(D279='A. Allgemeine Informationen'!$C$15,$K279-X279,HLOOKUP('A. Allgemeine Informationen'!$C$15-1,$Y$1:$AE$505,ROW(D279),FALSE)-$X279)</f>
        <v>0</v>
      </c>
      <c r="X279" s="1098">
        <f>HLOOKUP('A. Allgemeine Informationen'!$C$15,$Y$1:$AE$505,ROW(D279),FALSE)</f>
        <v>0</v>
      </c>
      <c r="Y279" s="1088">
        <f t="shared" si="59"/>
        <v>0</v>
      </c>
      <c r="Z279" s="1064">
        <f t="shared" si="60"/>
        <v>0</v>
      </c>
      <c r="AA279" s="1064">
        <f t="shared" si="61"/>
        <v>0</v>
      </c>
      <c r="AB279" s="1064">
        <f t="shared" si="62"/>
        <v>0</v>
      </c>
      <c r="AC279" s="1065">
        <f t="shared" si="63"/>
        <v>0</v>
      </c>
      <c r="AD279" s="1033">
        <f t="shared" si="64"/>
        <v>0</v>
      </c>
      <c r="AE279" s="1034">
        <f t="shared" si="65"/>
        <v>0</v>
      </c>
    </row>
    <row r="280" spans="2:31" s="388" customFormat="1" ht="15" customHeight="1" x14ac:dyDescent="0.2">
      <c r="B280" s="1057"/>
      <c r="C280" s="1058"/>
      <c r="D280" s="1059"/>
      <c r="E280" s="1060"/>
      <c r="F280" s="1060"/>
      <c r="G280" s="1060"/>
      <c r="H280" s="1060"/>
      <c r="I280" s="1060"/>
      <c r="J280" s="1060"/>
      <c r="K280" s="1061">
        <f t="shared" si="57"/>
        <v>0</v>
      </c>
      <c r="L280" s="1060"/>
      <c r="M280" s="1099">
        <f>IFERROR(VLOOKUP($C280,Listen!$F$3:$H$39,2,0),0)</f>
        <v>0</v>
      </c>
      <c r="N280" s="1062">
        <f>IFERROR(VLOOKUP($C280,Listen!$F$3:$H$39,3,0),0)</f>
        <v>0</v>
      </c>
      <c r="O280" s="1063">
        <f t="shared" si="58"/>
        <v>0</v>
      </c>
      <c r="P280" s="1063">
        <f t="shared" si="68"/>
        <v>0</v>
      </c>
      <c r="Q280" s="1063">
        <f t="shared" si="68"/>
        <v>0</v>
      </c>
      <c r="R280" s="1063">
        <f t="shared" si="68"/>
        <v>0</v>
      </c>
      <c r="S280" s="1063">
        <f t="shared" si="68"/>
        <v>0</v>
      </c>
      <c r="T280" s="1063">
        <f t="shared" si="68"/>
        <v>0</v>
      </c>
      <c r="U280" s="1100">
        <f t="shared" si="68"/>
        <v>0</v>
      </c>
      <c r="V280" s="1088">
        <f t="shared" si="67"/>
        <v>0</v>
      </c>
      <c r="W280" s="1064">
        <f>IF(D280='A. Allgemeine Informationen'!$C$15,$K280-X280,HLOOKUP('A. Allgemeine Informationen'!$C$15-1,$Y$1:$AE$505,ROW(D280),FALSE)-$X280)</f>
        <v>0</v>
      </c>
      <c r="X280" s="1098">
        <f>HLOOKUP('A. Allgemeine Informationen'!$C$15,$Y$1:$AE$505,ROW(D280),FALSE)</f>
        <v>0</v>
      </c>
      <c r="Y280" s="1088">
        <f t="shared" si="59"/>
        <v>0</v>
      </c>
      <c r="Z280" s="1064">
        <f t="shared" si="60"/>
        <v>0</v>
      </c>
      <c r="AA280" s="1064">
        <f t="shared" si="61"/>
        <v>0</v>
      </c>
      <c r="AB280" s="1064">
        <f t="shared" si="62"/>
        <v>0</v>
      </c>
      <c r="AC280" s="1065">
        <f t="shared" si="63"/>
        <v>0</v>
      </c>
      <c r="AD280" s="1033">
        <f t="shared" si="64"/>
        <v>0</v>
      </c>
      <c r="AE280" s="1034">
        <f t="shared" si="65"/>
        <v>0</v>
      </c>
    </row>
    <row r="281" spans="2:31" s="388" customFormat="1" ht="15" customHeight="1" x14ac:dyDescent="0.2">
      <c r="B281" s="1057"/>
      <c r="C281" s="1058"/>
      <c r="D281" s="1059"/>
      <c r="E281" s="1060"/>
      <c r="F281" s="1060"/>
      <c r="G281" s="1060"/>
      <c r="H281" s="1060"/>
      <c r="I281" s="1060"/>
      <c r="J281" s="1060"/>
      <c r="K281" s="1061">
        <f t="shared" si="57"/>
        <v>0</v>
      </c>
      <c r="L281" s="1060"/>
      <c r="M281" s="1099">
        <f>IFERROR(VLOOKUP($C281,Listen!$F$3:$H$39,2,0),0)</f>
        <v>0</v>
      </c>
      <c r="N281" s="1062">
        <f>IFERROR(VLOOKUP($C281,Listen!$F$3:$H$39,3,0),0)</f>
        <v>0</v>
      </c>
      <c r="O281" s="1063">
        <f t="shared" si="58"/>
        <v>0</v>
      </c>
      <c r="P281" s="1063">
        <f t="shared" si="68"/>
        <v>0</v>
      </c>
      <c r="Q281" s="1063">
        <f t="shared" si="68"/>
        <v>0</v>
      </c>
      <c r="R281" s="1063">
        <f t="shared" si="68"/>
        <v>0</v>
      </c>
      <c r="S281" s="1063">
        <f t="shared" si="68"/>
        <v>0</v>
      </c>
      <c r="T281" s="1063">
        <f t="shared" si="68"/>
        <v>0</v>
      </c>
      <c r="U281" s="1100">
        <f t="shared" si="68"/>
        <v>0</v>
      </c>
      <c r="V281" s="1088">
        <f t="shared" si="67"/>
        <v>0</v>
      </c>
      <c r="W281" s="1064">
        <f>IF(D281='A. Allgemeine Informationen'!$C$15,$K281-X281,HLOOKUP('A. Allgemeine Informationen'!$C$15-1,$Y$1:$AE$505,ROW(D281),FALSE)-$X281)</f>
        <v>0</v>
      </c>
      <c r="X281" s="1098">
        <f>HLOOKUP('A. Allgemeine Informationen'!$C$15,$Y$1:$AE$505,ROW(D281),FALSE)</f>
        <v>0</v>
      </c>
      <c r="Y281" s="1088">
        <f t="shared" si="59"/>
        <v>0</v>
      </c>
      <c r="Z281" s="1064">
        <f t="shared" si="60"/>
        <v>0</v>
      </c>
      <c r="AA281" s="1064">
        <f t="shared" si="61"/>
        <v>0</v>
      </c>
      <c r="AB281" s="1064">
        <f t="shared" si="62"/>
        <v>0</v>
      </c>
      <c r="AC281" s="1065">
        <f t="shared" si="63"/>
        <v>0</v>
      </c>
      <c r="AD281" s="1033">
        <f t="shared" si="64"/>
        <v>0</v>
      </c>
      <c r="AE281" s="1034">
        <f t="shared" si="65"/>
        <v>0</v>
      </c>
    </row>
    <row r="282" spans="2:31" s="388" customFormat="1" ht="15" customHeight="1" x14ac:dyDescent="0.2">
      <c r="B282" s="1057"/>
      <c r="C282" s="1058"/>
      <c r="D282" s="1059"/>
      <c r="E282" s="1060"/>
      <c r="F282" s="1060"/>
      <c r="G282" s="1060"/>
      <c r="H282" s="1060"/>
      <c r="I282" s="1060"/>
      <c r="J282" s="1060"/>
      <c r="K282" s="1061">
        <f t="shared" si="57"/>
        <v>0</v>
      </c>
      <c r="L282" s="1060"/>
      <c r="M282" s="1099">
        <f>IFERROR(VLOOKUP($C282,Listen!$F$3:$H$39,2,0),0)</f>
        <v>0</v>
      </c>
      <c r="N282" s="1062">
        <f>IFERROR(VLOOKUP($C282,Listen!$F$3:$H$39,3,0),0)</f>
        <v>0</v>
      </c>
      <c r="O282" s="1063">
        <f t="shared" si="58"/>
        <v>0</v>
      </c>
      <c r="P282" s="1063">
        <f t="shared" si="68"/>
        <v>0</v>
      </c>
      <c r="Q282" s="1063">
        <f t="shared" si="68"/>
        <v>0</v>
      </c>
      <c r="R282" s="1063">
        <f t="shared" si="68"/>
        <v>0</v>
      </c>
      <c r="S282" s="1063">
        <f t="shared" si="68"/>
        <v>0</v>
      </c>
      <c r="T282" s="1063">
        <f t="shared" si="68"/>
        <v>0</v>
      </c>
      <c r="U282" s="1100">
        <f t="shared" si="68"/>
        <v>0</v>
      </c>
      <c r="V282" s="1088">
        <f t="shared" si="67"/>
        <v>0</v>
      </c>
      <c r="W282" s="1064">
        <f>IF(D282='A. Allgemeine Informationen'!$C$15,$K282-X282,HLOOKUP('A. Allgemeine Informationen'!$C$15-1,$Y$1:$AE$505,ROW(D282),FALSE)-$X282)</f>
        <v>0</v>
      </c>
      <c r="X282" s="1098">
        <f>HLOOKUP('A. Allgemeine Informationen'!$C$15,$Y$1:$AE$505,ROW(D282),FALSE)</f>
        <v>0</v>
      </c>
      <c r="Y282" s="1088">
        <f t="shared" si="59"/>
        <v>0</v>
      </c>
      <c r="Z282" s="1064">
        <f t="shared" si="60"/>
        <v>0</v>
      </c>
      <c r="AA282" s="1064">
        <f t="shared" si="61"/>
        <v>0</v>
      </c>
      <c r="AB282" s="1064">
        <f t="shared" si="62"/>
        <v>0</v>
      </c>
      <c r="AC282" s="1065">
        <f t="shared" si="63"/>
        <v>0</v>
      </c>
      <c r="AD282" s="1033">
        <f t="shared" si="64"/>
        <v>0</v>
      </c>
      <c r="AE282" s="1034">
        <f t="shared" si="65"/>
        <v>0</v>
      </c>
    </row>
    <row r="283" spans="2:31" s="388" customFormat="1" ht="15" customHeight="1" x14ac:dyDescent="0.2">
      <c r="B283" s="1057"/>
      <c r="C283" s="1058"/>
      <c r="D283" s="1059"/>
      <c r="E283" s="1060"/>
      <c r="F283" s="1060"/>
      <c r="G283" s="1060"/>
      <c r="H283" s="1060"/>
      <c r="I283" s="1060"/>
      <c r="J283" s="1060"/>
      <c r="K283" s="1061">
        <f t="shared" si="57"/>
        <v>0</v>
      </c>
      <c r="L283" s="1060"/>
      <c r="M283" s="1099">
        <f>IFERROR(VLOOKUP($C283,Listen!$F$3:$H$39,2,0),0)</f>
        <v>0</v>
      </c>
      <c r="N283" s="1062">
        <f>IFERROR(VLOOKUP($C283,Listen!$F$3:$H$39,3,0),0)</f>
        <v>0</v>
      </c>
      <c r="O283" s="1063">
        <f t="shared" si="58"/>
        <v>0</v>
      </c>
      <c r="P283" s="1063">
        <f t="shared" si="68"/>
        <v>0</v>
      </c>
      <c r="Q283" s="1063">
        <f t="shared" si="68"/>
        <v>0</v>
      </c>
      <c r="R283" s="1063">
        <f t="shared" si="68"/>
        <v>0</v>
      </c>
      <c r="S283" s="1063">
        <f t="shared" si="68"/>
        <v>0</v>
      </c>
      <c r="T283" s="1063">
        <f t="shared" si="68"/>
        <v>0</v>
      </c>
      <c r="U283" s="1100">
        <f t="shared" si="68"/>
        <v>0</v>
      </c>
      <c r="V283" s="1088">
        <f t="shared" si="67"/>
        <v>0</v>
      </c>
      <c r="W283" s="1064">
        <f>IF(D283='A. Allgemeine Informationen'!$C$15,$K283-X283,HLOOKUP('A. Allgemeine Informationen'!$C$15-1,$Y$1:$AE$505,ROW(D283),FALSE)-$X283)</f>
        <v>0</v>
      </c>
      <c r="X283" s="1098">
        <f>HLOOKUP('A. Allgemeine Informationen'!$C$15,$Y$1:$AE$505,ROW(D283),FALSE)</f>
        <v>0</v>
      </c>
      <c r="Y283" s="1088">
        <f t="shared" si="59"/>
        <v>0</v>
      </c>
      <c r="Z283" s="1064">
        <f t="shared" si="60"/>
        <v>0</v>
      </c>
      <c r="AA283" s="1064">
        <f t="shared" si="61"/>
        <v>0</v>
      </c>
      <c r="AB283" s="1064">
        <f t="shared" si="62"/>
        <v>0</v>
      </c>
      <c r="AC283" s="1065">
        <f t="shared" si="63"/>
        <v>0</v>
      </c>
      <c r="AD283" s="1033">
        <f t="shared" si="64"/>
        <v>0</v>
      </c>
      <c r="AE283" s="1034">
        <f t="shared" si="65"/>
        <v>0</v>
      </c>
    </row>
    <row r="284" spans="2:31" s="388" customFormat="1" ht="15" customHeight="1" x14ac:dyDescent="0.2">
      <c r="B284" s="1057"/>
      <c r="C284" s="1058"/>
      <c r="D284" s="1059"/>
      <c r="E284" s="1060"/>
      <c r="F284" s="1060"/>
      <c r="G284" s="1060"/>
      <c r="H284" s="1060"/>
      <c r="I284" s="1060"/>
      <c r="J284" s="1060"/>
      <c r="K284" s="1061">
        <f t="shared" si="57"/>
        <v>0</v>
      </c>
      <c r="L284" s="1060"/>
      <c r="M284" s="1099">
        <f>IFERROR(VLOOKUP($C284,Listen!$F$3:$H$39,2,0),0)</f>
        <v>0</v>
      </c>
      <c r="N284" s="1062">
        <f>IFERROR(VLOOKUP($C284,Listen!$F$3:$H$39,3,0),0)</f>
        <v>0</v>
      </c>
      <c r="O284" s="1063">
        <f t="shared" si="58"/>
        <v>0</v>
      </c>
      <c r="P284" s="1063">
        <f t="shared" si="68"/>
        <v>0</v>
      </c>
      <c r="Q284" s="1063">
        <f t="shared" si="68"/>
        <v>0</v>
      </c>
      <c r="R284" s="1063">
        <f t="shared" si="68"/>
        <v>0</v>
      </c>
      <c r="S284" s="1063">
        <f t="shared" si="68"/>
        <v>0</v>
      </c>
      <c r="T284" s="1063">
        <f t="shared" si="68"/>
        <v>0</v>
      </c>
      <c r="U284" s="1100">
        <f t="shared" si="68"/>
        <v>0</v>
      </c>
      <c r="V284" s="1088">
        <f t="shared" si="67"/>
        <v>0</v>
      </c>
      <c r="W284" s="1064">
        <f>IF(D284='A. Allgemeine Informationen'!$C$15,$K284-X284,HLOOKUP('A. Allgemeine Informationen'!$C$15-1,$Y$1:$AE$505,ROW(D284),FALSE)-$X284)</f>
        <v>0</v>
      </c>
      <c r="X284" s="1098">
        <f>HLOOKUP('A. Allgemeine Informationen'!$C$15,$Y$1:$AE$505,ROW(D284),FALSE)</f>
        <v>0</v>
      </c>
      <c r="Y284" s="1088">
        <f t="shared" si="59"/>
        <v>0</v>
      </c>
      <c r="Z284" s="1064">
        <f t="shared" si="60"/>
        <v>0</v>
      </c>
      <c r="AA284" s="1064">
        <f t="shared" si="61"/>
        <v>0</v>
      </c>
      <c r="AB284" s="1064">
        <f t="shared" si="62"/>
        <v>0</v>
      </c>
      <c r="AC284" s="1065">
        <f t="shared" si="63"/>
        <v>0</v>
      </c>
      <c r="AD284" s="1033">
        <f t="shared" si="64"/>
        <v>0</v>
      </c>
      <c r="AE284" s="1034">
        <f t="shared" si="65"/>
        <v>0</v>
      </c>
    </row>
    <row r="285" spans="2:31" s="388" customFormat="1" ht="15" customHeight="1" x14ac:dyDescent="0.2">
      <c r="B285" s="1057"/>
      <c r="C285" s="1058"/>
      <c r="D285" s="1059"/>
      <c r="E285" s="1060"/>
      <c r="F285" s="1060"/>
      <c r="G285" s="1060"/>
      <c r="H285" s="1060"/>
      <c r="I285" s="1060"/>
      <c r="J285" s="1060"/>
      <c r="K285" s="1061">
        <f t="shared" si="57"/>
        <v>0</v>
      </c>
      <c r="L285" s="1060"/>
      <c r="M285" s="1099">
        <f>IFERROR(VLOOKUP($C285,Listen!$F$3:$H$39,2,0),0)</f>
        <v>0</v>
      </c>
      <c r="N285" s="1062">
        <f>IFERROR(VLOOKUP($C285,Listen!$F$3:$H$39,3,0),0)</f>
        <v>0</v>
      </c>
      <c r="O285" s="1063">
        <f t="shared" si="58"/>
        <v>0</v>
      </c>
      <c r="P285" s="1063">
        <f t="shared" si="68"/>
        <v>0</v>
      </c>
      <c r="Q285" s="1063">
        <f t="shared" si="68"/>
        <v>0</v>
      </c>
      <c r="R285" s="1063">
        <f t="shared" si="68"/>
        <v>0</v>
      </c>
      <c r="S285" s="1063">
        <f t="shared" si="68"/>
        <v>0</v>
      </c>
      <c r="T285" s="1063">
        <f t="shared" si="68"/>
        <v>0</v>
      </c>
      <c r="U285" s="1100">
        <f t="shared" si="68"/>
        <v>0</v>
      </c>
      <c r="V285" s="1088">
        <f t="shared" si="67"/>
        <v>0</v>
      </c>
      <c r="W285" s="1064">
        <f>IF(D285='A. Allgemeine Informationen'!$C$15,$K285-X285,HLOOKUP('A. Allgemeine Informationen'!$C$15-1,$Y$1:$AE$505,ROW(D285),FALSE)-$X285)</f>
        <v>0</v>
      </c>
      <c r="X285" s="1098">
        <f>HLOOKUP('A. Allgemeine Informationen'!$C$15,$Y$1:$AE$505,ROW(D285),FALSE)</f>
        <v>0</v>
      </c>
      <c r="Y285" s="1088">
        <f t="shared" si="59"/>
        <v>0</v>
      </c>
      <c r="Z285" s="1064">
        <f t="shared" si="60"/>
        <v>0</v>
      </c>
      <c r="AA285" s="1064">
        <f t="shared" si="61"/>
        <v>0</v>
      </c>
      <c r="AB285" s="1064">
        <f t="shared" si="62"/>
        <v>0</v>
      </c>
      <c r="AC285" s="1065">
        <f t="shared" si="63"/>
        <v>0</v>
      </c>
      <c r="AD285" s="1033">
        <f t="shared" si="64"/>
        <v>0</v>
      </c>
      <c r="AE285" s="1034">
        <f t="shared" si="65"/>
        <v>0</v>
      </c>
    </row>
    <row r="286" spans="2:31" s="388" customFormat="1" ht="15" customHeight="1" x14ac:dyDescent="0.2">
      <c r="B286" s="1057"/>
      <c r="C286" s="1058"/>
      <c r="D286" s="1059"/>
      <c r="E286" s="1060"/>
      <c r="F286" s="1060"/>
      <c r="G286" s="1060"/>
      <c r="H286" s="1060"/>
      <c r="I286" s="1060"/>
      <c r="J286" s="1060"/>
      <c r="K286" s="1061">
        <f t="shared" si="57"/>
        <v>0</v>
      </c>
      <c r="L286" s="1060"/>
      <c r="M286" s="1099">
        <f>IFERROR(VLOOKUP($C286,Listen!$F$3:$H$39,2,0),0)</f>
        <v>0</v>
      </c>
      <c r="N286" s="1062">
        <f>IFERROR(VLOOKUP($C286,Listen!$F$3:$H$39,3,0),0)</f>
        <v>0</v>
      </c>
      <c r="O286" s="1063">
        <f t="shared" si="58"/>
        <v>0</v>
      </c>
      <c r="P286" s="1063">
        <f t="shared" si="68"/>
        <v>0</v>
      </c>
      <c r="Q286" s="1063">
        <f t="shared" si="68"/>
        <v>0</v>
      </c>
      <c r="R286" s="1063">
        <f t="shared" si="68"/>
        <v>0</v>
      </c>
      <c r="S286" s="1063">
        <f t="shared" si="68"/>
        <v>0</v>
      </c>
      <c r="T286" s="1063">
        <f t="shared" si="68"/>
        <v>0</v>
      </c>
      <c r="U286" s="1100">
        <f t="shared" si="68"/>
        <v>0</v>
      </c>
      <c r="V286" s="1088">
        <f t="shared" si="67"/>
        <v>0</v>
      </c>
      <c r="W286" s="1064">
        <f>IF(D286='A. Allgemeine Informationen'!$C$15,$K286-X286,HLOOKUP('A. Allgemeine Informationen'!$C$15-1,$Y$1:$AE$505,ROW(D286),FALSE)-$X286)</f>
        <v>0</v>
      </c>
      <c r="X286" s="1098">
        <f>HLOOKUP('A. Allgemeine Informationen'!$C$15,$Y$1:$AE$505,ROW(D286),FALSE)</f>
        <v>0</v>
      </c>
      <c r="Y286" s="1088">
        <f t="shared" si="59"/>
        <v>0</v>
      </c>
      <c r="Z286" s="1064">
        <f t="shared" si="60"/>
        <v>0</v>
      </c>
      <c r="AA286" s="1064">
        <f t="shared" si="61"/>
        <v>0</v>
      </c>
      <c r="AB286" s="1064">
        <f t="shared" si="62"/>
        <v>0</v>
      </c>
      <c r="AC286" s="1065">
        <f t="shared" si="63"/>
        <v>0</v>
      </c>
      <c r="AD286" s="1033">
        <f t="shared" si="64"/>
        <v>0</v>
      </c>
      <c r="AE286" s="1034">
        <f t="shared" si="65"/>
        <v>0</v>
      </c>
    </row>
    <row r="287" spans="2:31" s="388" customFormat="1" ht="15" customHeight="1" x14ac:dyDescent="0.2">
      <c r="B287" s="1057"/>
      <c r="C287" s="1058"/>
      <c r="D287" s="1059"/>
      <c r="E287" s="1060"/>
      <c r="F287" s="1060"/>
      <c r="G287" s="1060"/>
      <c r="H287" s="1060"/>
      <c r="I287" s="1060"/>
      <c r="J287" s="1060"/>
      <c r="K287" s="1061">
        <f t="shared" si="57"/>
        <v>0</v>
      </c>
      <c r="L287" s="1060"/>
      <c r="M287" s="1099">
        <f>IFERROR(VLOOKUP($C287,Listen!$F$3:$H$39,2,0),0)</f>
        <v>0</v>
      </c>
      <c r="N287" s="1062">
        <f>IFERROR(VLOOKUP($C287,Listen!$F$3:$H$39,3,0),0)</f>
        <v>0</v>
      </c>
      <c r="O287" s="1063">
        <f t="shared" si="58"/>
        <v>0</v>
      </c>
      <c r="P287" s="1063">
        <f t="shared" si="68"/>
        <v>0</v>
      </c>
      <c r="Q287" s="1063">
        <f t="shared" si="68"/>
        <v>0</v>
      </c>
      <c r="R287" s="1063">
        <f t="shared" si="68"/>
        <v>0</v>
      </c>
      <c r="S287" s="1063">
        <f t="shared" si="68"/>
        <v>0</v>
      </c>
      <c r="T287" s="1063">
        <f t="shared" si="68"/>
        <v>0</v>
      </c>
      <c r="U287" s="1100">
        <f t="shared" si="68"/>
        <v>0</v>
      </c>
      <c r="V287" s="1088">
        <f t="shared" si="67"/>
        <v>0</v>
      </c>
      <c r="W287" s="1064">
        <f>IF(D287='A. Allgemeine Informationen'!$C$15,$K287-X287,HLOOKUP('A. Allgemeine Informationen'!$C$15-1,$Y$1:$AE$505,ROW(D287),FALSE)-$X287)</f>
        <v>0</v>
      </c>
      <c r="X287" s="1098">
        <f>HLOOKUP('A. Allgemeine Informationen'!$C$15,$Y$1:$AE$505,ROW(D287),FALSE)</f>
        <v>0</v>
      </c>
      <c r="Y287" s="1088">
        <f t="shared" si="59"/>
        <v>0</v>
      </c>
      <c r="Z287" s="1064">
        <f t="shared" si="60"/>
        <v>0</v>
      </c>
      <c r="AA287" s="1064">
        <f t="shared" si="61"/>
        <v>0</v>
      </c>
      <c r="AB287" s="1064">
        <f t="shared" si="62"/>
        <v>0</v>
      </c>
      <c r="AC287" s="1065">
        <f t="shared" si="63"/>
        <v>0</v>
      </c>
      <c r="AD287" s="1033">
        <f t="shared" si="64"/>
        <v>0</v>
      </c>
      <c r="AE287" s="1034">
        <f t="shared" si="65"/>
        <v>0</v>
      </c>
    </row>
    <row r="288" spans="2:31" s="388" customFormat="1" ht="15" customHeight="1" x14ac:dyDescent="0.2">
      <c r="B288" s="1057"/>
      <c r="C288" s="1058"/>
      <c r="D288" s="1059"/>
      <c r="E288" s="1060"/>
      <c r="F288" s="1060"/>
      <c r="G288" s="1060"/>
      <c r="H288" s="1060"/>
      <c r="I288" s="1060"/>
      <c r="J288" s="1060"/>
      <c r="K288" s="1061">
        <f t="shared" si="57"/>
        <v>0</v>
      </c>
      <c r="L288" s="1060"/>
      <c r="M288" s="1099">
        <f>IFERROR(VLOOKUP($C288,Listen!$F$3:$H$39,2,0),0)</f>
        <v>0</v>
      </c>
      <c r="N288" s="1062">
        <f>IFERROR(VLOOKUP($C288,Listen!$F$3:$H$39,3,0),0)</f>
        <v>0</v>
      </c>
      <c r="O288" s="1063">
        <f t="shared" si="58"/>
        <v>0</v>
      </c>
      <c r="P288" s="1063">
        <f t="shared" si="68"/>
        <v>0</v>
      </c>
      <c r="Q288" s="1063">
        <f t="shared" si="68"/>
        <v>0</v>
      </c>
      <c r="R288" s="1063">
        <f t="shared" si="68"/>
        <v>0</v>
      </c>
      <c r="S288" s="1063">
        <f t="shared" si="68"/>
        <v>0</v>
      </c>
      <c r="T288" s="1063">
        <f t="shared" si="68"/>
        <v>0</v>
      </c>
      <c r="U288" s="1100">
        <f t="shared" si="68"/>
        <v>0</v>
      </c>
      <c r="V288" s="1088">
        <f t="shared" si="67"/>
        <v>0</v>
      </c>
      <c r="W288" s="1064">
        <f>IF(D288='A. Allgemeine Informationen'!$C$15,$K288-X288,HLOOKUP('A. Allgemeine Informationen'!$C$15-1,$Y$1:$AE$505,ROW(D288),FALSE)-$X288)</f>
        <v>0</v>
      </c>
      <c r="X288" s="1098">
        <f>HLOOKUP('A. Allgemeine Informationen'!$C$15,$Y$1:$AE$505,ROW(D288),FALSE)</f>
        <v>0</v>
      </c>
      <c r="Y288" s="1088">
        <f t="shared" si="59"/>
        <v>0</v>
      </c>
      <c r="Z288" s="1064">
        <f t="shared" si="60"/>
        <v>0</v>
      </c>
      <c r="AA288" s="1064">
        <f t="shared" si="61"/>
        <v>0</v>
      </c>
      <c r="AB288" s="1064">
        <f t="shared" si="62"/>
        <v>0</v>
      </c>
      <c r="AC288" s="1065">
        <f t="shared" si="63"/>
        <v>0</v>
      </c>
      <c r="AD288" s="1033">
        <f t="shared" si="64"/>
        <v>0</v>
      </c>
      <c r="AE288" s="1034">
        <f t="shared" si="65"/>
        <v>0</v>
      </c>
    </row>
    <row r="289" spans="2:31" s="388" customFormat="1" ht="15" customHeight="1" x14ac:dyDescent="0.2">
      <c r="B289" s="1057"/>
      <c r="C289" s="1058"/>
      <c r="D289" s="1059"/>
      <c r="E289" s="1060"/>
      <c r="F289" s="1060"/>
      <c r="G289" s="1060"/>
      <c r="H289" s="1060"/>
      <c r="I289" s="1060"/>
      <c r="J289" s="1060"/>
      <c r="K289" s="1061">
        <f t="shared" si="57"/>
        <v>0</v>
      </c>
      <c r="L289" s="1060"/>
      <c r="M289" s="1099">
        <f>IFERROR(VLOOKUP($C289,Listen!$F$3:$H$39,2,0),0)</f>
        <v>0</v>
      </c>
      <c r="N289" s="1062">
        <f>IFERROR(VLOOKUP($C289,Listen!$F$3:$H$39,3,0),0)</f>
        <v>0</v>
      </c>
      <c r="O289" s="1063">
        <f t="shared" si="58"/>
        <v>0</v>
      </c>
      <c r="P289" s="1063">
        <f t="shared" si="68"/>
        <v>0</v>
      </c>
      <c r="Q289" s="1063">
        <f t="shared" si="68"/>
        <v>0</v>
      </c>
      <c r="R289" s="1063">
        <f t="shared" si="68"/>
        <v>0</v>
      </c>
      <c r="S289" s="1063">
        <f t="shared" si="68"/>
        <v>0</v>
      </c>
      <c r="T289" s="1063">
        <f t="shared" si="68"/>
        <v>0</v>
      </c>
      <c r="U289" s="1100">
        <f t="shared" si="68"/>
        <v>0</v>
      </c>
      <c r="V289" s="1088">
        <f t="shared" si="67"/>
        <v>0</v>
      </c>
      <c r="W289" s="1064">
        <f>IF(D289='A. Allgemeine Informationen'!$C$15,$K289-X289,HLOOKUP('A. Allgemeine Informationen'!$C$15-1,$Y$1:$AE$505,ROW(D289),FALSE)-$X289)</f>
        <v>0</v>
      </c>
      <c r="X289" s="1098">
        <f>HLOOKUP('A. Allgemeine Informationen'!$C$15,$Y$1:$AE$505,ROW(D289),FALSE)</f>
        <v>0</v>
      </c>
      <c r="Y289" s="1088">
        <f t="shared" si="59"/>
        <v>0</v>
      </c>
      <c r="Z289" s="1064">
        <f t="shared" si="60"/>
        <v>0</v>
      </c>
      <c r="AA289" s="1064">
        <f t="shared" si="61"/>
        <v>0</v>
      </c>
      <c r="AB289" s="1064">
        <f t="shared" si="62"/>
        <v>0</v>
      </c>
      <c r="AC289" s="1065">
        <f t="shared" si="63"/>
        <v>0</v>
      </c>
      <c r="AD289" s="1033">
        <f t="shared" si="64"/>
        <v>0</v>
      </c>
      <c r="AE289" s="1034">
        <f t="shared" si="65"/>
        <v>0</v>
      </c>
    </row>
    <row r="290" spans="2:31" s="388" customFormat="1" ht="15" customHeight="1" x14ac:dyDescent="0.2">
      <c r="B290" s="1057"/>
      <c r="C290" s="1058"/>
      <c r="D290" s="1059"/>
      <c r="E290" s="1060"/>
      <c r="F290" s="1060"/>
      <c r="G290" s="1060"/>
      <c r="H290" s="1060"/>
      <c r="I290" s="1060"/>
      <c r="J290" s="1060"/>
      <c r="K290" s="1061">
        <f t="shared" si="57"/>
        <v>0</v>
      </c>
      <c r="L290" s="1060"/>
      <c r="M290" s="1099">
        <f>IFERROR(VLOOKUP($C290,Listen!$F$3:$H$39,2,0),0)</f>
        <v>0</v>
      </c>
      <c r="N290" s="1062">
        <f>IFERROR(VLOOKUP($C290,Listen!$F$3:$H$39,3,0),0)</f>
        <v>0</v>
      </c>
      <c r="O290" s="1063">
        <f t="shared" si="58"/>
        <v>0</v>
      </c>
      <c r="P290" s="1063">
        <f t="shared" si="68"/>
        <v>0</v>
      </c>
      <c r="Q290" s="1063">
        <f t="shared" si="68"/>
        <v>0</v>
      </c>
      <c r="R290" s="1063">
        <f t="shared" si="68"/>
        <v>0</v>
      </c>
      <c r="S290" s="1063">
        <f t="shared" si="68"/>
        <v>0</v>
      </c>
      <c r="T290" s="1063">
        <f t="shared" si="68"/>
        <v>0</v>
      </c>
      <c r="U290" s="1100">
        <f t="shared" si="68"/>
        <v>0</v>
      </c>
      <c r="V290" s="1088">
        <f t="shared" si="67"/>
        <v>0</v>
      </c>
      <c r="W290" s="1064">
        <f>IF(D290='A. Allgemeine Informationen'!$C$15,$K290-X290,HLOOKUP('A. Allgemeine Informationen'!$C$15-1,$Y$1:$AE$505,ROW(D290),FALSE)-$X290)</f>
        <v>0</v>
      </c>
      <c r="X290" s="1098">
        <f>HLOOKUP('A. Allgemeine Informationen'!$C$15,$Y$1:$AE$505,ROW(D290),FALSE)</f>
        <v>0</v>
      </c>
      <c r="Y290" s="1088">
        <f t="shared" si="59"/>
        <v>0</v>
      </c>
      <c r="Z290" s="1064">
        <f t="shared" si="60"/>
        <v>0</v>
      </c>
      <c r="AA290" s="1064">
        <f t="shared" si="61"/>
        <v>0</v>
      </c>
      <c r="AB290" s="1064">
        <f t="shared" si="62"/>
        <v>0</v>
      </c>
      <c r="AC290" s="1065">
        <f t="shared" si="63"/>
        <v>0</v>
      </c>
      <c r="AD290" s="1033">
        <f t="shared" si="64"/>
        <v>0</v>
      </c>
      <c r="AE290" s="1034">
        <f t="shared" si="65"/>
        <v>0</v>
      </c>
    </row>
    <row r="291" spans="2:31" s="388" customFormat="1" ht="15" customHeight="1" x14ac:dyDescent="0.2">
      <c r="B291" s="1057"/>
      <c r="C291" s="1058"/>
      <c r="D291" s="1059"/>
      <c r="E291" s="1060"/>
      <c r="F291" s="1060"/>
      <c r="G291" s="1060"/>
      <c r="H291" s="1060"/>
      <c r="I291" s="1060"/>
      <c r="J291" s="1060"/>
      <c r="K291" s="1061">
        <f t="shared" si="57"/>
        <v>0</v>
      </c>
      <c r="L291" s="1060"/>
      <c r="M291" s="1099">
        <f>IFERROR(VLOOKUP($C291,Listen!$F$3:$H$39,2,0),0)</f>
        <v>0</v>
      </c>
      <c r="N291" s="1062">
        <f>IFERROR(VLOOKUP($C291,Listen!$F$3:$H$39,3,0),0)</f>
        <v>0</v>
      </c>
      <c r="O291" s="1063">
        <f t="shared" si="58"/>
        <v>0</v>
      </c>
      <c r="P291" s="1063">
        <f t="shared" si="68"/>
        <v>0</v>
      </c>
      <c r="Q291" s="1063">
        <f t="shared" si="68"/>
        <v>0</v>
      </c>
      <c r="R291" s="1063">
        <f t="shared" si="68"/>
        <v>0</v>
      </c>
      <c r="S291" s="1063">
        <f t="shared" si="68"/>
        <v>0</v>
      </c>
      <c r="T291" s="1063">
        <f t="shared" si="68"/>
        <v>0</v>
      </c>
      <c r="U291" s="1100">
        <f t="shared" si="68"/>
        <v>0</v>
      </c>
      <c r="V291" s="1088">
        <f t="shared" si="67"/>
        <v>0</v>
      </c>
      <c r="W291" s="1064">
        <f>IF(D291='A. Allgemeine Informationen'!$C$15,$K291-X291,HLOOKUP('A. Allgemeine Informationen'!$C$15-1,$Y$1:$AE$505,ROW(D291),FALSE)-$X291)</f>
        <v>0</v>
      </c>
      <c r="X291" s="1098">
        <f>HLOOKUP('A. Allgemeine Informationen'!$C$15,$Y$1:$AE$505,ROW(D291),FALSE)</f>
        <v>0</v>
      </c>
      <c r="Y291" s="1088">
        <f t="shared" si="59"/>
        <v>0</v>
      </c>
      <c r="Z291" s="1064">
        <f t="shared" si="60"/>
        <v>0</v>
      </c>
      <c r="AA291" s="1064">
        <f t="shared" si="61"/>
        <v>0</v>
      </c>
      <c r="AB291" s="1064">
        <f t="shared" si="62"/>
        <v>0</v>
      </c>
      <c r="AC291" s="1065">
        <f t="shared" si="63"/>
        <v>0</v>
      </c>
      <c r="AD291" s="1033">
        <f t="shared" si="64"/>
        <v>0</v>
      </c>
      <c r="AE291" s="1034">
        <f t="shared" si="65"/>
        <v>0</v>
      </c>
    </row>
    <row r="292" spans="2:31" s="388" customFormat="1" ht="15" customHeight="1" x14ac:dyDescent="0.2">
      <c r="B292" s="1057"/>
      <c r="C292" s="1058"/>
      <c r="D292" s="1059"/>
      <c r="E292" s="1060"/>
      <c r="F292" s="1060"/>
      <c r="G292" s="1060"/>
      <c r="H292" s="1060"/>
      <c r="I292" s="1060"/>
      <c r="J292" s="1060"/>
      <c r="K292" s="1061">
        <f t="shared" si="57"/>
        <v>0</v>
      </c>
      <c r="L292" s="1060"/>
      <c r="M292" s="1099">
        <f>IFERROR(VLOOKUP($C292,Listen!$F$3:$H$39,2,0),0)</f>
        <v>0</v>
      </c>
      <c r="N292" s="1062">
        <f>IFERROR(VLOOKUP($C292,Listen!$F$3:$H$39,3,0),0)</f>
        <v>0</v>
      </c>
      <c r="O292" s="1063">
        <f t="shared" si="58"/>
        <v>0</v>
      </c>
      <c r="P292" s="1063">
        <f t="shared" si="68"/>
        <v>0</v>
      </c>
      <c r="Q292" s="1063">
        <f t="shared" si="68"/>
        <v>0</v>
      </c>
      <c r="R292" s="1063">
        <f t="shared" si="68"/>
        <v>0</v>
      </c>
      <c r="S292" s="1063">
        <f t="shared" si="68"/>
        <v>0</v>
      </c>
      <c r="T292" s="1063">
        <f t="shared" si="68"/>
        <v>0</v>
      </c>
      <c r="U292" s="1100">
        <f t="shared" si="68"/>
        <v>0</v>
      </c>
      <c r="V292" s="1088">
        <f t="shared" si="67"/>
        <v>0</v>
      </c>
      <c r="W292" s="1064">
        <f>IF(D292='A. Allgemeine Informationen'!$C$15,$K292-X292,HLOOKUP('A. Allgemeine Informationen'!$C$15-1,$Y$1:$AE$505,ROW(D292),FALSE)-$X292)</f>
        <v>0</v>
      </c>
      <c r="X292" s="1098">
        <f>HLOOKUP('A. Allgemeine Informationen'!$C$15,$Y$1:$AE$505,ROW(D292),FALSE)</f>
        <v>0</v>
      </c>
      <c r="Y292" s="1088">
        <f t="shared" si="59"/>
        <v>0</v>
      </c>
      <c r="Z292" s="1064">
        <f t="shared" si="60"/>
        <v>0</v>
      </c>
      <c r="AA292" s="1064">
        <f t="shared" si="61"/>
        <v>0</v>
      </c>
      <c r="AB292" s="1064">
        <f t="shared" si="62"/>
        <v>0</v>
      </c>
      <c r="AC292" s="1065">
        <f t="shared" si="63"/>
        <v>0</v>
      </c>
      <c r="AD292" s="1033">
        <f t="shared" si="64"/>
        <v>0</v>
      </c>
      <c r="AE292" s="1034">
        <f t="shared" si="65"/>
        <v>0</v>
      </c>
    </row>
    <row r="293" spans="2:31" s="388" customFormat="1" ht="15" customHeight="1" x14ac:dyDescent="0.2">
      <c r="B293" s="1057"/>
      <c r="C293" s="1058"/>
      <c r="D293" s="1059"/>
      <c r="E293" s="1060"/>
      <c r="F293" s="1060"/>
      <c r="G293" s="1060"/>
      <c r="H293" s="1060"/>
      <c r="I293" s="1060"/>
      <c r="J293" s="1060"/>
      <c r="K293" s="1061">
        <f t="shared" si="57"/>
        <v>0</v>
      </c>
      <c r="L293" s="1060"/>
      <c r="M293" s="1099">
        <f>IFERROR(VLOOKUP($C293,Listen!$F$3:$H$39,2,0),0)</f>
        <v>0</v>
      </c>
      <c r="N293" s="1062">
        <f>IFERROR(VLOOKUP($C293,Listen!$F$3:$H$39,3,0),0)</f>
        <v>0</v>
      </c>
      <c r="O293" s="1063">
        <f t="shared" si="58"/>
        <v>0</v>
      </c>
      <c r="P293" s="1063">
        <f t="shared" si="68"/>
        <v>0</v>
      </c>
      <c r="Q293" s="1063">
        <f t="shared" si="68"/>
        <v>0</v>
      </c>
      <c r="R293" s="1063">
        <f t="shared" si="68"/>
        <v>0</v>
      </c>
      <c r="S293" s="1063">
        <f t="shared" si="68"/>
        <v>0</v>
      </c>
      <c r="T293" s="1063">
        <f t="shared" si="68"/>
        <v>0</v>
      </c>
      <c r="U293" s="1100">
        <f t="shared" si="68"/>
        <v>0</v>
      </c>
      <c r="V293" s="1088">
        <f t="shared" si="67"/>
        <v>0</v>
      </c>
      <c r="W293" s="1064">
        <f>IF(D293='A. Allgemeine Informationen'!$C$15,$K293-X293,HLOOKUP('A. Allgemeine Informationen'!$C$15-1,$Y$1:$AE$505,ROW(D293),FALSE)-$X293)</f>
        <v>0</v>
      </c>
      <c r="X293" s="1098">
        <f>HLOOKUP('A. Allgemeine Informationen'!$C$15,$Y$1:$AE$505,ROW(D293),FALSE)</f>
        <v>0</v>
      </c>
      <c r="Y293" s="1088">
        <f t="shared" si="59"/>
        <v>0</v>
      </c>
      <c r="Z293" s="1064">
        <f t="shared" si="60"/>
        <v>0</v>
      </c>
      <c r="AA293" s="1064">
        <f t="shared" si="61"/>
        <v>0</v>
      </c>
      <c r="AB293" s="1064">
        <f t="shared" si="62"/>
        <v>0</v>
      </c>
      <c r="AC293" s="1065">
        <f t="shared" si="63"/>
        <v>0</v>
      </c>
      <c r="AD293" s="1033">
        <f t="shared" si="64"/>
        <v>0</v>
      </c>
      <c r="AE293" s="1034">
        <f t="shared" si="65"/>
        <v>0</v>
      </c>
    </row>
    <row r="294" spans="2:31" s="388" customFormat="1" ht="15" customHeight="1" x14ac:dyDescent="0.2">
      <c r="B294" s="1057"/>
      <c r="C294" s="1058"/>
      <c r="D294" s="1059"/>
      <c r="E294" s="1060"/>
      <c r="F294" s="1060"/>
      <c r="G294" s="1060"/>
      <c r="H294" s="1060"/>
      <c r="I294" s="1060"/>
      <c r="J294" s="1060"/>
      <c r="K294" s="1061">
        <f t="shared" si="57"/>
        <v>0</v>
      </c>
      <c r="L294" s="1060"/>
      <c r="M294" s="1099">
        <f>IFERROR(VLOOKUP($C294,Listen!$F$3:$H$39,2,0),0)</f>
        <v>0</v>
      </c>
      <c r="N294" s="1062">
        <f>IFERROR(VLOOKUP($C294,Listen!$F$3:$H$39,3,0),0)</f>
        <v>0</v>
      </c>
      <c r="O294" s="1063">
        <f t="shared" si="58"/>
        <v>0</v>
      </c>
      <c r="P294" s="1063">
        <f t="shared" si="68"/>
        <v>0</v>
      </c>
      <c r="Q294" s="1063">
        <f t="shared" si="68"/>
        <v>0</v>
      </c>
      <c r="R294" s="1063">
        <f t="shared" si="68"/>
        <v>0</v>
      </c>
      <c r="S294" s="1063">
        <f t="shared" si="68"/>
        <v>0</v>
      </c>
      <c r="T294" s="1063">
        <f t="shared" si="68"/>
        <v>0</v>
      </c>
      <c r="U294" s="1100">
        <f t="shared" si="68"/>
        <v>0</v>
      </c>
      <c r="V294" s="1088">
        <f t="shared" si="67"/>
        <v>0</v>
      </c>
      <c r="W294" s="1064">
        <f>IF(D294='A. Allgemeine Informationen'!$C$15,$K294-X294,HLOOKUP('A. Allgemeine Informationen'!$C$15-1,$Y$1:$AE$505,ROW(D294),FALSE)-$X294)</f>
        <v>0</v>
      </c>
      <c r="X294" s="1098">
        <f>HLOOKUP('A. Allgemeine Informationen'!$C$15,$Y$1:$AE$505,ROW(D294),FALSE)</f>
        <v>0</v>
      </c>
      <c r="Y294" s="1088">
        <f t="shared" si="59"/>
        <v>0</v>
      </c>
      <c r="Z294" s="1064">
        <f t="shared" si="60"/>
        <v>0</v>
      </c>
      <c r="AA294" s="1064">
        <f t="shared" si="61"/>
        <v>0</v>
      </c>
      <c r="AB294" s="1064">
        <f t="shared" si="62"/>
        <v>0</v>
      </c>
      <c r="AC294" s="1065">
        <f t="shared" si="63"/>
        <v>0</v>
      </c>
      <c r="AD294" s="1033">
        <f t="shared" si="64"/>
        <v>0</v>
      </c>
      <c r="AE294" s="1034">
        <f t="shared" si="65"/>
        <v>0</v>
      </c>
    </row>
    <row r="295" spans="2:31" s="388" customFormat="1" ht="15" customHeight="1" x14ac:dyDescent="0.2">
      <c r="B295" s="1057"/>
      <c r="C295" s="1058"/>
      <c r="D295" s="1059"/>
      <c r="E295" s="1060"/>
      <c r="F295" s="1060"/>
      <c r="G295" s="1060"/>
      <c r="H295" s="1060"/>
      <c r="I295" s="1060"/>
      <c r="J295" s="1060"/>
      <c r="K295" s="1061">
        <f t="shared" si="57"/>
        <v>0</v>
      </c>
      <c r="L295" s="1060"/>
      <c r="M295" s="1099">
        <f>IFERROR(VLOOKUP($C295,Listen!$F$3:$H$39,2,0),0)</f>
        <v>0</v>
      </c>
      <c r="N295" s="1062">
        <f>IFERROR(VLOOKUP($C295,Listen!$F$3:$H$39,3,0),0)</f>
        <v>0</v>
      </c>
      <c r="O295" s="1063">
        <f t="shared" si="58"/>
        <v>0</v>
      </c>
      <c r="P295" s="1063">
        <f t="shared" ref="P295:U310" si="69">O295</f>
        <v>0</v>
      </c>
      <c r="Q295" s="1063">
        <f t="shared" si="69"/>
        <v>0</v>
      </c>
      <c r="R295" s="1063">
        <f t="shared" si="69"/>
        <v>0</v>
      </c>
      <c r="S295" s="1063">
        <f t="shared" si="69"/>
        <v>0</v>
      </c>
      <c r="T295" s="1063">
        <f t="shared" si="69"/>
        <v>0</v>
      </c>
      <c r="U295" s="1100">
        <f t="shared" si="69"/>
        <v>0</v>
      </c>
      <c r="V295" s="1088">
        <f t="shared" si="67"/>
        <v>0</v>
      </c>
      <c r="W295" s="1064">
        <f>IF(D295='A. Allgemeine Informationen'!$C$15,$K295-X295,HLOOKUP('A. Allgemeine Informationen'!$C$15-1,$Y$1:$AE$505,ROW(D295),FALSE)-$X295)</f>
        <v>0</v>
      </c>
      <c r="X295" s="1098">
        <f>HLOOKUP('A. Allgemeine Informationen'!$C$15,$Y$1:$AE$505,ROW(D295),FALSE)</f>
        <v>0</v>
      </c>
      <c r="Y295" s="1088">
        <f t="shared" si="59"/>
        <v>0</v>
      </c>
      <c r="Z295" s="1064">
        <f t="shared" si="60"/>
        <v>0</v>
      </c>
      <c r="AA295" s="1064">
        <f t="shared" si="61"/>
        <v>0</v>
      </c>
      <c r="AB295" s="1064">
        <f t="shared" si="62"/>
        <v>0</v>
      </c>
      <c r="AC295" s="1065">
        <f t="shared" si="63"/>
        <v>0</v>
      </c>
      <c r="AD295" s="1033">
        <f t="shared" si="64"/>
        <v>0</v>
      </c>
      <c r="AE295" s="1034">
        <f t="shared" si="65"/>
        <v>0</v>
      </c>
    </row>
    <row r="296" spans="2:31" s="388" customFormat="1" ht="15" customHeight="1" x14ac:dyDescent="0.2">
      <c r="B296" s="1057"/>
      <c r="C296" s="1058"/>
      <c r="D296" s="1059"/>
      <c r="E296" s="1060"/>
      <c r="F296" s="1060"/>
      <c r="G296" s="1060"/>
      <c r="H296" s="1060"/>
      <c r="I296" s="1060"/>
      <c r="J296" s="1060"/>
      <c r="K296" s="1061">
        <f t="shared" si="57"/>
        <v>0</v>
      </c>
      <c r="L296" s="1060"/>
      <c r="M296" s="1099">
        <f>IFERROR(VLOOKUP($C296,Listen!$F$3:$H$39,2,0),0)</f>
        <v>0</v>
      </c>
      <c r="N296" s="1062">
        <f>IFERROR(VLOOKUP($C296,Listen!$F$3:$H$39,3,0),0)</f>
        <v>0</v>
      </c>
      <c r="O296" s="1063">
        <f t="shared" si="58"/>
        <v>0</v>
      </c>
      <c r="P296" s="1063">
        <f t="shared" si="69"/>
        <v>0</v>
      </c>
      <c r="Q296" s="1063">
        <f t="shared" si="69"/>
        <v>0</v>
      </c>
      <c r="R296" s="1063">
        <f t="shared" si="69"/>
        <v>0</v>
      </c>
      <c r="S296" s="1063">
        <f t="shared" si="69"/>
        <v>0</v>
      </c>
      <c r="T296" s="1063">
        <f t="shared" si="69"/>
        <v>0</v>
      </c>
      <c r="U296" s="1100">
        <f t="shared" si="69"/>
        <v>0</v>
      </c>
      <c r="V296" s="1088">
        <f t="shared" si="67"/>
        <v>0</v>
      </c>
      <c r="W296" s="1064">
        <f>IF(D296='A. Allgemeine Informationen'!$C$15,$K296-X296,HLOOKUP('A. Allgemeine Informationen'!$C$15-1,$Y$1:$AE$505,ROW(D296),FALSE)-$X296)</f>
        <v>0</v>
      </c>
      <c r="X296" s="1098">
        <f>HLOOKUP('A. Allgemeine Informationen'!$C$15,$Y$1:$AE$505,ROW(D296),FALSE)</f>
        <v>0</v>
      </c>
      <c r="Y296" s="1088">
        <f t="shared" si="59"/>
        <v>0</v>
      </c>
      <c r="Z296" s="1064">
        <f t="shared" si="60"/>
        <v>0</v>
      </c>
      <c r="AA296" s="1064">
        <f t="shared" si="61"/>
        <v>0</v>
      </c>
      <c r="AB296" s="1064">
        <f t="shared" si="62"/>
        <v>0</v>
      </c>
      <c r="AC296" s="1065">
        <f t="shared" si="63"/>
        <v>0</v>
      </c>
      <c r="AD296" s="1033">
        <f t="shared" si="64"/>
        <v>0</v>
      </c>
      <c r="AE296" s="1034">
        <f t="shared" si="65"/>
        <v>0</v>
      </c>
    </row>
    <row r="297" spans="2:31" s="388" customFormat="1" ht="15" customHeight="1" x14ac:dyDescent="0.2">
      <c r="B297" s="1057"/>
      <c r="C297" s="1058"/>
      <c r="D297" s="1059"/>
      <c r="E297" s="1060"/>
      <c r="F297" s="1060"/>
      <c r="G297" s="1060"/>
      <c r="H297" s="1060"/>
      <c r="I297" s="1060"/>
      <c r="J297" s="1060"/>
      <c r="K297" s="1061">
        <f t="shared" si="57"/>
        <v>0</v>
      </c>
      <c r="L297" s="1060"/>
      <c r="M297" s="1099">
        <f>IFERROR(VLOOKUP($C297,Listen!$F$3:$H$39,2,0),0)</f>
        <v>0</v>
      </c>
      <c r="N297" s="1062">
        <f>IFERROR(VLOOKUP($C297,Listen!$F$3:$H$39,3,0),0)</f>
        <v>0</v>
      </c>
      <c r="O297" s="1063">
        <f t="shared" si="58"/>
        <v>0</v>
      </c>
      <c r="P297" s="1063">
        <f t="shared" si="69"/>
        <v>0</v>
      </c>
      <c r="Q297" s="1063">
        <f t="shared" si="69"/>
        <v>0</v>
      </c>
      <c r="R297" s="1063">
        <f t="shared" si="69"/>
        <v>0</v>
      </c>
      <c r="S297" s="1063">
        <f t="shared" si="69"/>
        <v>0</v>
      </c>
      <c r="T297" s="1063">
        <f t="shared" si="69"/>
        <v>0</v>
      </c>
      <c r="U297" s="1100">
        <f t="shared" si="69"/>
        <v>0</v>
      </c>
      <c r="V297" s="1088">
        <f t="shared" si="67"/>
        <v>0</v>
      </c>
      <c r="W297" s="1064">
        <f>IF(D297='A. Allgemeine Informationen'!$C$15,$K297-X297,HLOOKUP('A. Allgemeine Informationen'!$C$15-1,$Y$1:$AE$505,ROW(D297),FALSE)-$X297)</f>
        <v>0</v>
      </c>
      <c r="X297" s="1098">
        <f>HLOOKUP('A. Allgemeine Informationen'!$C$15,$Y$1:$AE$505,ROW(D297),FALSE)</f>
        <v>0</v>
      </c>
      <c r="Y297" s="1088">
        <f t="shared" si="59"/>
        <v>0</v>
      </c>
      <c r="Z297" s="1064">
        <f t="shared" si="60"/>
        <v>0</v>
      </c>
      <c r="AA297" s="1064">
        <f t="shared" si="61"/>
        <v>0</v>
      </c>
      <c r="AB297" s="1064">
        <f t="shared" si="62"/>
        <v>0</v>
      </c>
      <c r="AC297" s="1065">
        <f t="shared" si="63"/>
        <v>0</v>
      </c>
      <c r="AD297" s="1033">
        <f t="shared" si="64"/>
        <v>0</v>
      </c>
      <c r="AE297" s="1034">
        <f t="shared" si="65"/>
        <v>0</v>
      </c>
    </row>
    <row r="298" spans="2:31" s="388" customFormat="1" ht="15" customHeight="1" x14ac:dyDescent="0.2">
      <c r="B298" s="1057"/>
      <c r="C298" s="1058"/>
      <c r="D298" s="1059"/>
      <c r="E298" s="1060"/>
      <c r="F298" s="1060"/>
      <c r="G298" s="1060"/>
      <c r="H298" s="1060"/>
      <c r="I298" s="1060"/>
      <c r="J298" s="1060"/>
      <c r="K298" s="1061">
        <f t="shared" si="57"/>
        <v>0</v>
      </c>
      <c r="L298" s="1060"/>
      <c r="M298" s="1099">
        <f>IFERROR(VLOOKUP($C298,Listen!$F$3:$H$39,2,0),0)</f>
        <v>0</v>
      </c>
      <c r="N298" s="1062">
        <f>IFERROR(VLOOKUP($C298,Listen!$F$3:$H$39,3,0),0)</f>
        <v>0</v>
      </c>
      <c r="O298" s="1063">
        <f t="shared" si="58"/>
        <v>0</v>
      </c>
      <c r="P298" s="1063">
        <f t="shared" si="69"/>
        <v>0</v>
      </c>
      <c r="Q298" s="1063">
        <f t="shared" si="69"/>
        <v>0</v>
      </c>
      <c r="R298" s="1063">
        <f t="shared" si="69"/>
        <v>0</v>
      </c>
      <c r="S298" s="1063">
        <f t="shared" si="69"/>
        <v>0</v>
      </c>
      <c r="T298" s="1063">
        <f t="shared" si="69"/>
        <v>0</v>
      </c>
      <c r="U298" s="1100">
        <f t="shared" si="69"/>
        <v>0</v>
      </c>
      <c r="V298" s="1088">
        <f t="shared" si="67"/>
        <v>0</v>
      </c>
      <c r="W298" s="1064">
        <f>IF(D298='A. Allgemeine Informationen'!$C$15,$K298-X298,HLOOKUP('A. Allgemeine Informationen'!$C$15-1,$Y$1:$AE$505,ROW(D298),FALSE)-$X298)</f>
        <v>0</v>
      </c>
      <c r="X298" s="1098">
        <f>HLOOKUP('A. Allgemeine Informationen'!$C$15,$Y$1:$AE$505,ROW(D298),FALSE)</f>
        <v>0</v>
      </c>
      <c r="Y298" s="1088">
        <f t="shared" si="59"/>
        <v>0</v>
      </c>
      <c r="Z298" s="1064">
        <f t="shared" si="60"/>
        <v>0</v>
      </c>
      <c r="AA298" s="1064">
        <f t="shared" si="61"/>
        <v>0</v>
      </c>
      <c r="AB298" s="1064">
        <f t="shared" si="62"/>
        <v>0</v>
      </c>
      <c r="AC298" s="1065">
        <f t="shared" si="63"/>
        <v>0</v>
      </c>
      <c r="AD298" s="1033">
        <f t="shared" si="64"/>
        <v>0</v>
      </c>
      <c r="AE298" s="1034">
        <f t="shared" si="65"/>
        <v>0</v>
      </c>
    </row>
    <row r="299" spans="2:31" s="388" customFormat="1" ht="15" customHeight="1" x14ac:dyDescent="0.2">
      <c r="B299" s="1057"/>
      <c r="C299" s="1058"/>
      <c r="D299" s="1059"/>
      <c r="E299" s="1060"/>
      <c r="F299" s="1060"/>
      <c r="G299" s="1060"/>
      <c r="H299" s="1060"/>
      <c r="I299" s="1060"/>
      <c r="J299" s="1060"/>
      <c r="K299" s="1061">
        <f t="shared" si="57"/>
        <v>0</v>
      </c>
      <c r="L299" s="1060"/>
      <c r="M299" s="1099">
        <f>IFERROR(VLOOKUP($C299,Listen!$F$3:$H$39,2,0),0)</f>
        <v>0</v>
      </c>
      <c r="N299" s="1062">
        <f>IFERROR(VLOOKUP($C299,Listen!$F$3:$H$39,3,0),0)</f>
        <v>0</v>
      </c>
      <c r="O299" s="1063">
        <f t="shared" si="58"/>
        <v>0</v>
      </c>
      <c r="P299" s="1063">
        <f t="shared" si="69"/>
        <v>0</v>
      </c>
      <c r="Q299" s="1063">
        <f t="shared" si="69"/>
        <v>0</v>
      </c>
      <c r="R299" s="1063">
        <f t="shared" si="69"/>
        <v>0</v>
      </c>
      <c r="S299" s="1063">
        <f t="shared" si="69"/>
        <v>0</v>
      </c>
      <c r="T299" s="1063">
        <f t="shared" si="69"/>
        <v>0</v>
      </c>
      <c r="U299" s="1100">
        <f t="shared" si="69"/>
        <v>0</v>
      </c>
      <c r="V299" s="1088">
        <f t="shared" si="67"/>
        <v>0</v>
      </c>
      <c r="W299" s="1064">
        <f>IF(D299='A. Allgemeine Informationen'!$C$15,$K299-X299,HLOOKUP('A. Allgemeine Informationen'!$C$15-1,$Y$1:$AE$505,ROW(D299),FALSE)-$X299)</f>
        <v>0</v>
      </c>
      <c r="X299" s="1098">
        <f>HLOOKUP('A. Allgemeine Informationen'!$C$15,$Y$1:$AE$505,ROW(D299),FALSE)</f>
        <v>0</v>
      </c>
      <c r="Y299" s="1088">
        <f t="shared" si="59"/>
        <v>0</v>
      </c>
      <c r="Z299" s="1064">
        <f t="shared" si="60"/>
        <v>0</v>
      </c>
      <c r="AA299" s="1064">
        <f t="shared" si="61"/>
        <v>0</v>
      </c>
      <c r="AB299" s="1064">
        <f t="shared" si="62"/>
        <v>0</v>
      </c>
      <c r="AC299" s="1065">
        <f t="shared" si="63"/>
        <v>0</v>
      </c>
      <c r="AD299" s="1033">
        <f t="shared" si="64"/>
        <v>0</v>
      </c>
      <c r="AE299" s="1034">
        <f t="shared" si="65"/>
        <v>0</v>
      </c>
    </row>
    <row r="300" spans="2:31" s="388" customFormat="1" ht="15" customHeight="1" x14ac:dyDescent="0.2">
      <c r="B300" s="1057"/>
      <c r="C300" s="1058"/>
      <c r="D300" s="1059"/>
      <c r="E300" s="1060"/>
      <c r="F300" s="1060"/>
      <c r="G300" s="1060"/>
      <c r="H300" s="1060"/>
      <c r="I300" s="1060"/>
      <c r="J300" s="1060"/>
      <c r="K300" s="1061">
        <f t="shared" si="57"/>
        <v>0</v>
      </c>
      <c r="L300" s="1060"/>
      <c r="M300" s="1099">
        <f>IFERROR(VLOOKUP($C300,Listen!$F$3:$H$39,2,0),0)</f>
        <v>0</v>
      </c>
      <c r="N300" s="1062">
        <f>IFERROR(VLOOKUP($C300,Listen!$F$3:$H$39,3,0),0)</f>
        <v>0</v>
      </c>
      <c r="O300" s="1063">
        <f t="shared" si="58"/>
        <v>0</v>
      </c>
      <c r="P300" s="1063">
        <f t="shared" si="69"/>
        <v>0</v>
      </c>
      <c r="Q300" s="1063">
        <f t="shared" si="69"/>
        <v>0</v>
      </c>
      <c r="R300" s="1063">
        <f t="shared" si="69"/>
        <v>0</v>
      </c>
      <c r="S300" s="1063">
        <f t="shared" si="69"/>
        <v>0</v>
      </c>
      <c r="T300" s="1063">
        <f t="shared" si="69"/>
        <v>0</v>
      </c>
      <c r="U300" s="1100">
        <f t="shared" si="69"/>
        <v>0</v>
      </c>
      <c r="V300" s="1088">
        <f t="shared" si="67"/>
        <v>0</v>
      </c>
      <c r="W300" s="1064">
        <f>IF(D300='A. Allgemeine Informationen'!$C$15,$K300-X300,HLOOKUP('A. Allgemeine Informationen'!$C$15-1,$Y$1:$AE$505,ROW(D300),FALSE)-$X300)</f>
        <v>0</v>
      </c>
      <c r="X300" s="1098">
        <f>HLOOKUP('A. Allgemeine Informationen'!$C$15,$Y$1:$AE$505,ROW(D300),FALSE)</f>
        <v>0</v>
      </c>
      <c r="Y300" s="1088">
        <f t="shared" si="59"/>
        <v>0</v>
      </c>
      <c r="Z300" s="1064">
        <f t="shared" si="60"/>
        <v>0</v>
      </c>
      <c r="AA300" s="1064">
        <f t="shared" si="61"/>
        <v>0</v>
      </c>
      <c r="AB300" s="1064">
        <f t="shared" si="62"/>
        <v>0</v>
      </c>
      <c r="AC300" s="1065">
        <f t="shared" si="63"/>
        <v>0</v>
      </c>
      <c r="AD300" s="1033">
        <f t="shared" si="64"/>
        <v>0</v>
      </c>
      <c r="AE300" s="1034">
        <f t="shared" si="65"/>
        <v>0</v>
      </c>
    </row>
    <row r="301" spans="2:31" s="388" customFormat="1" ht="15" customHeight="1" x14ac:dyDescent="0.2">
      <c r="B301" s="1057"/>
      <c r="C301" s="1058"/>
      <c r="D301" s="1059"/>
      <c r="E301" s="1060"/>
      <c r="F301" s="1060"/>
      <c r="G301" s="1060"/>
      <c r="H301" s="1060"/>
      <c r="I301" s="1060"/>
      <c r="J301" s="1060"/>
      <c r="K301" s="1061">
        <f t="shared" si="57"/>
        <v>0</v>
      </c>
      <c r="L301" s="1060"/>
      <c r="M301" s="1099">
        <f>IFERROR(VLOOKUP($C301,Listen!$F$3:$H$39,2,0),0)</f>
        <v>0</v>
      </c>
      <c r="N301" s="1062">
        <f>IFERROR(VLOOKUP($C301,Listen!$F$3:$H$39,3,0),0)</f>
        <v>0</v>
      </c>
      <c r="O301" s="1063">
        <f t="shared" si="58"/>
        <v>0</v>
      </c>
      <c r="P301" s="1063">
        <f t="shared" si="69"/>
        <v>0</v>
      </c>
      <c r="Q301" s="1063">
        <f t="shared" si="69"/>
        <v>0</v>
      </c>
      <c r="R301" s="1063">
        <f t="shared" si="69"/>
        <v>0</v>
      </c>
      <c r="S301" s="1063">
        <f t="shared" si="69"/>
        <v>0</v>
      </c>
      <c r="T301" s="1063">
        <f t="shared" si="69"/>
        <v>0</v>
      </c>
      <c r="U301" s="1100">
        <f t="shared" si="69"/>
        <v>0</v>
      </c>
      <c r="V301" s="1088">
        <f t="shared" si="67"/>
        <v>0</v>
      </c>
      <c r="W301" s="1064">
        <f>IF(D301='A. Allgemeine Informationen'!$C$15,$K301-X301,HLOOKUP('A. Allgemeine Informationen'!$C$15-1,$Y$1:$AE$505,ROW(D301),FALSE)-$X301)</f>
        <v>0</v>
      </c>
      <c r="X301" s="1098">
        <f>HLOOKUP('A. Allgemeine Informationen'!$C$15,$Y$1:$AE$505,ROW(D301),FALSE)</f>
        <v>0</v>
      </c>
      <c r="Y301" s="1088">
        <f t="shared" si="59"/>
        <v>0</v>
      </c>
      <c r="Z301" s="1064">
        <f t="shared" si="60"/>
        <v>0</v>
      </c>
      <c r="AA301" s="1064">
        <f t="shared" si="61"/>
        <v>0</v>
      </c>
      <c r="AB301" s="1064">
        <f t="shared" si="62"/>
        <v>0</v>
      </c>
      <c r="AC301" s="1065">
        <f t="shared" si="63"/>
        <v>0</v>
      </c>
      <c r="AD301" s="1033">
        <f t="shared" si="64"/>
        <v>0</v>
      </c>
      <c r="AE301" s="1034">
        <f t="shared" si="65"/>
        <v>0</v>
      </c>
    </row>
    <row r="302" spans="2:31" s="388" customFormat="1" ht="15" customHeight="1" x14ac:dyDescent="0.2">
      <c r="B302" s="1057"/>
      <c r="C302" s="1058"/>
      <c r="D302" s="1059"/>
      <c r="E302" s="1060"/>
      <c r="F302" s="1060"/>
      <c r="G302" s="1060"/>
      <c r="H302" s="1060"/>
      <c r="I302" s="1060"/>
      <c r="J302" s="1060"/>
      <c r="K302" s="1061">
        <f t="shared" si="57"/>
        <v>0</v>
      </c>
      <c r="L302" s="1060"/>
      <c r="M302" s="1099">
        <f>IFERROR(VLOOKUP($C302,Listen!$F$3:$H$39,2,0),0)</f>
        <v>0</v>
      </c>
      <c r="N302" s="1062">
        <f>IFERROR(VLOOKUP($C302,Listen!$F$3:$H$39,3,0),0)</f>
        <v>0</v>
      </c>
      <c r="O302" s="1063">
        <f t="shared" si="58"/>
        <v>0</v>
      </c>
      <c r="P302" s="1063">
        <f t="shared" si="69"/>
        <v>0</v>
      </c>
      <c r="Q302" s="1063">
        <f t="shared" si="69"/>
        <v>0</v>
      </c>
      <c r="R302" s="1063">
        <f t="shared" si="69"/>
        <v>0</v>
      </c>
      <c r="S302" s="1063">
        <f t="shared" si="69"/>
        <v>0</v>
      </c>
      <c r="T302" s="1063">
        <f t="shared" si="69"/>
        <v>0</v>
      </c>
      <c r="U302" s="1100">
        <f t="shared" si="69"/>
        <v>0</v>
      </c>
      <c r="V302" s="1088">
        <f t="shared" si="67"/>
        <v>0</v>
      </c>
      <c r="W302" s="1064">
        <f>IF(D302='A. Allgemeine Informationen'!$C$15,$K302-X302,HLOOKUP('A. Allgemeine Informationen'!$C$15-1,$Y$1:$AE$505,ROW(D302),FALSE)-$X302)</f>
        <v>0</v>
      </c>
      <c r="X302" s="1098">
        <f>HLOOKUP('A. Allgemeine Informationen'!$C$15,$Y$1:$AE$505,ROW(D302),FALSE)</f>
        <v>0</v>
      </c>
      <c r="Y302" s="1088">
        <f t="shared" si="59"/>
        <v>0</v>
      </c>
      <c r="Z302" s="1064">
        <f t="shared" si="60"/>
        <v>0</v>
      </c>
      <c r="AA302" s="1064">
        <f t="shared" si="61"/>
        <v>0</v>
      </c>
      <c r="AB302" s="1064">
        <f t="shared" si="62"/>
        <v>0</v>
      </c>
      <c r="AC302" s="1065">
        <f t="shared" si="63"/>
        <v>0</v>
      </c>
      <c r="AD302" s="1033">
        <f t="shared" si="64"/>
        <v>0</v>
      </c>
      <c r="AE302" s="1034">
        <f t="shared" si="65"/>
        <v>0</v>
      </c>
    </row>
    <row r="303" spans="2:31" s="388" customFormat="1" ht="15" customHeight="1" x14ac:dyDescent="0.2">
      <c r="B303" s="1057"/>
      <c r="C303" s="1058"/>
      <c r="D303" s="1059"/>
      <c r="E303" s="1060"/>
      <c r="F303" s="1060"/>
      <c r="G303" s="1060"/>
      <c r="H303" s="1060"/>
      <c r="I303" s="1060"/>
      <c r="J303" s="1060"/>
      <c r="K303" s="1061">
        <f t="shared" si="57"/>
        <v>0</v>
      </c>
      <c r="L303" s="1060"/>
      <c r="M303" s="1099">
        <f>IFERROR(VLOOKUP($C303,Listen!$F$3:$H$39,2,0),0)</f>
        <v>0</v>
      </c>
      <c r="N303" s="1062">
        <f>IFERROR(VLOOKUP($C303,Listen!$F$3:$H$39,3,0),0)</f>
        <v>0</v>
      </c>
      <c r="O303" s="1063">
        <f t="shared" si="58"/>
        <v>0</v>
      </c>
      <c r="P303" s="1063">
        <f t="shared" si="69"/>
        <v>0</v>
      </c>
      <c r="Q303" s="1063">
        <f t="shared" si="69"/>
        <v>0</v>
      </c>
      <c r="R303" s="1063">
        <f t="shared" si="69"/>
        <v>0</v>
      </c>
      <c r="S303" s="1063">
        <f t="shared" si="69"/>
        <v>0</v>
      </c>
      <c r="T303" s="1063">
        <f t="shared" si="69"/>
        <v>0</v>
      </c>
      <c r="U303" s="1100">
        <f t="shared" si="69"/>
        <v>0</v>
      </c>
      <c r="V303" s="1088">
        <f t="shared" si="67"/>
        <v>0</v>
      </c>
      <c r="W303" s="1064">
        <f>IF(D303='A. Allgemeine Informationen'!$C$15,$K303-X303,HLOOKUP('A. Allgemeine Informationen'!$C$15-1,$Y$1:$AE$505,ROW(D303),FALSE)-$X303)</f>
        <v>0</v>
      </c>
      <c r="X303" s="1098">
        <f>HLOOKUP('A. Allgemeine Informationen'!$C$15,$Y$1:$AE$505,ROW(D303),FALSE)</f>
        <v>0</v>
      </c>
      <c r="Y303" s="1088">
        <f t="shared" si="59"/>
        <v>0</v>
      </c>
      <c r="Z303" s="1064">
        <f t="shared" si="60"/>
        <v>0</v>
      </c>
      <c r="AA303" s="1064">
        <f t="shared" si="61"/>
        <v>0</v>
      </c>
      <c r="AB303" s="1064">
        <f t="shared" si="62"/>
        <v>0</v>
      </c>
      <c r="AC303" s="1065">
        <f t="shared" si="63"/>
        <v>0</v>
      </c>
      <c r="AD303" s="1033">
        <f t="shared" si="64"/>
        <v>0</v>
      </c>
      <c r="AE303" s="1034">
        <f t="shared" si="65"/>
        <v>0</v>
      </c>
    </row>
    <row r="304" spans="2:31" s="388" customFormat="1" ht="15" customHeight="1" x14ac:dyDescent="0.2">
      <c r="B304" s="1057"/>
      <c r="C304" s="1058"/>
      <c r="D304" s="1059"/>
      <c r="E304" s="1060"/>
      <c r="F304" s="1060"/>
      <c r="G304" s="1060"/>
      <c r="H304" s="1060"/>
      <c r="I304" s="1060"/>
      <c r="J304" s="1060"/>
      <c r="K304" s="1061">
        <f t="shared" si="57"/>
        <v>0</v>
      </c>
      <c r="L304" s="1060"/>
      <c r="M304" s="1099">
        <f>IFERROR(VLOOKUP($C304,Listen!$F$3:$H$39,2,0),0)</f>
        <v>0</v>
      </c>
      <c r="N304" s="1062">
        <f>IFERROR(VLOOKUP($C304,Listen!$F$3:$H$39,3,0),0)</f>
        <v>0</v>
      </c>
      <c r="O304" s="1063">
        <f t="shared" si="58"/>
        <v>0</v>
      </c>
      <c r="P304" s="1063">
        <f t="shared" si="69"/>
        <v>0</v>
      </c>
      <c r="Q304" s="1063">
        <f t="shared" si="69"/>
        <v>0</v>
      </c>
      <c r="R304" s="1063">
        <f t="shared" si="69"/>
        <v>0</v>
      </c>
      <c r="S304" s="1063">
        <f t="shared" si="69"/>
        <v>0</v>
      </c>
      <c r="T304" s="1063">
        <f t="shared" si="69"/>
        <v>0</v>
      </c>
      <c r="U304" s="1100">
        <f t="shared" si="69"/>
        <v>0</v>
      </c>
      <c r="V304" s="1088">
        <f t="shared" si="67"/>
        <v>0</v>
      </c>
      <c r="W304" s="1064">
        <f>IF(D304='A. Allgemeine Informationen'!$C$15,$K304-X304,HLOOKUP('A. Allgemeine Informationen'!$C$15-1,$Y$1:$AE$505,ROW(D304),FALSE)-$X304)</f>
        <v>0</v>
      </c>
      <c r="X304" s="1098">
        <f>HLOOKUP('A. Allgemeine Informationen'!$C$15,$Y$1:$AE$505,ROW(D304),FALSE)</f>
        <v>0</v>
      </c>
      <c r="Y304" s="1088">
        <f t="shared" si="59"/>
        <v>0</v>
      </c>
      <c r="Z304" s="1064">
        <f t="shared" si="60"/>
        <v>0</v>
      </c>
      <c r="AA304" s="1064">
        <f t="shared" si="61"/>
        <v>0</v>
      </c>
      <c r="AB304" s="1064">
        <f t="shared" si="62"/>
        <v>0</v>
      </c>
      <c r="AC304" s="1065">
        <f t="shared" si="63"/>
        <v>0</v>
      </c>
      <c r="AD304" s="1033">
        <f t="shared" si="64"/>
        <v>0</v>
      </c>
      <c r="AE304" s="1034">
        <f t="shared" si="65"/>
        <v>0</v>
      </c>
    </row>
    <row r="305" spans="2:31" s="388" customFormat="1" ht="15" customHeight="1" x14ac:dyDescent="0.2">
      <c r="B305" s="1057"/>
      <c r="C305" s="1058"/>
      <c r="D305" s="1059"/>
      <c r="E305" s="1060"/>
      <c r="F305" s="1060"/>
      <c r="G305" s="1060"/>
      <c r="H305" s="1060"/>
      <c r="I305" s="1060"/>
      <c r="J305" s="1060"/>
      <c r="K305" s="1061">
        <f t="shared" si="57"/>
        <v>0</v>
      </c>
      <c r="L305" s="1060"/>
      <c r="M305" s="1099">
        <f>IFERROR(VLOOKUP($C305,Listen!$F$3:$H$39,2,0),0)</f>
        <v>0</v>
      </c>
      <c r="N305" s="1062">
        <f>IFERROR(VLOOKUP($C305,Listen!$F$3:$H$39,3,0),0)</f>
        <v>0</v>
      </c>
      <c r="O305" s="1063">
        <f t="shared" si="58"/>
        <v>0</v>
      </c>
      <c r="P305" s="1063">
        <f t="shared" si="69"/>
        <v>0</v>
      </c>
      <c r="Q305" s="1063">
        <f t="shared" si="69"/>
        <v>0</v>
      </c>
      <c r="R305" s="1063">
        <f t="shared" si="69"/>
        <v>0</v>
      </c>
      <c r="S305" s="1063">
        <f t="shared" si="69"/>
        <v>0</v>
      </c>
      <c r="T305" s="1063">
        <f t="shared" si="69"/>
        <v>0</v>
      </c>
      <c r="U305" s="1100">
        <f t="shared" si="69"/>
        <v>0</v>
      </c>
      <c r="V305" s="1088">
        <f t="shared" si="67"/>
        <v>0</v>
      </c>
      <c r="W305" s="1064">
        <f>IF(D305='A. Allgemeine Informationen'!$C$15,$K305-X305,HLOOKUP('A. Allgemeine Informationen'!$C$15-1,$Y$1:$AE$505,ROW(D305),FALSE)-$X305)</f>
        <v>0</v>
      </c>
      <c r="X305" s="1098">
        <f>HLOOKUP('A. Allgemeine Informationen'!$C$15,$Y$1:$AE$505,ROW(D305),FALSE)</f>
        <v>0</v>
      </c>
      <c r="Y305" s="1088">
        <f t="shared" si="59"/>
        <v>0</v>
      </c>
      <c r="Z305" s="1064">
        <f t="shared" si="60"/>
        <v>0</v>
      </c>
      <c r="AA305" s="1064">
        <f t="shared" si="61"/>
        <v>0</v>
      </c>
      <c r="AB305" s="1064">
        <f t="shared" si="62"/>
        <v>0</v>
      </c>
      <c r="AC305" s="1065">
        <f t="shared" si="63"/>
        <v>0</v>
      </c>
      <c r="AD305" s="1033">
        <f t="shared" si="64"/>
        <v>0</v>
      </c>
      <c r="AE305" s="1034">
        <f t="shared" si="65"/>
        <v>0</v>
      </c>
    </row>
    <row r="306" spans="2:31" s="388" customFormat="1" ht="15" customHeight="1" x14ac:dyDescent="0.2">
      <c r="B306" s="1057"/>
      <c r="C306" s="1058"/>
      <c r="D306" s="1059"/>
      <c r="E306" s="1060"/>
      <c r="F306" s="1060"/>
      <c r="G306" s="1060"/>
      <c r="H306" s="1060"/>
      <c r="I306" s="1060"/>
      <c r="J306" s="1060"/>
      <c r="K306" s="1061">
        <f t="shared" si="57"/>
        <v>0</v>
      </c>
      <c r="L306" s="1060"/>
      <c r="M306" s="1099">
        <f>IFERROR(VLOOKUP($C306,Listen!$F$3:$H$39,2,0),0)</f>
        <v>0</v>
      </c>
      <c r="N306" s="1062">
        <f>IFERROR(VLOOKUP($C306,Listen!$F$3:$H$39,3,0),0)</f>
        <v>0</v>
      </c>
      <c r="O306" s="1063">
        <f t="shared" si="58"/>
        <v>0</v>
      </c>
      <c r="P306" s="1063">
        <f t="shared" si="69"/>
        <v>0</v>
      </c>
      <c r="Q306" s="1063">
        <f t="shared" si="69"/>
        <v>0</v>
      </c>
      <c r="R306" s="1063">
        <f t="shared" si="69"/>
        <v>0</v>
      </c>
      <c r="S306" s="1063">
        <f t="shared" si="69"/>
        <v>0</v>
      </c>
      <c r="T306" s="1063">
        <f t="shared" si="69"/>
        <v>0</v>
      </c>
      <c r="U306" s="1100">
        <f t="shared" si="69"/>
        <v>0</v>
      </c>
      <c r="V306" s="1088">
        <f t="shared" si="67"/>
        <v>0</v>
      </c>
      <c r="W306" s="1064">
        <f>IF(D306='A. Allgemeine Informationen'!$C$15,$K306-X306,HLOOKUP('A. Allgemeine Informationen'!$C$15-1,$Y$1:$AE$505,ROW(D306),FALSE)-$X306)</f>
        <v>0</v>
      </c>
      <c r="X306" s="1098">
        <f>HLOOKUP('A. Allgemeine Informationen'!$C$15,$Y$1:$AE$505,ROW(D306),FALSE)</f>
        <v>0</v>
      </c>
      <c r="Y306" s="1088">
        <f t="shared" si="59"/>
        <v>0</v>
      </c>
      <c r="Z306" s="1064">
        <f t="shared" si="60"/>
        <v>0</v>
      </c>
      <c r="AA306" s="1064">
        <f t="shared" si="61"/>
        <v>0</v>
      </c>
      <c r="AB306" s="1064">
        <f t="shared" si="62"/>
        <v>0</v>
      </c>
      <c r="AC306" s="1065">
        <f t="shared" si="63"/>
        <v>0</v>
      </c>
      <c r="AD306" s="1033">
        <f t="shared" si="64"/>
        <v>0</v>
      </c>
      <c r="AE306" s="1034">
        <f t="shared" si="65"/>
        <v>0</v>
      </c>
    </row>
    <row r="307" spans="2:31" s="388" customFormat="1" ht="15" customHeight="1" x14ac:dyDescent="0.2">
      <c r="B307" s="1057"/>
      <c r="C307" s="1058"/>
      <c r="D307" s="1059"/>
      <c r="E307" s="1060"/>
      <c r="F307" s="1060"/>
      <c r="G307" s="1060"/>
      <c r="H307" s="1060"/>
      <c r="I307" s="1060"/>
      <c r="J307" s="1060"/>
      <c r="K307" s="1061">
        <f t="shared" si="57"/>
        <v>0</v>
      </c>
      <c r="L307" s="1060"/>
      <c r="M307" s="1099">
        <f>IFERROR(VLOOKUP($C307,Listen!$F$3:$H$39,2,0),0)</f>
        <v>0</v>
      </c>
      <c r="N307" s="1062">
        <f>IFERROR(VLOOKUP($C307,Listen!$F$3:$H$39,3,0),0)</f>
        <v>0</v>
      </c>
      <c r="O307" s="1063">
        <f t="shared" si="58"/>
        <v>0</v>
      </c>
      <c r="P307" s="1063">
        <f t="shared" si="69"/>
        <v>0</v>
      </c>
      <c r="Q307" s="1063">
        <f t="shared" si="69"/>
        <v>0</v>
      </c>
      <c r="R307" s="1063">
        <f t="shared" si="69"/>
        <v>0</v>
      </c>
      <c r="S307" s="1063">
        <f t="shared" si="69"/>
        <v>0</v>
      </c>
      <c r="T307" s="1063">
        <f t="shared" si="69"/>
        <v>0</v>
      </c>
      <c r="U307" s="1100">
        <f t="shared" si="69"/>
        <v>0</v>
      </c>
      <c r="V307" s="1088">
        <f t="shared" si="67"/>
        <v>0</v>
      </c>
      <c r="W307" s="1064">
        <f>IF(D307='A. Allgemeine Informationen'!$C$15,$K307-X307,HLOOKUP('A. Allgemeine Informationen'!$C$15-1,$Y$1:$AE$505,ROW(D307),FALSE)-$X307)</f>
        <v>0</v>
      </c>
      <c r="X307" s="1098">
        <f>HLOOKUP('A. Allgemeine Informationen'!$C$15,$Y$1:$AE$505,ROW(D307),FALSE)</f>
        <v>0</v>
      </c>
      <c r="Y307" s="1088">
        <f t="shared" si="59"/>
        <v>0</v>
      </c>
      <c r="Z307" s="1064">
        <f t="shared" si="60"/>
        <v>0</v>
      </c>
      <c r="AA307" s="1064">
        <f t="shared" si="61"/>
        <v>0</v>
      </c>
      <c r="AB307" s="1064">
        <f t="shared" si="62"/>
        <v>0</v>
      </c>
      <c r="AC307" s="1065">
        <f t="shared" si="63"/>
        <v>0</v>
      </c>
      <c r="AD307" s="1033">
        <f t="shared" si="64"/>
        <v>0</v>
      </c>
      <c r="AE307" s="1034">
        <f t="shared" si="65"/>
        <v>0</v>
      </c>
    </row>
    <row r="308" spans="2:31" s="388" customFormat="1" ht="15" customHeight="1" x14ac:dyDescent="0.2">
      <c r="B308" s="1057"/>
      <c r="C308" s="1058"/>
      <c r="D308" s="1059"/>
      <c r="E308" s="1060"/>
      <c r="F308" s="1060"/>
      <c r="G308" s="1060"/>
      <c r="H308" s="1060"/>
      <c r="I308" s="1060"/>
      <c r="J308" s="1060"/>
      <c r="K308" s="1061">
        <f t="shared" si="57"/>
        <v>0</v>
      </c>
      <c r="L308" s="1060"/>
      <c r="M308" s="1099">
        <f>IFERROR(VLOOKUP($C308,Listen!$F$3:$H$39,2,0),0)</f>
        <v>0</v>
      </c>
      <c r="N308" s="1062">
        <f>IFERROR(VLOOKUP($C308,Listen!$F$3:$H$39,3,0),0)</f>
        <v>0</v>
      </c>
      <c r="O308" s="1063">
        <f t="shared" si="58"/>
        <v>0</v>
      </c>
      <c r="P308" s="1063">
        <f t="shared" si="69"/>
        <v>0</v>
      </c>
      <c r="Q308" s="1063">
        <f t="shared" si="69"/>
        <v>0</v>
      </c>
      <c r="R308" s="1063">
        <f t="shared" si="69"/>
        <v>0</v>
      </c>
      <c r="S308" s="1063">
        <f t="shared" si="69"/>
        <v>0</v>
      </c>
      <c r="T308" s="1063">
        <f t="shared" si="69"/>
        <v>0</v>
      </c>
      <c r="U308" s="1100">
        <f t="shared" si="69"/>
        <v>0</v>
      </c>
      <c r="V308" s="1088">
        <f t="shared" si="67"/>
        <v>0</v>
      </c>
      <c r="W308" s="1064">
        <f>IF(D308='A. Allgemeine Informationen'!$C$15,$K308-X308,HLOOKUP('A. Allgemeine Informationen'!$C$15-1,$Y$1:$AE$505,ROW(D308),FALSE)-$X308)</f>
        <v>0</v>
      </c>
      <c r="X308" s="1098">
        <f>HLOOKUP('A. Allgemeine Informationen'!$C$15,$Y$1:$AE$505,ROW(D308),FALSE)</f>
        <v>0</v>
      </c>
      <c r="Y308" s="1088">
        <f t="shared" si="59"/>
        <v>0</v>
      </c>
      <c r="Z308" s="1064">
        <f t="shared" si="60"/>
        <v>0</v>
      </c>
      <c r="AA308" s="1064">
        <f t="shared" si="61"/>
        <v>0</v>
      </c>
      <c r="AB308" s="1064">
        <f t="shared" si="62"/>
        <v>0</v>
      </c>
      <c r="AC308" s="1065">
        <f t="shared" si="63"/>
        <v>0</v>
      </c>
      <c r="AD308" s="1033">
        <f t="shared" si="64"/>
        <v>0</v>
      </c>
      <c r="AE308" s="1034">
        <f t="shared" si="65"/>
        <v>0</v>
      </c>
    </row>
    <row r="309" spans="2:31" s="388" customFormat="1" ht="15" customHeight="1" x14ac:dyDescent="0.2">
      <c r="B309" s="1057"/>
      <c r="C309" s="1058"/>
      <c r="D309" s="1059"/>
      <c r="E309" s="1060"/>
      <c r="F309" s="1060"/>
      <c r="G309" s="1060"/>
      <c r="H309" s="1060"/>
      <c r="I309" s="1060"/>
      <c r="J309" s="1060"/>
      <c r="K309" s="1061">
        <f t="shared" si="57"/>
        <v>0</v>
      </c>
      <c r="L309" s="1060"/>
      <c r="M309" s="1099">
        <f>IFERROR(VLOOKUP($C309,Listen!$F$3:$H$39,2,0),0)</f>
        <v>0</v>
      </c>
      <c r="N309" s="1062">
        <f>IFERROR(VLOOKUP($C309,Listen!$F$3:$H$39,3,0),0)</f>
        <v>0</v>
      </c>
      <c r="O309" s="1063">
        <f t="shared" si="58"/>
        <v>0</v>
      </c>
      <c r="P309" s="1063">
        <f t="shared" si="69"/>
        <v>0</v>
      </c>
      <c r="Q309" s="1063">
        <f t="shared" si="69"/>
        <v>0</v>
      </c>
      <c r="R309" s="1063">
        <f t="shared" si="69"/>
        <v>0</v>
      </c>
      <c r="S309" s="1063">
        <f t="shared" si="69"/>
        <v>0</v>
      </c>
      <c r="T309" s="1063">
        <f t="shared" si="69"/>
        <v>0</v>
      </c>
      <c r="U309" s="1100">
        <f t="shared" si="69"/>
        <v>0</v>
      </c>
      <c r="V309" s="1088">
        <f t="shared" si="67"/>
        <v>0</v>
      </c>
      <c r="W309" s="1064">
        <f>IF(D309='A. Allgemeine Informationen'!$C$15,$K309-X309,HLOOKUP('A. Allgemeine Informationen'!$C$15-1,$Y$1:$AE$505,ROW(D309),FALSE)-$X309)</f>
        <v>0</v>
      </c>
      <c r="X309" s="1098">
        <f>HLOOKUP('A. Allgemeine Informationen'!$C$15,$Y$1:$AE$505,ROW(D309),FALSE)</f>
        <v>0</v>
      </c>
      <c r="Y309" s="1088">
        <f t="shared" si="59"/>
        <v>0</v>
      </c>
      <c r="Z309" s="1064">
        <f t="shared" si="60"/>
        <v>0</v>
      </c>
      <c r="AA309" s="1064">
        <f t="shared" si="61"/>
        <v>0</v>
      </c>
      <c r="AB309" s="1064">
        <f t="shared" si="62"/>
        <v>0</v>
      </c>
      <c r="AC309" s="1065">
        <f t="shared" si="63"/>
        <v>0</v>
      </c>
      <c r="AD309" s="1033">
        <f t="shared" si="64"/>
        <v>0</v>
      </c>
      <c r="AE309" s="1034">
        <f t="shared" si="65"/>
        <v>0</v>
      </c>
    </row>
    <row r="310" spans="2:31" s="388" customFormat="1" ht="15" customHeight="1" x14ac:dyDescent="0.2">
      <c r="B310" s="1057"/>
      <c r="C310" s="1058"/>
      <c r="D310" s="1059"/>
      <c r="E310" s="1060"/>
      <c r="F310" s="1060"/>
      <c r="G310" s="1060"/>
      <c r="H310" s="1060"/>
      <c r="I310" s="1060"/>
      <c r="J310" s="1060"/>
      <c r="K310" s="1061">
        <f t="shared" si="57"/>
        <v>0</v>
      </c>
      <c r="L310" s="1060"/>
      <c r="M310" s="1099">
        <f>IFERROR(VLOOKUP($C310,Listen!$F$3:$H$39,2,0),0)</f>
        <v>0</v>
      </c>
      <c r="N310" s="1062">
        <f>IFERROR(VLOOKUP($C310,Listen!$F$3:$H$39,3,0),0)</f>
        <v>0</v>
      </c>
      <c r="O310" s="1063">
        <f t="shared" si="58"/>
        <v>0</v>
      </c>
      <c r="P310" s="1063">
        <f t="shared" si="69"/>
        <v>0</v>
      </c>
      <c r="Q310" s="1063">
        <f t="shared" si="69"/>
        <v>0</v>
      </c>
      <c r="R310" s="1063">
        <f t="shared" si="69"/>
        <v>0</v>
      </c>
      <c r="S310" s="1063">
        <f t="shared" si="69"/>
        <v>0</v>
      </c>
      <c r="T310" s="1063">
        <f t="shared" si="69"/>
        <v>0</v>
      </c>
      <c r="U310" s="1100">
        <f t="shared" si="69"/>
        <v>0</v>
      </c>
      <c r="V310" s="1088">
        <f t="shared" si="67"/>
        <v>0</v>
      </c>
      <c r="W310" s="1064">
        <f>IF(D310='A. Allgemeine Informationen'!$C$15,$K310-X310,HLOOKUP('A. Allgemeine Informationen'!$C$15-1,$Y$1:$AE$505,ROW(D310),FALSE)-$X310)</f>
        <v>0</v>
      </c>
      <c r="X310" s="1098">
        <f>HLOOKUP('A. Allgemeine Informationen'!$C$15,$Y$1:$AE$505,ROW(D310),FALSE)</f>
        <v>0</v>
      </c>
      <c r="Y310" s="1088">
        <f t="shared" si="59"/>
        <v>0</v>
      </c>
      <c r="Z310" s="1064">
        <f t="shared" si="60"/>
        <v>0</v>
      </c>
      <c r="AA310" s="1064">
        <f t="shared" si="61"/>
        <v>0</v>
      </c>
      <c r="AB310" s="1064">
        <f t="shared" si="62"/>
        <v>0</v>
      </c>
      <c r="AC310" s="1065">
        <f t="shared" si="63"/>
        <v>0</v>
      </c>
      <c r="AD310" s="1033">
        <f t="shared" si="64"/>
        <v>0</v>
      </c>
      <c r="AE310" s="1034">
        <f t="shared" si="65"/>
        <v>0</v>
      </c>
    </row>
    <row r="311" spans="2:31" s="388" customFormat="1" ht="15" customHeight="1" x14ac:dyDescent="0.2">
      <c r="B311" s="1057"/>
      <c r="C311" s="1058"/>
      <c r="D311" s="1059"/>
      <c r="E311" s="1060"/>
      <c r="F311" s="1060"/>
      <c r="G311" s="1060"/>
      <c r="H311" s="1060"/>
      <c r="I311" s="1060"/>
      <c r="J311" s="1060"/>
      <c r="K311" s="1061">
        <f t="shared" si="57"/>
        <v>0</v>
      </c>
      <c r="L311" s="1060"/>
      <c r="M311" s="1099">
        <f>IFERROR(VLOOKUP($C311,Listen!$F$3:$H$39,2,0),0)</f>
        <v>0</v>
      </c>
      <c r="N311" s="1062">
        <f>IFERROR(VLOOKUP($C311,Listen!$F$3:$H$39,3,0),0)</f>
        <v>0</v>
      </c>
      <c r="O311" s="1063">
        <f t="shared" si="58"/>
        <v>0</v>
      </c>
      <c r="P311" s="1063">
        <f t="shared" ref="P311:U326" si="70">O311</f>
        <v>0</v>
      </c>
      <c r="Q311" s="1063">
        <f t="shared" si="70"/>
        <v>0</v>
      </c>
      <c r="R311" s="1063">
        <f t="shared" si="70"/>
        <v>0</v>
      </c>
      <c r="S311" s="1063">
        <f t="shared" si="70"/>
        <v>0</v>
      </c>
      <c r="T311" s="1063">
        <f t="shared" si="70"/>
        <v>0</v>
      </c>
      <c r="U311" s="1100">
        <f t="shared" si="70"/>
        <v>0</v>
      </c>
      <c r="V311" s="1088">
        <f t="shared" si="67"/>
        <v>0</v>
      </c>
      <c r="W311" s="1064">
        <f>IF(D311='A. Allgemeine Informationen'!$C$15,$K311-X311,HLOOKUP('A. Allgemeine Informationen'!$C$15-1,$Y$1:$AE$505,ROW(D311),FALSE)-$X311)</f>
        <v>0</v>
      </c>
      <c r="X311" s="1098">
        <f>HLOOKUP('A. Allgemeine Informationen'!$C$15,$Y$1:$AE$505,ROW(D311),FALSE)</f>
        <v>0</v>
      </c>
      <c r="Y311" s="1088">
        <f t="shared" si="59"/>
        <v>0</v>
      </c>
      <c r="Z311" s="1064">
        <f t="shared" si="60"/>
        <v>0</v>
      </c>
      <c r="AA311" s="1064">
        <f t="shared" si="61"/>
        <v>0</v>
      </c>
      <c r="AB311" s="1064">
        <f t="shared" si="62"/>
        <v>0</v>
      </c>
      <c r="AC311" s="1065">
        <f t="shared" si="63"/>
        <v>0</v>
      </c>
      <c r="AD311" s="1033">
        <f t="shared" si="64"/>
        <v>0</v>
      </c>
      <c r="AE311" s="1034">
        <f t="shared" si="65"/>
        <v>0</v>
      </c>
    </row>
    <row r="312" spans="2:31" s="388" customFormat="1" ht="15" customHeight="1" x14ac:dyDescent="0.2">
      <c r="B312" s="1057"/>
      <c r="C312" s="1058"/>
      <c r="D312" s="1059"/>
      <c r="E312" s="1060"/>
      <c r="F312" s="1060"/>
      <c r="G312" s="1060"/>
      <c r="H312" s="1060"/>
      <c r="I312" s="1060"/>
      <c r="J312" s="1060"/>
      <c r="K312" s="1061">
        <f t="shared" si="57"/>
        <v>0</v>
      </c>
      <c r="L312" s="1060"/>
      <c r="M312" s="1099">
        <f>IFERROR(VLOOKUP($C312,Listen!$F$3:$H$39,2,0),0)</f>
        <v>0</v>
      </c>
      <c r="N312" s="1062">
        <f>IFERROR(VLOOKUP($C312,Listen!$F$3:$H$39,3,0),0)</f>
        <v>0</v>
      </c>
      <c r="O312" s="1063">
        <f t="shared" si="58"/>
        <v>0</v>
      </c>
      <c r="P312" s="1063">
        <f t="shared" si="70"/>
        <v>0</v>
      </c>
      <c r="Q312" s="1063">
        <f t="shared" si="70"/>
        <v>0</v>
      </c>
      <c r="R312" s="1063">
        <f t="shared" si="70"/>
        <v>0</v>
      </c>
      <c r="S312" s="1063">
        <f t="shared" si="70"/>
        <v>0</v>
      </c>
      <c r="T312" s="1063">
        <f t="shared" si="70"/>
        <v>0</v>
      </c>
      <c r="U312" s="1100">
        <f t="shared" si="70"/>
        <v>0</v>
      </c>
      <c r="V312" s="1088">
        <f t="shared" si="67"/>
        <v>0</v>
      </c>
      <c r="W312" s="1064">
        <f>IF(D312='A. Allgemeine Informationen'!$C$15,$K312-X312,HLOOKUP('A. Allgemeine Informationen'!$C$15-1,$Y$1:$AE$505,ROW(D312),FALSE)-$X312)</f>
        <v>0</v>
      </c>
      <c r="X312" s="1098">
        <f>HLOOKUP('A. Allgemeine Informationen'!$C$15,$Y$1:$AE$505,ROW(D312),FALSE)</f>
        <v>0</v>
      </c>
      <c r="Y312" s="1088">
        <f t="shared" si="59"/>
        <v>0</v>
      </c>
      <c r="Z312" s="1064">
        <f t="shared" si="60"/>
        <v>0</v>
      </c>
      <c r="AA312" s="1064">
        <f t="shared" si="61"/>
        <v>0</v>
      </c>
      <c r="AB312" s="1064">
        <f t="shared" si="62"/>
        <v>0</v>
      </c>
      <c r="AC312" s="1065">
        <f t="shared" si="63"/>
        <v>0</v>
      </c>
      <c r="AD312" s="1033">
        <f t="shared" si="64"/>
        <v>0</v>
      </c>
      <c r="AE312" s="1034">
        <f t="shared" si="65"/>
        <v>0</v>
      </c>
    </row>
    <row r="313" spans="2:31" s="388" customFormat="1" ht="15" customHeight="1" x14ac:dyDescent="0.2">
      <c r="B313" s="1057"/>
      <c r="C313" s="1058"/>
      <c r="D313" s="1059"/>
      <c r="E313" s="1060"/>
      <c r="F313" s="1060"/>
      <c r="G313" s="1060"/>
      <c r="H313" s="1060"/>
      <c r="I313" s="1060"/>
      <c r="J313" s="1060"/>
      <c r="K313" s="1061">
        <f t="shared" si="57"/>
        <v>0</v>
      </c>
      <c r="L313" s="1060"/>
      <c r="M313" s="1099">
        <f>IFERROR(VLOOKUP($C313,Listen!$F$3:$H$39,2,0),0)</f>
        <v>0</v>
      </c>
      <c r="N313" s="1062">
        <f>IFERROR(VLOOKUP($C313,Listen!$F$3:$H$39,3,0),0)</f>
        <v>0</v>
      </c>
      <c r="O313" s="1063">
        <f t="shared" si="58"/>
        <v>0</v>
      </c>
      <c r="P313" s="1063">
        <f t="shared" si="70"/>
        <v>0</v>
      </c>
      <c r="Q313" s="1063">
        <f t="shared" si="70"/>
        <v>0</v>
      </c>
      <c r="R313" s="1063">
        <f t="shared" si="70"/>
        <v>0</v>
      </c>
      <c r="S313" s="1063">
        <f t="shared" si="70"/>
        <v>0</v>
      </c>
      <c r="T313" s="1063">
        <f t="shared" si="70"/>
        <v>0</v>
      </c>
      <c r="U313" s="1100">
        <f t="shared" si="70"/>
        <v>0</v>
      </c>
      <c r="V313" s="1088">
        <f t="shared" si="67"/>
        <v>0</v>
      </c>
      <c r="W313" s="1064">
        <f>IF(D313='A. Allgemeine Informationen'!$C$15,$K313-X313,HLOOKUP('A. Allgemeine Informationen'!$C$15-1,$Y$1:$AE$505,ROW(D313),FALSE)-$X313)</f>
        <v>0</v>
      </c>
      <c r="X313" s="1098">
        <f>HLOOKUP('A. Allgemeine Informationen'!$C$15,$Y$1:$AE$505,ROW(D313),FALSE)</f>
        <v>0</v>
      </c>
      <c r="Y313" s="1088">
        <f t="shared" si="59"/>
        <v>0</v>
      </c>
      <c r="Z313" s="1064">
        <f t="shared" si="60"/>
        <v>0</v>
      </c>
      <c r="AA313" s="1064">
        <f t="shared" si="61"/>
        <v>0</v>
      </c>
      <c r="AB313" s="1064">
        <f t="shared" si="62"/>
        <v>0</v>
      </c>
      <c r="AC313" s="1065">
        <f t="shared" si="63"/>
        <v>0</v>
      </c>
      <c r="AD313" s="1033">
        <f t="shared" si="64"/>
        <v>0</v>
      </c>
      <c r="AE313" s="1034">
        <f t="shared" si="65"/>
        <v>0</v>
      </c>
    </row>
    <row r="314" spans="2:31" s="388" customFormat="1" ht="15" customHeight="1" x14ac:dyDescent="0.2">
      <c r="B314" s="1057"/>
      <c r="C314" s="1058"/>
      <c r="D314" s="1059"/>
      <c r="E314" s="1060"/>
      <c r="F314" s="1060"/>
      <c r="G314" s="1060"/>
      <c r="H314" s="1060"/>
      <c r="I314" s="1060"/>
      <c r="J314" s="1060"/>
      <c r="K314" s="1061">
        <f t="shared" si="57"/>
        <v>0</v>
      </c>
      <c r="L314" s="1060"/>
      <c r="M314" s="1099">
        <f>IFERROR(VLOOKUP($C314,Listen!$F$3:$H$39,2,0),0)</f>
        <v>0</v>
      </c>
      <c r="N314" s="1062">
        <f>IFERROR(VLOOKUP($C314,Listen!$F$3:$H$39,3,0),0)</f>
        <v>0</v>
      </c>
      <c r="O314" s="1063">
        <f t="shared" si="58"/>
        <v>0</v>
      </c>
      <c r="P314" s="1063">
        <f t="shared" si="70"/>
        <v>0</v>
      </c>
      <c r="Q314" s="1063">
        <f t="shared" si="70"/>
        <v>0</v>
      </c>
      <c r="R314" s="1063">
        <f t="shared" si="70"/>
        <v>0</v>
      </c>
      <c r="S314" s="1063">
        <f t="shared" si="70"/>
        <v>0</v>
      </c>
      <c r="T314" s="1063">
        <f t="shared" si="70"/>
        <v>0</v>
      </c>
      <c r="U314" s="1100">
        <f t="shared" si="70"/>
        <v>0</v>
      </c>
      <c r="V314" s="1088">
        <f t="shared" si="67"/>
        <v>0</v>
      </c>
      <c r="W314" s="1064">
        <f>IF(D314='A. Allgemeine Informationen'!$C$15,$K314-X314,HLOOKUP('A. Allgemeine Informationen'!$C$15-1,$Y$1:$AE$505,ROW(D314),FALSE)-$X314)</f>
        <v>0</v>
      </c>
      <c r="X314" s="1098">
        <f>HLOOKUP('A. Allgemeine Informationen'!$C$15,$Y$1:$AE$505,ROW(D314),FALSE)</f>
        <v>0</v>
      </c>
      <c r="Y314" s="1088">
        <f t="shared" si="59"/>
        <v>0</v>
      </c>
      <c r="Z314" s="1064">
        <f t="shared" si="60"/>
        <v>0</v>
      </c>
      <c r="AA314" s="1064">
        <f t="shared" si="61"/>
        <v>0</v>
      </c>
      <c r="AB314" s="1064">
        <f t="shared" si="62"/>
        <v>0</v>
      </c>
      <c r="AC314" s="1065">
        <f t="shared" si="63"/>
        <v>0</v>
      </c>
      <c r="AD314" s="1033">
        <f t="shared" si="64"/>
        <v>0</v>
      </c>
      <c r="AE314" s="1034">
        <f t="shared" si="65"/>
        <v>0</v>
      </c>
    </row>
    <row r="315" spans="2:31" s="388" customFormat="1" ht="15" customHeight="1" x14ac:dyDescent="0.2">
      <c r="B315" s="1057"/>
      <c r="C315" s="1058"/>
      <c r="D315" s="1059"/>
      <c r="E315" s="1060"/>
      <c r="F315" s="1060"/>
      <c r="G315" s="1060"/>
      <c r="H315" s="1060"/>
      <c r="I315" s="1060"/>
      <c r="J315" s="1060"/>
      <c r="K315" s="1061">
        <f t="shared" si="57"/>
        <v>0</v>
      </c>
      <c r="L315" s="1060"/>
      <c r="M315" s="1099">
        <f>IFERROR(VLOOKUP($C315,Listen!$F$3:$H$39,2,0),0)</f>
        <v>0</v>
      </c>
      <c r="N315" s="1062">
        <f>IFERROR(VLOOKUP($C315,Listen!$F$3:$H$39,3,0),0)</f>
        <v>0</v>
      </c>
      <c r="O315" s="1063">
        <f t="shared" si="58"/>
        <v>0</v>
      </c>
      <c r="P315" s="1063">
        <f t="shared" si="70"/>
        <v>0</v>
      </c>
      <c r="Q315" s="1063">
        <f t="shared" si="70"/>
        <v>0</v>
      </c>
      <c r="R315" s="1063">
        <f t="shared" si="70"/>
        <v>0</v>
      </c>
      <c r="S315" s="1063">
        <f t="shared" si="70"/>
        <v>0</v>
      </c>
      <c r="T315" s="1063">
        <f t="shared" si="70"/>
        <v>0</v>
      </c>
      <c r="U315" s="1100">
        <f t="shared" si="70"/>
        <v>0</v>
      </c>
      <c r="V315" s="1088">
        <f t="shared" si="67"/>
        <v>0</v>
      </c>
      <c r="W315" s="1064">
        <f>IF(D315='A. Allgemeine Informationen'!$C$15,$K315-X315,HLOOKUP('A. Allgemeine Informationen'!$C$15-1,$Y$1:$AE$505,ROW(D315),FALSE)-$X315)</f>
        <v>0</v>
      </c>
      <c r="X315" s="1098">
        <f>HLOOKUP('A. Allgemeine Informationen'!$C$15,$Y$1:$AE$505,ROW(D315),FALSE)</f>
        <v>0</v>
      </c>
      <c r="Y315" s="1088">
        <f t="shared" si="59"/>
        <v>0</v>
      </c>
      <c r="Z315" s="1064">
        <f t="shared" si="60"/>
        <v>0</v>
      </c>
      <c r="AA315" s="1064">
        <f t="shared" si="61"/>
        <v>0</v>
      </c>
      <c r="AB315" s="1064">
        <f t="shared" si="62"/>
        <v>0</v>
      </c>
      <c r="AC315" s="1065">
        <f t="shared" si="63"/>
        <v>0</v>
      </c>
      <c r="AD315" s="1033">
        <f t="shared" si="64"/>
        <v>0</v>
      </c>
      <c r="AE315" s="1034">
        <f t="shared" si="65"/>
        <v>0</v>
      </c>
    </row>
    <row r="316" spans="2:31" s="388" customFormat="1" ht="15" customHeight="1" x14ac:dyDescent="0.2">
      <c r="B316" s="1057"/>
      <c r="C316" s="1058"/>
      <c r="D316" s="1059"/>
      <c r="E316" s="1060"/>
      <c r="F316" s="1060"/>
      <c r="G316" s="1060"/>
      <c r="H316" s="1060"/>
      <c r="I316" s="1060"/>
      <c r="J316" s="1060"/>
      <c r="K316" s="1061">
        <f t="shared" si="57"/>
        <v>0</v>
      </c>
      <c r="L316" s="1060"/>
      <c r="M316" s="1099">
        <f>IFERROR(VLOOKUP($C316,Listen!$F$3:$H$39,2,0),0)</f>
        <v>0</v>
      </c>
      <c r="N316" s="1062">
        <f>IFERROR(VLOOKUP($C316,Listen!$F$3:$H$39,3,0),0)</f>
        <v>0</v>
      </c>
      <c r="O316" s="1063">
        <f t="shared" si="58"/>
        <v>0</v>
      </c>
      <c r="P316" s="1063">
        <f t="shared" si="70"/>
        <v>0</v>
      </c>
      <c r="Q316" s="1063">
        <f t="shared" si="70"/>
        <v>0</v>
      </c>
      <c r="R316" s="1063">
        <f t="shared" si="70"/>
        <v>0</v>
      </c>
      <c r="S316" s="1063">
        <f t="shared" si="70"/>
        <v>0</v>
      </c>
      <c r="T316" s="1063">
        <f t="shared" si="70"/>
        <v>0</v>
      </c>
      <c r="U316" s="1100">
        <f t="shared" si="70"/>
        <v>0</v>
      </c>
      <c r="V316" s="1088">
        <f t="shared" si="67"/>
        <v>0</v>
      </c>
      <c r="W316" s="1064">
        <f>IF(D316='A. Allgemeine Informationen'!$C$15,$K316-X316,HLOOKUP('A. Allgemeine Informationen'!$C$15-1,$Y$1:$AE$505,ROW(D316),FALSE)-$X316)</f>
        <v>0</v>
      </c>
      <c r="X316" s="1098">
        <f>HLOOKUP('A. Allgemeine Informationen'!$C$15,$Y$1:$AE$505,ROW(D316),FALSE)</f>
        <v>0</v>
      </c>
      <c r="Y316" s="1088">
        <f t="shared" si="59"/>
        <v>0</v>
      </c>
      <c r="Z316" s="1064">
        <f t="shared" si="60"/>
        <v>0</v>
      </c>
      <c r="AA316" s="1064">
        <f t="shared" si="61"/>
        <v>0</v>
      </c>
      <c r="AB316" s="1064">
        <f t="shared" si="62"/>
        <v>0</v>
      </c>
      <c r="AC316" s="1065">
        <f t="shared" si="63"/>
        <v>0</v>
      </c>
      <c r="AD316" s="1033">
        <f t="shared" si="64"/>
        <v>0</v>
      </c>
      <c r="AE316" s="1034">
        <f t="shared" si="65"/>
        <v>0</v>
      </c>
    </row>
    <row r="317" spans="2:31" s="388" customFormat="1" ht="15" customHeight="1" x14ac:dyDescent="0.2">
      <c r="B317" s="1057"/>
      <c r="C317" s="1058"/>
      <c r="D317" s="1059"/>
      <c r="E317" s="1060"/>
      <c r="F317" s="1060"/>
      <c r="G317" s="1060"/>
      <c r="H317" s="1060"/>
      <c r="I317" s="1060"/>
      <c r="J317" s="1060"/>
      <c r="K317" s="1061">
        <f t="shared" si="57"/>
        <v>0</v>
      </c>
      <c r="L317" s="1060"/>
      <c r="M317" s="1099">
        <f>IFERROR(VLOOKUP($C317,Listen!$F$3:$H$39,2,0),0)</f>
        <v>0</v>
      </c>
      <c r="N317" s="1062">
        <f>IFERROR(VLOOKUP($C317,Listen!$F$3:$H$39,3,0),0)</f>
        <v>0</v>
      </c>
      <c r="O317" s="1063">
        <f t="shared" si="58"/>
        <v>0</v>
      </c>
      <c r="P317" s="1063">
        <f t="shared" si="70"/>
        <v>0</v>
      </c>
      <c r="Q317" s="1063">
        <f t="shared" si="70"/>
        <v>0</v>
      </c>
      <c r="R317" s="1063">
        <f t="shared" si="70"/>
        <v>0</v>
      </c>
      <c r="S317" s="1063">
        <f t="shared" si="70"/>
        <v>0</v>
      </c>
      <c r="T317" s="1063">
        <f t="shared" si="70"/>
        <v>0</v>
      </c>
      <c r="U317" s="1100">
        <f t="shared" si="70"/>
        <v>0</v>
      </c>
      <c r="V317" s="1088">
        <f t="shared" si="67"/>
        <v>0</v>
      </c>
      <c r="W317" s="1064">
        <f>IF(D317='A. Allgemeine Informationen'!$C$15,$K317-X317,HLOOKUP('A. Allgemeine Informationen'!$C$15-1,$Y$1:$AE$505,ROW(D317),FALSE)-$X317)</f>
        <v>0</v>
      </c>
      <c r="X317" s="1098">
        <f>HLOOKUP('A. Allgemeine Informationen'!$C$15,$Y$1:$AE$505,ROW(D317),FALSE)</f>
        <v>0</v>
      </c>
      <c r="Y317" s="1088">
        <f t="shared" si="59"/>
        <v>0</v>
      </c>
      <c r="Z317" s="1064">
        <f t="shared" si="60"/>
        <v>0</v>
      </c>
      <c r="AA317" s="1064">
        <f t="shared" si="61"/>
        <v>0</v>
      </c>
      <c r="AB317" s="1064">
        <f t="shared" si="62"/>
        <v>0</v>
      </c>
      <c r="AC317" s="1065">
        <f t="shared" si="63"/>
        <v>0</v>
      </c>
      <c r="AD317" s="1033">
        <f t="shared" si="64"/>
        <v>0</v>
      </c>
      <c r="AE317" s="1034">
        <f t="shared" si="65"/>
        <v>0</v>
      </c>
    </row>
    <row r="318" spans="2:31" s="388" customFormat="1" ht="15" customHeight="1" x14ac:dyDescent="0.2">
      <c r="B318" s="1057"/>
      <c r="C318" s="1058"/>
      <c r="D318" s="1059"/>
      <c r="E318" s="1060"/>
      <c r="F318" s="1060"/>
      <c r="G318" s="1060"/>
      <c r="H318" s="1060"/>
      <c r="I318" s="1060"/>
      <c r="J318" s="1060"/>
      <c r="K318" s="1061">
        <f t="shared" si="57"/>
        <v>0</v>
      </c>
      <c r="L318" s="1060"/>
      <c r="M318" s="1099">
        <f>IFERROR(VLOOKUP($C318,Listen!$F$3:$H$39,2,0),0)</f>
        <v>0</v>
      </c>
      <c r="N318" s="1062">
        <f>IFERROR(VLOOKUP($C318,Listen!$F$3:$H$39,3,0),0)</f>
        <v>0</v>
      </c>
      <c r="O318" s="1063">
        <f t="shared" si="58"/>
        <v>0</v>
      </c>
      <c r="P318" s="1063">
        <f t="shared" si="70"/>
        <v>0</v>
      </c>
      <c r="Q318" s="1063">
        <f t="shared" si="70"/>
        <v>0</v>
      </c>
      <c r="R318" s="1063">
        <f t="shared" si="70"/>
        <v>0</v>
      </c>
      <c r="S318" s="1063">
        <f t="shared" si="70"/>
        <v>0</v>
      </c>
      <c r="T318" s="1063">
        <f t="shared" si="70"/>
        <v>0</v>
      </c>
      <c r="U318" s="1100">
        <f t="shared" si="70"/>
        <v>0</v>
      </c>
      <c r="V318" s="1088">
        <f t="shared" si="67"/>
        <v>0</v>
      </c>
      <c r="W318" s="1064">
        <f>IF(D318='A. Allgemeine Informationen'!$C$15,$K318-X318,HLOOKUP('A. Allgemeine Informationen'!$C$15-1,$Y$1:$AE$505,ROW(D318),FALSE)-$X318)</f>
        <v>0</v>
      </c>
      <c r="X318" s="1098">
        <f>HLOOKUP('A. Allgemeine Informationen'!$C$15,$Y$1:$AE$505,ROW(D318),FALSE)</f>
        <v>0</v>
      </c>
      <c r="Y318" s="1088">
        <f t="shared" si="59"/>
        <v>0</v>
      </c>
      <c r="Z318" s="1064">
        <f t="shared" si="60"/>
        <v>0</v>
      </c>
      <c r="AA318" s="1064">
        <f t="shared" si="61"/>
        <v>0</v>
      </c>
      <c r="AB318" s="1064">
        <f t="shared" si="62"/>
        <v>0</v>
      </c>
      <c r="AC318" s="1065">
        <f t="shared" si="63"/>
        <v>0</v>
      </c>
      <c r="AD318" s="1033">
        <f t="shared" si="64"/>
        <v>0</v>
      </c>
      <c r="AE318" s="1034">
        <f t="shared" si="65"/>
        <v>0</v>
      </c>
    </row>
    <row r="319" spans="2:31" s="388" customFormat="1" ht="15" customHeight="1" x14ac:dyDescent="0.2">
      <c r="B319" s="1057"/>
      <c r="C319" s="1058"/>
      <c r="D319" s="1059"/>
      <c r="E319" s="1060"/>
      <c r="F319" s="1060"/>
      <c r="G319" s="1060"/>
      <c r="H319" s="1060"/>
      <c r="I319" s="1060"/>
      <c r="J319" s="1060"/>
      <c r="K319" s="1061">
        <f t="shared" si="57"/>
        <v>0</v>
      </c>
      <c r="L319" s="1060"/>
      <c r="M319" s="1099">
        <f>IFERROR(VLOOKUP($C319,Listen!$F$3:$H$39,2,0),0)</f>
        <v>0</v>
      </c>
      <c r="N319" s="1062">
        <f>IFERROR(VLOOKUP($C319,Listen!$F$3:$H$39,3,0),0)</f>
        <v>0</v>
      </c>
      <c r="O319" s="1063">
        <f t="shared" si="58"/>
        <v>0</v>
      </c>
      <c r="P319" s="1063">
        <f t="shared" si="70"/>
        <v>0</v>
      </c>
      <c r="Q319" s="1063">
        <f t="shared" si="70"/>
        <v>0</v>
      </c>
      <c r="R319" s="1063">
        <f t="shared" si="70"/>
        <v>0</v>
      </c>
      <c r="S319" s="1063">
        <f t="shared" si="70"/>
        <v>0</v>
      </c>
      <c r="T319" s="1063">
        <f t="shared" si="70"/>
        <v>0</v>
      </c>
      <c r="U319" s="1100">
        <f t="shared" si="70"/>
        <v>0</v>
      </c>
      <c r="V319" s="1088">
        <f t="shared" si="67"/>
        <v>0</v>
      </c>
      <c r="W319" s="1064">
        <f>IF(D319='A. Allgemeine Informationen'!$C$15,$K319-X319,HLOOKUP('A. Allgemeine Informationen'!$C$15-1,$Y$1:$AE$505,ROW(D319),FALSE)-$X319)</f>
        <v>0</v>
      </c>
      <c r="X319" s="1098">
        <f>HLOOKUP('A. Allgemeine Informationen'!$C$15,$Y$1:$AE$505,ROW(D319),FALSE)</f>
        <v>0</v>
      </c>
      <c r="Y319" s="1088">
        <f t="shared" si="59"/>
        <v>0</v>
      </c>
      <c r="Z319" s="1064">
        <f t="shared" si="60"/>
        <v>0</v>
      </c>
      <c r="AA319" s="1064">
        <f t="shared" si="61"/>
        <v>0</v>
      </c>
      <c r="AB319" s="1064">
        <f t="shared" si="62"/>
        <v>0</v>
      </c>
      <c r="AC319" s="1065">
        <f t="shared" si="63"/>
        <v>0</v>
      </c>
      <c r="AD319" s="1033">
        <f t="shared" si="64"/>
        <v>0</v>
      </c>
      <c r="AE319" s="1034">
        <f t="shared" si="65"/>
        <v>0</v>
      </c>
    </row>
    <row r="320" spans="2:31" s="388" customFormat="1" ht="15" customHeight="1" x14ac:dyDescent="0.2">
      <c r="B320" s="1057"/>
      <c r="C320" s="1058"/>
      <c r="D320" s="1059"/>
      <c r="E320" s="1060"/>
      <c r="F320" s="1060"/>
      <c r="G320" s="1060"/>
      <c r="H320" s="1060"/>
      <c r="I320" s="1060"/>
      <c r="J320" s="1060"/>
      <c r="K320" s="1061">
        <f t="shared" si="57"/>
        <v>0</v>
      </c>
      <c r="L320" s="1060"/>
      <c r="M320" s="1099">
        <f>IFERROR(VLOOKUP($C320,Listen!$F$3:$H$39,2,0),0)</f>
        <v>0</v>
      </c>
      <c r="N320" s="1062">
        <f>IFERROR(VLOOKUP($C320,Listen!$F$3:$H$39,3,0),0)</f>
        <v>0</v>
      </c>
      <c r="O320" s="1063">
        <f t="shared" si="58"/>
        <v>0</v>
      </c>
      <c r="P320" s="1063">
        <f t="shared" si="70"/>
        <v>0</v>
      </c>
      <c r="Q320" s="1063">
        <f t="shared" si="70"/>
        <v>0</v>
      </c>
      <c r="R320" s="1063">
        <f t="shared" si="70"/>
        <v>0</v>
      </c>
      <c r="S320" s="1063">
        <f t="shared" si="70"/>
        <v>0</v>
      </c>
      <c r="T320" s="1063">
        <f t="shared" si="70"/>
        <v>0</v>
      </c>
      <c r="U320" s="1100">
        <f t="shared" si="70"/>
        <v>0</v>
      </c>
      <c r="V320" s="1088">
        <f t="shared" si="67"/>
        <v>0</v>
      </c>
      <c r="W320" s="1064">
        <f>IF(D320='A. Allgemeine Informationen'!$C$15,$K320-X320,HLOOKUP('A. Allgemeine Informationen'!$C$15-1,$Y$1:$AE$505,ROW(D320),FALSE)-$X320)</f>
        <v>0</v>
      </c>
      <c r="X320" s="1098">
        <f>HLOOKUP('A. Allgemeine Informationen'!$C$15,$Y$1:$AE$505,ROW(D320),FALSE)</f>
        <v>0</v>
      </c>
      <c r="Y320" s="1088">
        <f t="shared" si="59"/>
        <v>0</v>
      </c>
      <c r="Z320" s="1064">
        <f t="shared" si="60"/>
        <v>0</v>
      </c>
      <c r="AA320" s="1064">
        <f t="shared" si="61"/>
        <v>0</v>
      </c>
      <c r="AB320" s="1064">
        <f t="shared" si="62"/>
        <v>0</v>
      </c>
      <c r="AC320" s="1065">
        <f t="shared" si="63"/>
        <v>0</v>
      </c>
      <c r="AD320" s="1033">
        <f t="shared" si="64"/>
        <v>0</v>
      </c>
      <c r="AE320" s="1034">
        <f t="shared" si="65"/>
        <v>0</v>
      </c>
    </row>
    <row r="321" spans="2:31" s="388" customFormat="1" ht="15" customHeight="1" x14ac:dyDescent="0.2">
      <c r="B321" s="1057"/>
      <c r="C321" s="1058"/>
      <c r="D321" s="1059"/>
      <c r="E321" s="1060"/>
      <c r="F321" s="1060"/>
      <c r="G321" s="1060"/>
      <c r="H321" s="1060"/>
      <c r="I321" s="1060"/>
      <c r="J321" s="1060"/>
      <c r="K321" s="1061">
        <f t="shared" si="57"/>
        <v>0</v>
      </c>
      <c r="L321" s="1060"/>
      <c r="M321" s="1099">
        <f>IFERROR(VLOOKUP($C321,Listen!$F$3:$H$39,2,0),0)</f>
        <v>0</v>
      </c>
      <c r="N321" s="1062">
        <f>IFERROR(VLOOKUP($C321,Listen!$F$3:$H$39,3,0),0)</f>
        <v>0</v>
      </c>
      <c r="O321" s="1063">
        <f t="shared" si="58"/>
        <v>0</v>
      </c>
      <c r="P321" s="1063">
        <f t="shared" si="70"/>
        <v>0</v>
      </c>
      <c r="Q321" s="1063">
        <f t="shared" si="70"/>
        <v>0</v>
      </c>
      <c r="R321" s="1063">
        <f t="shared" si="70"/>
        <v>0</v>
      </c>
      <c r="S321" s="1063">
        <f t="shared" si="70"/>
        <v>0</v>
      </c>
      <c r="T321" s="1063">
        <f t="shared" si="70"/>
        <v>0</v>
      </c>
      <c r="U321" s="1100">
        <f t="shared" si="70"/>
        <v>0</v>
      </c>
      <c r="V321" s="1088">
        <f t="shared" si="67"/>
        <v>0</v>
      </c>
      <c r="W321" s="1064">
        <f>IF(D321='A. Allgemeine Informationen'!$C$15,$K321-X321,HLOOKUP('A. Allgemeine Informationen'!$C$15-1,$Y$1:$AE$505,ROW(D321),FALSE)-$X321)</f>
        <v>0</v>
      </c>
      <c r="X321" s="1098">
        <f>HLOOKUP('A. Allgemeine Informationen'!$C$15,$Y$1:$AE$505,ROW(D321),FALSE)</f>
        <v>0</v>
      </c>
      <c r="Y321" s="1088">
        <f t="shared" si="59"/>
        <v>0</v>
      </c>
      <c r="Z321" s="1064">
        <f t="shared" si="60"/>
        <v>0</v>
      </c>
      <c r="AA321" s="1064">
        <f t="shared" si="61"/>
        <v>0</v>
      </c>
      <c r="AB321" s="1064">
        <f t="shared" si="62"/>
        <v>0</v>
      </c>
      <c r="AC321" s="1065">
        <f t="shared" si="63"/>
        <v>0</v>
      </c>
      <c r="AD321" s="1033">
        <f t="shared" si="64"/>
        <v>0</v>
      </c>
      <c r="AE321" s="1034">
        <f t="shared" si="65"/>
        <v>0</v>
      </c>
    </row>
    <row r="322" spans="2:31" s="388" customFormat="1" ht="15" customHeight="1" x14ac:dyDescent="0.2">
      <c r="B322" s="1057"/>
      <c r="C322" s="1058"/>
      <c r="D322" s="1059"/>
      <c r="E322" s="1060"/>
      <c r="F322" s="1060"/>
      <c r="G322" s="1060"/>
      <c r="H322" s="1060"/>
      <c r="I322" s="1060"/>
      <c r="J322" s="1060"/>
      <c r="K322" s="1061">
        <f t="shared" si="57"/>
        <v>0</v>
      </c>
      <c r="L322" s="1060"/>
      <c r="M322" s="1099">
        <f>IFERROR(VLOOKUP($C322,Listen!$F$3:$H$39,2,0),0)</f>
        <v>0</v>
      </c>
      <c r="N322" s="1062">
        <f>IFERROR(VLOOKUP($C322,Listen!$F$3:$H$39,3,0),0)</f>
        <v>0</v>
      </c>
      <c r="O322" s="1063">
        <f t="shared" si="58"/>
        <v>0</v>
      </c>
      <c r="P322" s="1063">
        <f t="shared" si="70"/>
        <v>0</v>
      </c>
      <c r="Q322" s="1063">
        <f t="shared" si="70"/>
        <v>0</v>
      </c>
      <c r="R322" s="1063">
        <f t="shared" si="70"/>
        <v>0</v>
      </c>
      <c r="S322" s="1063">
        <f t="shared" si="70"/>
        <v>0</v>
      </c>
      <c r="T322" s="1063">
        <f t="shared" si="70"/>
        <v>0</v>
      </c>
      <c r="U322" s="1100">
        <f t="shared" si="70"/>
        <v>0</v>
      </c>
      <c r="V322" s="1088">
        <f t="shared" si="67"/>
        <v>0</v>
      </c>
      <c r="W322" s="1064">
        <f>IF(D322='A. Allgemeine Informationen'!$C$15,$K322-X322,HLOOKUP('A. Allgemeine Informationen'!$C$15-1,$Y$1:$AE$505,ROW(D322),FALSE)-$X322)</f>
        <v>0</v>
      </c>
      <c r="X322" s="1098">
        <f>HLOOKUP('A. Allgemeine Informationen'!$C$15,$Y$1:$AE$505,ROW(D322),FALSE)</f>
        <v>0</v>
      </c>
      <c r="Y322" s="1088">
        <f t="shared" si="59"/>
        <v>0</v>
      </c>
      <c r="Z322" s="1064">
        <f t="shared" si="60"/>
        <v>0</v>
      </c>
      <c r="AA322" s="1064">
        <f t="shared" si="61"/>
        <v>0</v>
      </c>
      <c r="AB322" s="1064">
        <f t="shared" si="62"/>
        <v>0</v>
      </c>
      <c r="AC322" s="1065">
        <f t="shared" si="63"/>
        <v>0</v>
      </c>
      <c r="AD322" s="1033">
        <f t="shared" si="64"/>
        <v>0</v>
      </c>
      <c r="AE322" s="1034">
        <f t="shared" si="65"/>
        <v>0</v>
      </c>
    </row>
    <row r="323" spans="2:31" s="388" customFormat="1" ht="15" customHeight="1" x14ac:dyDescent="0.2">
      <c r="B323" s="1057"/>
      <c r="C323" s="1058"/>
      <c r="D323" s="1059"/>
      <c r="E323" s="1060"/>
      <c r="F323" s="1060"/>
      <c r="G323" s="1060"/>
      <c r="H323" s="1060"/>
      <c r="I323" s="1060"/>
      <c r="J323" s="1060"/>
      <c r="K323" s="1061">
        <f t="shared" si="57"/>
        <v>0</v>
      </c>
      <c r="L323" s="1060"/>
      <c r="M323" s="1099">
        <f>IFERROR(VLOOKUP($C323,Listen!$F$3:$H$39,2,0),0)</f>
        <v>0</v>
      </c>
      <c r="N323" s="1062">
        <f>IFERROR(VLOOKUP($C323,Listen!$F$3:$H$39,3,0),0)</f>
        <v>0</v>
      </c>
      <c r="O323" s="1063">
        <f t="shared" si="58"/>
        <v>0</v>
      </c>
      <c r="P323" s="1063">
        <f t="shared" si="70"/>
        <v>0</v>
      </c>
      <c r="Q323" s="1063">
        <f t="shared" si="70"/>
        <v>0</v>
      </c>
      <c r="R323" s="1063">
        <f t="shared" si="70"/>
        <v>0</v>
      </c>
      <c r="S323" s="1063">
        <f t="shared" si="70"/>
        <v>0</v>
      </c>
      <c r="T323" s="1063">
        <f t="shared" si="70"/>
        <v>0</v>
      </c>
      <c r="U323" s="1100">
        <f t="shared" si="70"/>
        <v>0</v>
      </c>
      <c r="V323" s="1088">
        <f t="shared" si="67"/>
        <v>0</v>
      </c>
      <c r="W323" s="1064">
        <f>IF(D323='A. Allgemeine Informationen'!$C$15,$K323-X323,HLOOKUP('A. Allgemeine Informationen'!$C$15-1,$Y$1:$AE$505,ROW(D323),FALSE)-$X323)</f>
        <v>0</v>
      </c>
      <c r="X323" s="1098">
        <f>HLOOKUP('A. Allgemeine Informationen'!$C$15,$Y$1:$AE$505,ROW(D323),FALSE)</f>
        <v>0</v>
      </c>
      <c r="Y323" s="1088">
        <f t="shared" si="59"/>
        <v>0</v>
      </c>
      <c r="Z323" s="1064">
        <f t="shared" si="60"/>
        <v>0</v>
      </c>
      <c r="AA323" s="1064">
        <f t="shared" si="61"/>
        <v>0</v>
      </c>
      <c r="AB323" s="1064">
        <f t="shared" si="62"/>
        <v>0</v>
      </c>
      <c r="AC323" s="1065">
        <f t="shared" si="63"/>
        <v>0</v>
      </c>
      <c r="AD323" s="1033">
        <f t="shared" si="64"/>
        <v>0</v>
      </c>
      <c r="AE323" s="1034">
        <f t="shared" si="65"/>
        <v>0</v>
      </c>
    </row>
    <row r="324" spans="2:31" s="388" customFormat="1" ht="15" customHeight="1" x14ac:dyDescent="0.2">
      <c r="B324" s="1057"/>
      <c r="C324" s="1058"/>
      <c r="D324" s="1059"/>
      <c r="E324" s="1060"/>
      <c r="F324" s="1060"/>
      <c r="G324" s="1060"/>
      <c r="H324" s="1060"/>
      <c r="I324" s="1060"/>
      <c r="J324" s="1060"/>
      <c r="K324" s="1061">
        <f t="shared" si="57"/>
        <v>0</v>
      </c>
      <c r="L324" s="1060"/>
      <c r="M324" s="1099">
        <f>IFERROR(VLOOKUP($C324,Listen!$F$3:$H$39,2,0),0)</f>
        <v>0</v>
      </c>
      <c r="N324" s="1062">
        <f>IFERROR(VLOOKUP($C324,Listen!$F$3:$H$39,3,0),0)</f>
        <v>0</v>
      </c>
      <c r="O324" s="1063">
        <f t="shared" si="58"/>
        <v>0</v>
      </c>
      <c r="P324" s="1063">
        <f t="shared" si="70"/>
        <v>0</v>
      </c>
      <c r="Q324" s="1063">
        <f t="shared" si="70"/>
        <v>0</v>
      </c>
      <c r="R324" s="1063">
        <f t="shared" si="70"/>
        <v>0</v>
      </c>
      <c r="S324" s="1063">
        <f t="shared" si="70"/>
        <v>0</v>
      </c>
      <c r="T324" s="1063">
        <f t="shared" si="70"/>
        <v>0</v>
      </c>
      <c r="U324" s="1100">
        <f t="shared" si="70"/>
        <v>0</v>
      </c>
      <c r="V324" s="1088">
        <f t="shared" si="67"/>
        <v>0</v>
      </c>
      <c r="W324" s="1064">
        <f>IF(D324='A. Allgemeine Informationen'!$C$15,$K324-X324,HLOOKUP('A. Allgemeine Informationen'!$C$15-1,$Y$1:$AE$505,ROW(D324),FALSE)-$X324)</f>
        <v>0</v>
      </c>
      <c r="X324" s="1098">
        <f>HLOOKUP('A. Allgemeine Informationen'!$C$15,$Y$1:$AE$505,ROW(D324),FALSE)</f>
        <v>0</v>
      </c>
      <c r="Y324" s="1088">
        <f t="shared" si="59"/>
        <v>0</v>
      </c>
      <c r="Z324" s="1064">
        <f t="shared" si="60"/>
        <v>0</v>
      </c>
      <c r="AA324" s="1064">
        <f t="shared" si="61"/>
        <v>0</v>
      </c>
      <c r="AB324" s="1064">
        <f t="shared" si="62"/>
        <v>0</v>
      </c>
      <c r="AC324" s="1065">
        <f t="shared" si="63"/>
        <v>0</v>
      </c>
      <c r="AD324" s="1033">
        <f t="shared" si="64"/>
        <v>0</v>
      </c>
      <c r="AE324" s="1034">
        <f t="shared" si="65"/>
        <v>0</v>
      </c>
    </row>
    <row r="325" spans="2:31" s="388" customFormat="1" ht="15" customHeight="1" x14ac:dyDescent="0.2">
      <c r="B325" s="1057"/>
      <c r="C325" s="1058"/>
      <c r="D325" s="1059"/>
      <c r="E325" s="1060"/>
      <c r="F325" s="1060"/>
      <c r="G325" s="1060"/>
      <c r="H325" s="1060"/>
      <c r="I325" s="1060"/>
      <c r="J325" s="1060"/>
      <c r="K325" s="1061">
        <f t="shared" si="57"/>
        <v>0</v>
      </c>
      <c r="L325" s="1060"/>
      <c r="M325" s="1099">
        <f>IFERROR(VLOOKUP($C325,Listen!$F$3:$H$39,2,0),0)</f>
        <v>0</v>
      </c>
      <c r="N325" s="1062">
        <f>IFERROR(VLOOKUP($C325,Listen!$F$3:$H$39,3,0),0)</f>
        <v>0</v>
      </c>
      <c r="O325" s="1063">
        <f t="shared" si="58"/>
        <v>0</v>
      </c>
      <c r="P325" s="1063">
        <f t="shared" si="70"/>
        <v>0</v>
      </c>
      <c r="Q325" s="1063">
        <f t="shared" si="70"/>
        <v>0</v>
      </c>
      <c r="R325" s="1063">
        <f t="shared" si="70"/>
        <v>0</v>
      </c>
      <c r="S325" s="1063">
        <f t="shared" si="70"/>
        <v>0</v>
      </c>
      <c r="T325" s="1063">
        <f t="shared" si="70"/>
        <v>0</v>
      </c>
      <c r="U325" s="1100">
        <f t="shared" si="70"/>
        <v>0</v>
      </c>
      <c r="V325" s="1088">
        <f t="shared" si="67"/>
        <v>0</v>
      </c>
      <c r="W325" s="1064">
        <f>IF(D325='A. Allgemeine Informationen'!$C$15,$K325-X325,HLOOKUP('A. Allgemeine Informationen'!$C$15-1,$Y$1:$AE$505,ROW(D325),FALSE)-$X325)</f>
        <v>0</v>
      </c>
      <c r="X325" s="1098">
        <f>HLOOKUP('A. Allgemeine Informationen'!$C$15,$Y$1:$AE$505,ROW(D325),FALSE)</f>
        <v>0</v>
      </c>
      <c r="Y325" s="1088">
        <f t="shared" si="59"/>
        <v>0</v>
      </c>
      <c r="Z325" s="1064">
        <f t="shared" si="60"/>
        <v>0</v>
      </c>
      <c r="AA325" s="1064">
        <f t="shared" si="61"/>
        <v>0</v>
      </c>
      <c r="AB325" s="1064">
        <f t="shared" si="62"/>
        <v>0</v>
      </c>
      <c r="AC325" s="1065">
        <f t="shared" si="63"/>
        <v>0</v>
      </c>
      <c r="AD325" s="1033">
        <f t="shared" si="64"/>
        <v>0</v>
      </c>
      <c r="AE325" s="1034">
        <f t="shared" si="65"/>
        <v>0</v>
      </c>
    </row>
    <row r="326" spans="2:31" s="388" customFormat="1" ht="15" customHeight="1" x14ac:dyDescent="0.2">
      <c r="B326" s="1057"/>
      <c r="C326" s="1058"/>
      <c r="D326" s="1059"/>
      <c r="E326" s="1060"/>
      <c r="F326" s="1060"/>
      <c r="G326" s="1060"/>
      <c r="H326" s="1060"/>
      <c r="I326" s="1060"/>
      <c r="J326" s="1060"/>
      <c r="K326" s="1061">
        <f t="shared" ref="K326:K389" si="71">E326+F326-H326</f>
        <v>0</v>
      </c>
      <c r="L326" s="1060"/>
      <c r="M326" s="1099">
        <f>IFERROR(VLOOKUP($C326,Listen!$F$3:$H$39,2,0),0)</f>
        <v>0</v>
      </c>
      <c r="N326" s="1062">
        <f>IFERROR(VLOOKUP($C326,Listen!$F$3:$H$39,3,0),0)</f>
        <v>0</v>
      </c>
      <c r="O326" s="1063">
        <f t="shared" ref="O326:O389" si="72">$M326</f>
        <v>0</v>
      </c>
      <c r="P326" s="1063">
        <f t="shared" si="70"/>
        <v>0</v>
      </c>
      <c r="Q326" s="1063">
        <f t="shared" si="70"/>
        <v>0</v>
      </c>
      <c r="R326" s="1063">
        <f t="shared" si="70"/>
        <v>0</v>
      </c>
      <c r="S326" s="1063">
        <f t="shared" si="70"/>
        <v>0</v>
      </c>
      <c r="T326" s="1063">
        <f t="shared" si="70"/>
        <v>0</v>
      </c>
      <c r="U326" s="1100">
        <f t="shared" si="70"/>
        <v>0</v>
      </c>
      <c r="V326" s="1088">
        <f t="shared" si="67"/>
        <v>0</v>
      </c>
      <c r="W326" s="1064">
        <f>IF(D326='A. Allgemeine Informationen'!$C$15,$K326-X326,HLOOKUP('A. Allgemeine Informationen'!$C$15-1,$Y$1:$AE$505,ROW(D326),FALSE)-$X326)</f>
        <v>0</v>
      </c>
      <c r="X326" s="1098">
        <f>HLOOKUP('A. Allgemeine Informationen'!$C$15,$Y$1:$AE$505,ROW(D326),FALSE)</f>
        <v>0</v>
      </c>
      <c r="Y326" s="1088">
        <f t="shared" ref="Y326:Y389" si="73">IF(OR($D326=0,$K326=0),0,IF($D326-$Y$5&lt;1,$K326-$K326/O326*(Y$5-$D326+1),0))</f>
        <v>0</v>
      </c>
      <c r="Z326" s="1064">
        <f t="shared" ref="Z326:Z389" si="74">IF(OR($D326=0,$K326=0,P326-(Z$5-$D326)=0),0,IF($D326-Z$5&lt;0,Y326-Y326/(P326-(Z$5-$D326)),IF($D326-Z$5=0,$K326-$K326/P326,0)))</f>
        <v>0</v>
      </c>
      <c r="AA326" s="1064">
        <f t="shared" ref="AA326:AA389" si="75">IF(OR($D326=0,$K326=0,Q326-(AA$5-$D326)=0),0,IF($D326-AA$5&lt;0,Z326-Z326/(Q326-(AA$5-$D326)),IF($D326-AA$5=0,$K326-$K326/Q326,0)))</f>
        <v>0</v>
      </c>
      <c r="AB326" s="1064">
        <f t="shared" ref="AB326:AB389" si="76">IF(OR($D326=0,$K326=0,R326-(AB$5-$D326)=0),0,IF($D326-AB$5&lt;0,AA326-AA326/(R326-(AB$5-$D326)),IF($D326-AB$5=0,$K326-$K326/R326,0)))</f>
        <v>0</v>
      </c>
      <c r="AC326" s="1065">
        <f t="shared" ref="AC326:AC389" si="77">IF(OR($D326=0,$K326=0,S326-(AC$5-$D326)=0),0,IF($D326-AC$5&lt;0,AB326-AB326/(S326-(AC$5-$D326)),IF($D326-AC$5=0,$K326-$K326/S326,0)))</f>
        <v>0</v>
      </c>
      <c r="AD326" s="1033">
        <f t="shared" ref="AD326:AD389" si="78">IF(OR($D326=0,$K326=0,T326-(AD$5-$D326)=0),0,IF($D326-AD$5&lt;0,AC326-AC326/(T326-(AD$5-$D326)),IF($D326-AD$5=0,$K326-$K326/T326,0)))</f>
        <v>0</v>
      </c>
      <c r="AE326" s="1034">
        <f t="shared" ref="AE326:AE389" si="79">IF(OR($D326=0,$K326=0,U326-(AE$5-$D326)=0),0,IF($D326-AE$5&lt;0,AD326-AD326/(U326-(AE$5-$D326)),IF($D326-AE$5=0,$K326-$K326/U326,0)))</f>
        <v>0</v>
      </c>
    </row>
    <row r="327" spans="2:31" s="388" customFormat="1" ht="15" customHeight="1" x14ac:dyDescent="0.2">
      <c r="B327" s="1057"/>
      <c r="C327" s="1058"/>
      <c r="D327" s="1059"/>
      <c r="E327" s="1060"/>
      <c r="F327" s="1060"/>
      <c r="G327" s="1060"/>
      <c r="H327" s="1060"/>
      <c r="I327" s="1060"/>
      <c r="J327" s="1060"/>
      <c r="K327" s="1061">
        <f t="shared" si="71"/>
        <v>0</v>
      </c>
      <c r="L327" s="1060"/>
      <c r="M327" s="1099">
        <f>IFERROR(VLOOKUP($C327,Listen!$F$3:$H$39,2,0),0)</f>
        <v>0</v>
      </c>
      <c r="N327" s="1062">
        <f>IFERROR(VLOOKUP($C327,Listen!$F$3:$H$39,3,0),0)</f>
        <v>0</v>
      </c>
      <c r="O327" s="1063">
        <f t="shared" si="72"/>
        <v>0</v>
      </c>
      <c r="P327" s="1063">
        <f t="shared" ref="P327:U342" si="80">O327</f>
        <v>0</v>
      </c>
      <c r="Q327" s="1063">
        <f t="shared" si="80"/>
        <v>0</v>
      </c>
      <c r="R327" s="1063">
        <f t="shared" si="80"/>
        <v>0</v>
      </c>
      <c r="S327" s="1063">
        <f t="shared" si="80"/>
        <v>0</v>
      </c>
      <c r="T327" s="1063">
        <f t="shared" si="80"/>
        <v>0</v>
      </c>
      <c r="U327" s="1100">
        <f t="shared" si="80"/>
        <v>0</v>
      </c>
      <c r="V327" s="1088">
        <f t="shared" ref="V327:V390" si="81">X327+W327</f>
        <v>0</v>
      </c>
      <c r="W327" s="1064">
        <f>IF(D327='A. Allgemeine Informationen'!$C$15,$K327-X327,HLOOKUP('A. Allgemeine Informationen'!$C$15-1,$Y$1:$AE$505,ROW(D327),FALSE)-$X327)</f>
        <v>0</v>
      </c>
      <c r="X327" s="1098">
        <f>HLOOKUP('A. Allgemeine Informationen'!$C$15,$Y$1:$AE$505,ROW(D327),FALSE)</f>
        <v>0</v>
      </c>
      <c r="Y327" s="1088">
        <f t="shared" si="73"/>
        <v>0</v>
      </c>
      <c r="Z327" s="1064">
        <f t="shared" si="74"/>
        <v>0</v>
      </c>
      <c r="AA327" s="1064">
        <f t="shared" si="75"/>
        <v>0</v>
      </c>
      <c r="AB327" s="1064">
        <f t="shared" si="76"/>
        <v>0</v>
      </c>
      <c r="AC327" s="1065">
        <f t="shared" si="77"/>
        <v>0</v>
      </c>
      <c r="AD327" s="1033">
        <f t="shared" si="78"/>
        <v>0</v>
      </c>
      <c r="AE327" s="1034">
        <f t="shared" si="79"/>
        <v>0</v>
      </c>
    </row>
    <row r="328" spans="2:31" s="388" customFormat="1" ht="15" customHeight="1" x14ac:dyDescent="0.2">
      <c r="B328" s="1057"/>
      <c r="C328" s="1058"/>
      <c r="D328" s="1059"/>
      <c r="E328" s="1060"/>
      <c r="F328" s="1060"/>
      <c r="G328" s="1060"/>
      <c r="H328" s="1060"/>
      <c r="I328" s="1060"/>
      <c r="J328" s="1060"/>
      <c r="K328" s="1061">
        <f t="shared" si="71"/>
        <v>0</v>
      </c>
      <c r="L328" s="1060"/>
      <c r="M328" s="1099">
        <f>IFERROR(VLOOKUP($C328,Listen!$F$3:$H$39,2,0),0)</f>
        <v>0</v>
      </c>
      <c r="N328" s="1062">
        <f>IFERROR(VLOOKUP($C328,Listen!$F$3:$H$39,3,0),0)</f>
        <v>0</v>
      </c>
      <c r="O328" s="1063">
        <f t="shared" si="72"/>
        <v>0</v>
      </c>
      <c r="P328" s="1063">
        <f t="shared" si="80"/>
        <v>0</v>
      </c>
      <c r="Q328" s="1063">
        <f t="shared" si="80"/>
        <v>0</v>
      </c>
      <c r="R328" s="1063">
        <f t="shared" si="80"/>
        <v>0</v>
      </c>
      <c r="S328" s="1063">
        <f t="shared" si="80"/>
        <v>0</v>
      </c>
      <c r="T328" s="1063">
        <f t="shared" si="80"/>
        <v>0</v>
      </c>
      <c r="U328" s="1100">
        <f t="shared" si="80"/>
        <v>0</v>
      </c>
      <c r="V328" s="1088">
        <f t="shared" si="81"/>
        <v>0</v>
      </c>
      <c r="W328" s="1064">
        <f>IF(D328='A. Allgemeine Informationen'!$C$15,$K328-X328,HLOOKUP('A. Allgemeine Informationen'!$C$15-1,$Y$1:$AE$505,ROW(D328),FALSE)-$X328)</f>
        <v>0</v>
      </c>
      <c r="X328" s="1098">
        <f>HLOOKUP('A. Allgemeine Informationen'!$C$15,$Y$1:$AE$505,ROW(D328),FALSE)</f>
        <v>0</v>
      </c>
      <c r="Y328" s="1088">
        <f t="shared" si="73"/>
        <v>0</v>
      </c>
      <c r="Z328" s="1064">
        <f t="shared" si="74"/>
        <v>0</v>
      </c>
      <c r="AA328" s="1064">
        <f t="shared" si="75"/>
        <v>0</v>
      </c>
      <c r="AB328" s="1064">
        <f t="shared" si="76"/>
        <v>0</v>
      </c>
      <c r="AC328" s="1065">
        <f t="shared" si="77"/>
        <v>0</v>
      </c>
      <c r="AD328" s="1033">
        <f t="shared" si="78"/>
        <v>0</v>
      </c>
      <c r="AE328" s="1034">
        <f t="shared" si="79"/>
        <v>0</v>
      </c>
    </row>
    <row r="329" spans="2:31" s="388" customFormat="1" ht="15" customHeight="1" x14ac:dyDescent="0.2">
      <c r="B329" s="1057"/>
      <c r="C329" s="1058"/>
      <c r="D329" s="1059"/>
      <c r="E329" s="1060"/>
      <c r="F329" s="1060"/>
      <c r="G329" s="1060"/>
      <c r="H329" s="1060"/>
      <c r="I329" s="1060"/>
      <c r="J329" s="1060"/>
      <c r="K329" s="1061">
        <f t="shared" si="71"/>
        <v>0</v>
      </c>
      <c r="L329" s="1060"/>
      <c r="M329" s="1099">
        <f>IFERROR(VLOOKUP($C329,Listen!$F$3:$H$39,2,0),0)</f>
        <v>0</v>
      </c>
      <c r="N329" s="1062">
        <f>IFERROR(VLOOKUP($C329,Listen!$F$3:$H$39,3,0),0)</f>
        <v>0</v>
      </c>
      <c r="O329" s="1063">
        <f t="shared" si="72"/>
        <v>0</v>
      </c>
      <c r="P329" s="1063">
        <f t="shared" si="80"/>
        <v>0</v>
      </c>
      <c r="Q329" s="1063">
        <f t="shared" si="80"/>
        <v>0</v>
      </c>
      <c r="R329" s="1063">
        <f t="shared" si="80"/>
        <v>0</v>
      </c>
      <c r="S329" s="1063">
        <f t="shared" si="80"/>
        <v>0</v>
      </c>
      <c r="T329" s="1063">
        <f t="shared" si="80"/>
        <v>0</v>
      </c>
      <c r="U329" s="1100">
        <f t="shared" si="80"/>
        <v>0</v>
      </c>
      <c r="V329" s="1088">
        <f t="shared" si="81"/>
        <v>0</v>
      </c>
      <c r="W329" s="1064">
        <f>IF(D329='A. Allgemeine Informationen'!$C$15,$K329-X329,HLOOKUP('A. Allgemeine Informationen'!$C$15-1,$Y$1:$AE$505,ROW(D329),FALSE)-$X329)</f>
        <v>0</v>
      </c>
      <c r="X329" s="1098">
        <f>HLOOKUP('A. Allgemeine Informationen'!$C$15,$Y$1:$AE$505,ROW(D329),FALSE)</f>
        <v>0</v>
      </c>
      <c r="Y329" s="1088">
        <f t="shared" si="73"/>
        <v>0</v>
      </c>
      <c r="Z329" s="1064">
        <f t="shared" si="74"/>
        <v>0</v>
      </c>
      <c r="AA329" s="1064">
        <f t="shared" si="75"/>
        <v>0</v>
      </c>
      <c r="AB329" s="1064">
        <f t="shared" si="76"/>
        <v>0</v>
      </c>
      <c r="AC329" s="1065">
        <f t="shared" si="77"/>
        <v>0</v>
      </c>
      <c r="AD329" s="1033">
        <f t="shared" si="78"/>
        <v>0</v>
      </c>
      <c r="AE329" s="1034">
        <f t="shared" si="79"/>
        <v>0</v>
      </c>
    </row>
    <row r="330" spans="2:31" s="388" customFormat="1" ht="15" customHeight="1" x14ac:dyDescent="0.2">
      <c r="B330" s="1057"/>
      <c r="C330" s="1058"/>
      <c r="D330" s="1059"/>
      <c r="E330" s="1060"/>
      <c r="F330" s="1060"/>
      <c r="G330" s="1060"/>
      <c r="H330" s="1060"/>
      <c r="I330" s="1060"/>
      <c r="J330" s="1060"/>
      <c r="K330" s="1061">
        <f t="shared" si="71"/>
        <v>0</v>
      </c>
      <c r="L330" s="1060"/>
      <c r="M330" s="1099">
        <f>IFERROR(VLOOKUP($C330,Listen!$F$3:$H$39,2,0),0)</f>
        <v>0</v>
      </c>
      <c r="N330" s="1062">
        <f>IFERROR(VLOOKUP($C330,Listen!$F$3:$H$39,3,0),0)</f>
        <v>0</v>
      </c>
      <c r="O330" s="1063">
        <f t="shared" si="72"/>
        <v>0</v>
      </c>
      <c r="P330" s="1063">
        <f t="shared" si="80"/>
        <v>0</v>
      </c>
      <c r="Q330" s="1063">
        <f t="shared" si="80"/>
        <v>0</v>
      </c>
      <c r="R330" s="1063">
        <f t="shared" si="80"/>
        <v>0</v>
      </c>
      <c r="S330" s="1063">
        <f t="shared" si="80"/>
        <v>0</v>
      </c>
      <c r="T330" s="1063">
        <f t="shared" si="80"/>
        <v>0</v>
      </c>
      <c r="U330" s="1100">
        <f t="shared" si="80"/>
        <v>0</v>
      </c>
      <c r="V330" s="1088">
        <f t="shared" si="81"/>
        <v>0</v>
      </c>
      <c r="W330" s="1064">
        <f>IF(D330='A. Allgemeine Informationen'!$C$15,$K330-X330,HLOOKUP('A. Allgemeine Informationen'!$C$15-1,$Y$1:$AE$505,ROW(D330),FALSE)-$X330)</f>
        <v>0</v>
      </c>
      <c r="X330" s="1098">
        <f>HLOOKUP('A. Allgemeine Informationen'!$C$15,$Y$1:$AE$505,ROW(D330),FALSE)</f>
        <v>0</v>
      </c>
      <c r="Y330" s="1088">
        <f t="shared" si="73"/>
        <v>0</v>
      </c>
      <c r="Z330" s="1064">
        <f t="shared" si="74"/>
        <v>0</v>
      </c>
      <c r="AA330" s="1064">
        <f t="shared" si="75"/>
        <v>0</v>
      </c>
      <c r="AB330" s="1064">
        <f t="shared" si="76"/>
        <v>0</v>
      </c>
      <c r="AC330" s="1065">
        <f t="shared" si="77"/>
        <v>0</v>
      </c>
      <c r="AD330" s="1033">
        <f t="shared" si="78"/>
        <v>0</v>
      </c>
      <c r="AE330" s="1034">
        <f t="shared" si="79"/>
        <v>0</v>
      </c>
    </row>
    <row r="331" spans="2:31" s="388" customFormat="1" ht="15" customHeight="1" x14ac:dyDescent="0.2">
      <c r="B331" s="1057"/>
      <c r="C331" s="1058"/>
      <c r="D331" s="1059"/>
      <c r="E331" s="1060"/>
      <c r="F331" s="1060"/>
      <c r="G331" s="1060"/>
      <c r="H331" s="1060"/>
      <c r="I331" s="1060"/>
      <c r="J331" s="1060"/>
      <c r="K331" s="1061">
        <f t="shared" si="71"/>
        <v>0</v>
      </c>
      <c r="L331" s="1060"/>
      <c r="M331" s="1099">
        <f>IFERROR(VLOOKUP($C331,Listen!$F$3:$H$39,2,0),0)</f>
        <v>0</v>
      </c>
      <c r="N331" s="1062">
        <f>IFERROR(VLOOKUP($C331,Listen!$F$3:$H$39,3,0),0)</f>
        <v>0</v>
      </c>
      <c r="O331" s="1063">
        <f t="shared" si="72"/>
        <v>0</v>
      </c>
      <c r="P331" s="1063">
        <f t="shared" si="80"/>
        <v>0</v>
      </c>
      <c r="Q331" s="1063">
        <f t="shared" si="80"/>
        <v>0</v>
      </c>
      <c r="R331" s="1063">
        <f t="shared" si="80"/>
        <v>0</v>
      </c>
      <c r="S331" s="1063">
        <f t="shared" si="80"/>
        <v>0</v>
      </c>
      <c r="T331" s="1063">
        <f t="shared" si="80"/>
        <v>0</v>
      </c>
      <c r="U331" s="1100">
        <f t="shared" si="80"/>
        <v>0</v>
      </c>
      <c r="V331" s="1088">
        <f t="shared" si="81"/>
        <v>0</v>
      </c>
      <c r="W331" s="1064">
        <f>IF(D331='A. Allgemeine Informationen'!$C$15,$K331-X331,HLOOKUP('A. Allgemeine Informationen'!$C$15-1,$Y$1:$AE$505,ROW(D331),FALSE)-$X331)</f>
        <v>0</v>
      </c>
      <c r="X331" s="1098">
        <f>HLOOKUP('A. Allgemeine Informationen'!$C$15,$Y$1:$AE$505,ROW(D331),FALSE)</f>
        <v>0</v>
      </c>
      <c r="Y331" s="1088">
        <f t="shared" si="73"/>
        <v>0</v>
      </c>
      <c r="Z331" s="1064">
        <f t="shared" si="74"/>
        <v>0</v>
      </c>
      <c r="AA331" s="1064">
        <f t="shared" si="75"/>
        <v>0</v>
      </c>
      <c r="AB331" s="1064">
        <f t="shared" si="76"/>
        <v>0</v>
      </c>
      <c r="AC331" s="1065">
        <f t="shared" si="77"/>
        <v>0</v>
      </c>
      <c r="AD331" s="1033">
        <f t="shared" si="78"/>
        <v>0</v>
      </c>
      <c r="AE331" s="1034">
        <f t="shared" si="79"/>
        <v>0</v>
      </c>
    </row>
    <row r="332" spans="2:31" s="388" customFormat="1" ht="15" customHeight="1" x14ac:dyDescent="0.2">
      <c r="B332" s="1057"/>
      <c r="C332" s="1058"/>
      <c r="D332" s="1059"/>
      <c r="E332" s="1060"/>
      <c r="F332" s="1060"/>
      <c r="G332" s="1060"/>
      <c r="H332" s="1060"/>
      <c r="I332" s="1060"/>
      <c r="J332" s="1060"/>
      <c r="K332" s="1061">
        <f t="shared" si="71"/>
        <v>0</v>
      </c>
      <c r="L332" s="1060"/>
      <c r="M332" s="1099">
        <f>IFERROR(VLOOKUP($C332,Listen!$F$3:$H$39,2,0),0)</f>
        <v>0</v>
      </c>
      <c r="N332" s="1062">
        <f>IFERROR(VLOOKUP($C332,Listen!$F$3:$H$39,3,0),0)</f>
        <v>0</v>
      </c>
      <c r="O332" s="1063">
        <f t="shared" si="72"/>
        <v>0</v>
      </c>
      <c r="P332" s="1063">
        <f t="shared" si="80"/>
        <v>0</v>
      </c>
      <c r="Q332" s="1063">
        <f t="shared" si="80"/>
        <v>0</v>
      </c>
      <c r="R332" s="1063">
        <f t="shared" si="80"/>
        <v>0</v>
      </c>
      <c r="S332" s="1063">
        <f t="shared" si="80"/>
        <v>0</v>
      </c>
      <c r="T332" s="1063">
        <f t="shared" si="80"/>
        <v>0</v>
      </c>
      <c r="U332" s="1100">
        <f t="shared" si="80"/>
        <v>0</v>
      </c>
      <c r="V332" s="1088">
        <f t="shared" si="81"/>
        <v>0</v>
      </c>
      <c r="W332" s="1064">
        <f>IF(D332='A. Allgemeine Informationen'!$C$15,$K332-X332,HLOOKUP('A. Allgemeine Informationen'!$C$15-1,$Y$1:$AE$505,ROW(D332),FALSE)-$X332)</f>
        <v>0</v>
      </c>
      <c r="X332" s="1098">
        <f>HLOOKUP('A. Allgemeine Informationen'!$C$15,$Y$1:$AE$505,ROW(D332),FALSE)</f>
        <v>0</v>
      </c>
      <c r="Y332" s="1088">
        <f t="shared" si="73"/>
        <v>0</v>
      </c>
      <c r="Z332" s="1064">
        <f t="shared" si="74"/>
        <v>0</v>
      </c>
      <c r="AA332" s="1064">
        <f t="shared" si="75"/>
        <v>0</v>
      </c>
      <c r="AB332" s="1064">
        <f t="shared" si="76"/>
        <v>0</v>
      </c>
      <c r="AC332" s="1065">
        <f t="shared" si="77"/>
        <v>0</v>
      </c>
      <c r="AD332" s="1033">
        <f t="shared" si="78"/>
        <v>0</v>
      </c>
      <c r="AE332" s="1034">
        <f t="shared" si="79"/>
        <v>0</v>
      </c>
    </row>
    <row r="333" spans="2:31" s="388" customFormat="1" ht="15" customHeight="1" x14ac:dyDescent="0.2">
      <c r="B333" s="1057"/>
      <c r="C333" s="1058"/>
      <c r="D333" s="1059"/>
      <c r="E333" s="1060"/>
      <c r="F333" s="1060"/>
      <c r="G333" s="1060"/>
      <c r="H333" s="1060"/>
      <c r="I333" s="1060"/>
      <c r="J333" s="1060"/>
      <c r="K333" s="1061">
        <f t="shared" si="71"/>
        <v>0</v>
      </c>
      <c r="L333" s="1060"/>
      <c r="M333" s="1099">
        <f>IFERROR(VLOOKUP($C333,Listen!$F$3:$H$39,2,0),0)</f>
        <v>0</v>
      </c>
      <c r="N333" s="1062">
        <f>IFERROR(VLOOKUP($C333,Listen!$F$3:$H$39,3,0),0)</f>
        <v>0</v>
      </c>
      <c r="O333" s="1063">
        <f t="shared" si="72"/>
        <v>0</v>
      </c>
      <c r="P333" s="1063">
        <f t="shared" si="80"/>
        <v>0</v>
      </c>
      <c r="Q333" s="1063">
        <f t="shared" si="80"/>
        <v>0</v>
      </c>
      <c r="R333" s="1063">
        <f t="shared" si="80"/>
        <v>0</v>
      </c>
      <c r="S333" s="1063">
        <f t="shared" si="80"/>
        <v>0</v>
      </c>
      <c r="T333" s="1063">
        <f t="shared" si="80"/>
        <v>0</v>
      </c>
      <c r="U333" s="1100">
        <f t="shared" si="80"/>
        <v>0</v>
      </c>
      <c r="V333" s="1088">
        <f t="shared" si="81"/>
        <v>0</v>
      </c>
      <c r="W333" s="1064">
        <f>IF(D333='A. Allgemeine Informationen'!$C$15,$K333-X333,HLOOKUP('A. Allgemeine Informationen'!$C$15-1,$Y$1:$AE$505,ROW(D333),FALSE)-$X333)</f>
        <v>0</v>
      </c>
      <c r="X333" s="1098">
        <f>HLOOKUP('A. Allgemeine Informationen'!$C$15,$Y$1:$AE$505,ROW(D333),FALSE)</f>
        <v>0</v>
      </c>
      <c r="Y333" s="1088">
        <f t="shared" si="73"/>
        <v>0</v>
      </c>
      <c r="Z333" s="1064">
        <f t="shared" si="74"/>
        <v>0</v>
      </c>
      <c r="AA333" s="1064">
        <f t="shared" si="75"/>
        <v>0</v>
      </c>
      <c r="AB333" s="1064">
        <f t="shared" si="76"/>
        <v>0</v>
      </c>
      <c r="AC333" s="1065">
        <f t="shared" si="77"/>
        <v>0</v>
      </c>
      <c r="AD333" s="1033">
        <f t="shared" si="78"/>
        <v>0</v>
      </c>
      <c r="AE333" s="1034">
        <f t="shared" si="79"/>
        <v>0</v>
      </c>
    </row>
    <row r="334" spans="2:31" s="388" customFormat="1" ht="15" customHeight="1" x14ac:dyDescent="0.2">
      <c r="B334" s="1057"/>
      <c r="C334" s="1058"/>
      <c r="D334" s="1059"/>
      <c r="E334" s="1060"/>
      <c r="F334" s="1060"/>
      <c r="G334" s="1060"/>
      <c r="H334" s="1060"/>
      <c r="I334" s="1060"/>
      <c r="J334" s="1060"/>
      <c r="K334" s="1061">
        <f t="shared" si="71"/>
        <v>0</v>
      </c>
      <c r="L334" s="1060"/>
      <c r="M334" s="1099">
        <f>IFERROR(VLOOKUP($C334,Listen!$F$3:$H$39,2,0),0)</f>
        <v>0</v>
      </c>
      <c r="N334" s="1062">
        <f>IFERROR(VLOOKUP($C334,Listen!$F$3:$H$39,3,0),0)</f>
        <v>0</v>
      </c>
      <c r="O334" s="1063">
        <f t="shared" si="72"/>
        <v>0</v>
      </c>
      <c r="P334" s="1063">
        <f t="shared" si="80"/>
        <v>0</v>
      </c>
      <c r="Q334" s="1063">
        <f t="shared" si="80"/>
        <v>0</v>
      </c>
      <c r="R334" s="1063">
        <f t="shared" si="80"/>
        <v>0</v>
      </c>
      <c r="S334" s="1063">
        <f t="shared" si="80"/>
        <v>0</v>
      </c>
      <c r="T334" s="1063">
        <f t="shared" si="80"/>
        <v>0</v>
      </c>
      <c r="U334" s="1100">
        <f t="shared" si="80"/>
        <v>0</v>
      </c>
      <c r="V334" s="1088">
        <f t="shared" si="81"/>
        <v>0</v>
      </c>
      <c r="W334" s="1064">
        <f>IF(D334='A. Allgemeine Informationen'!$C$15,$K334-X334,HLOOKUP('A. Allgemeine Informationen'!$C$15-1,$Y$1:$AE$505,ROW(D334),FALSE)-$X334)</f>
        <v>0</v>
      </c>
      <c r="X334" s="1098">
        <f>HLOOKUP('A. Allgemeine Informationen'!$C$15,$Y$1:$AE$505,ROW(D334),FALSE)</f>
        <v>0</v>
      </c>
      <c r="Y334" s="1088">
        <f t="shared" si="73"/>
        <v>0</v>
      </c>
      <c r="Z334" s="1064">
        <f t="shared" si="74"/>
        <v>0</v>
      </c>
      <c r="AA334" s="1064">
        <f t="shared" si="75"/>
        <v>0</v>
      </c>
      <c r="AB334" s="1064">
        <f t="shared" si="76"/>
        <v>0</v>
      </c>
      <c r="AC334" s="1065">
        <f t="shared" si="77"/>
        <v>0</v>
      </c>
      <c r="AD334" s="1033">
        <f t="shared" si="78"/>
        <v>0</v>
      </c>
      <c r="AE334" s="1034">
        <f t="shared" si="79"/>
        <v>0</v>
      </c>
    </row>
    <row r="335" spans="2:31" s="388" customFormat="1" ht="15" customHeight="1" x14ac:dyDescent="0.2">
      <c r="B335" s="1057"/>
      <c r="C335" s="1058"/>
      <c r="D335" s="1059"/>
      <c r="E335" s="1060"/>
      <c r="F335" s="1060"/>
      <c r="G335" s="1060"/>
      <c r="H335" s="1060"/>
      <c r="I335" s="1060"/>
      <c r="J335" s="1060"/>
      <c r="K335" s="1061">
        <f t="shared" si="71"/>
        <v>0</v>
      </c>
      <c r="L335" s="1060"/>
      <c r="M335" s="1099">
        <f>IFERROR(VLOOKUP($C335,Listen!$F$3:$H$39,2,0),0)</f>
        <v>0</v>
      </c>
      <c r="N335" s="1062">
        <f>IFERROR(VLOOKUP($C335,Listen!$F$3:$H$39,3,0),0)</f>
        <v>0</v>
      </c>
      <c r="O335" s="1063">
        <f t="shared" si="72"/>
        <v>0</v>
      </c>
      <c r="P335" s="1063">
        <f t="shared" si="80"/>
        <v>0</v>
      </c>
      <c r="Q335" s="1063">
        <f t="shared" si="80"/>
        <v>0</v>
      </c>
      <c r="R335" s="1063">
        <f t="shared" si="80"/>
        <v>0</v>
      </c>
      <c r="S335" s="1063">
        <f t="shared" si="80"/>
        <v>0</v>
      </c>
      <c r="T335" s="1063">
        <f t="shared" si="80"/>
        <v>0</v>
      </c>
      <c r="U335" s="1100">
        <f t="shared" si="80"/>
        <v>0</v>
      </c>
      <c r="V335" s="1088">
        <f t="shared" si="81"/>
        <v>0</v>
      </c>
      <c r="W335" s="1064">
        <f>IF(D335='A. Allgemeine Informationen'!$C$15,$K335-X335,HLOOKUP('A. Allgemeine Informationen'!$C$15-1,$Y$1:$AE$505,ROW(D335),FALSE)-$X335)</f>
        <v>0</v>
      </c>
      <c r="X335" s="1098">
        <f>HLOOKUP('A. Allgemeine Informationen'!$C$15,$Y$1:$AE$505,ROW(D335),FALSE)</f>
        <v>0</v>
      </c>
      <c r="Y335" s="1088">
        <f t="shared" si="73"/>
        <v>0</v>
      </c>
      <c r="Z335" s="1064">
        <f t="shared" si="74"/>
        <v>0</v>
      </c>
      <c r="AA335" s="1064">
        <f t="shared" si="75"/>
        <v>0</v>
      </c>
      <c r="AB335" s="1064">
        <f t="shared" si="76"/>
        <v>0</v>
      </c>
      <c r="AC335" s="1065">
        <f t="shared" si="77"/>
        <v>0</v>
      </c>
      <c r="AD335" s="1033">
        <f t="shared" si="78"/>
        <v>0</v>
      </c>
      <c r="AE335" s="1034">
        <f t="shared" si="79"/>
        <v>0</v>
      </c>
    </row>
    <row r="336" spans="2:31" s="388" customFormat="1" ht="15" customHeight="1" x14ac:dyDescent="0.2">
      <c r="B336" s="1057"/>
      <c r="C336" s="1058"/>
      <c r="D336" s="1059"/>
      <c r="E336" s="1060"/>
      <c r="F336" s="1060"/>
      <c r="G336" s="1060"/>
      <c r="H336" s="1060"/>
      <c r="I336" s="1060"/>
      <c r="J336" s="1060"/>
      <c r="K336" s="1061">
        <f t="shared" si="71"/>
        <v>0</v>
      </c>
      <c r="L336" s="1060"/>
      <c r="M336" s="1099">
        <f>IFERROR(VLOOKUP($C336,Listen!$F$3:$H$39,2,0),0)</f>
        <v>0</v>
      </c>
      <c r="N336" s="1062">
        <f>IFERROR(VLOOKUP($C336,Listen!$F$3:$H$39,3,0),0)</f>
        <v>0</v>
      </c>
      <c r="O336" s="1063">
        <f t="shared" si="72"/>
        <v>0</v>
      </c>
      <c r="P336" s="1063">
        <f t="shared" si="80"/>
        <v>0</v>
      </c>
      <c r="Q336" s="1063">
        <f t="shared" si="80"/>
        <v>0</v>
      </c>
      <c r="R336" s="1063">
        <f t="shared" si="80"/>
        <v>0</v>
      </c>
      <c r="S336" s="1063">
        <f t="shared" si="80"/>
        <v>0</v>
      </c>
      <c r="T336" s="1063">
        <f t="shared" si="80"/>
        <v>0</v>
      </c>
      <c r="U336" s="1100">
        <f t="shared" si="80"/>
        <v>0</v>
      </c>
      <c r="V336" s="1088">
        <f t="shared" si="81"/>
        <v>0</v>
      </c>
      <c r="W336" s="1064">
        <f>IF(D336='A. Allgemeine Informationen'!$C$15,$K336-X336,HLOOKUP('A. Allgemeine Informationen'!$C$15-1,$Y$1:$AE$505,ROW(D336),FALSE)-$X336)</f>
        <v>0</v>
      </c>
      <c r="X336" s="1098">
        <f>HLOOKUP('A. Allgemeine Informationen'!$C$15,$Y$1:$AE$505,ROW(D336),FALSE)</f>
        <v>0</v>
      </c>
      <c r="Y336" s="1088">
        <f t="shared" si="73"/>
        <v>0</v>
      </c>
      <c r="Z336" s="1064">
        <f t="shared" si="74"/>
        <v>0</v>
      </c>
      <c r="AA336" s="1064">
        <f t="shared" si="75"/>
        <v>0</v>
      </c>
      <c r="AB336" s="1064">
        <f t="shared" si="76"/>
        <v>0</v>
      </c>
      <c r="AC336" s="1065">
        <f t="shared" si="77"/>
        <v>0</v>
      </c>
      <c r="AD336" s="1033">
        <f t="shared" si="78"/>
        <v>0</v>
      </c>
      <c r="AE336" s="1034">
        <f t="shared" si="79"/>
        <v>0</v>
      </c>
    </row>
    <row r="337" spans="2:31" s="388" customFormat="1" ht="15" customHeight="1" x14ac:dyDescent="0.2">
      <c r="B337" s="1057"/>
      <c r="C337" s="1058"/>
      <c r="D337" s="1059"/>
      <c r="E337" s="1060"/>
      <c r="F337" s="1060"/>
      <c r="G337" s="1060"/>
      <c r="H337" s="1060"/>
      <c r="I337" s="1060"/>
      <c r="J337" s="1060"/>
      <c r="K337" s="1061">
        <f t="shared" si="71"/>
        <v>0</v>
      </c>
      <c r="L337" s="1060"/>
      <c r="M337" s="1099">
        <f>IFERROR(VLOOKUP($C337,Listen!$F$3:$H$39,2,0),0)</f>
        <v>0</v>
      </c>
      <c r="N337" s="1062">
        <f>IFERROR(VLOOKUP($C337,Listen!$F$3:$H$39,3,0),0)</f>
        <v>0</v>
      </c>
      <c r="O337" s="1063">
        <f t="shared" si="72"/>
        <v>0</v>
      </c>
      <c r="P337" s="1063">
        <f t="shared" si="80"/>
        <v>0</v>
      </c>
      <c r="Q337" s="1063">
        <f t="shared" si="80"/>
        <v>0</v>
      </c>
      <c r="R337" s="1063">
        <f t="shared" si="80"/>
        <v>0</v>
      </c>
      <c r="S337" s="1063">
        <f t="shared" si="80"/>
        <v>0</v>
      </c>
      <c r="T337" s="1063">
        <f t="shared" si="80"/>
        <v>0</v>
      </c>
      <c r="U337" s="1100">
        <f t="shared" si="80"/>
        <v>0</v>
      </c>
      <c r="V337" s="1088">
        <f t="shared" si="81"/>
        <v>0</v>
      </c>
      <c r="W337" s="1064">
        <f>IF(D337='A. Allgemeine Informationen'!$C$15,$K337-X337,HLOOKUP('A. Allgemeine Informationen'!$C$15-1,$Y$1:$AE$505,ROW(D337),FALSE)-$X337)</f>
        <v>0</v>
      </c>
      <c r="X337" s="1098">
        <f>HLOOKUP('A. Allgemeine Informationen'!$C$15,$Y$1:$AE$505,ROW(D337),FALSE)</f>
        <v>0</v>
      </c>
      <c r="Y337" s="1088">
        <f t="shared" si="73"/>
        <v>0</v>
      </c>
      <c r="Z337" s="1064">
        <f t="shared" si="74"/>
        <v>0</v>
      </c>
      <c r="AA337" s="1064">
        <f t="shared" si="75"/>
        <v>0</v>
      </c>
      <c r="AB337" s="1064">
        <f t="shared" si="76"/>
        <v>0</v>
      </c>
      <c r="AC337" s="1065">
        <f t="shared" si="77"/>
        <v>0</v>
      </c>
      <c r="AD337" s="1033">
        <f t="shared" si="78"/>
        <v>0</v>
      </c>
      <c r="AE337" s="1034">
        <f t="shared" si="79"/>
        <v>0</v>
      </c>
    </row>
    <row r="338" spans="2:31" s="388" customFormat="1" ht="15" customHeight="1" x14ac:dyDescent="0.2">
      <c r="B338" s="1057"/>
      <c r="C338" s="1058"/>
      <c r="D338" s="1059"/>
      <c r="E338" s="1060"/>
      <c r="F338" s="1060"/>
      <c r="G338" s="1060"/>
      <c r="H338" s="1060"/>
      <c r="I338" s="1060"/>
      <c r="J338" s="1060"/>
      <c r="K338" s="1061">
        <f t="shared" si="71"/>
        <v>0</v>
      </c>
      <c r="L338" s="1060"/>
      <c r="M338" s="1099">
        <f>IFERROR(VLOOKUP($C338,Listen!$F$3:$H$39,2,0),0)</f>
        <v>0</v>
      </c>
      <c r="N338" s="1062">
        <f>IFERROR(VLOOKUP($C338,Listen!$F$3:$H$39,3,0),0)</f>
        <v>0</v>
      </c>
      <c r="O338" s="1063">
        <f t="shared" si="72"/>
        <v>0</v>
      </c>
      <c r="P338" s="1063">
        <f t="shared" si="80"/>
        <v>0</v>
      </c>
      <c r="Q338" s="1063">
        <f t="shared" si="80"/>
        <v>0</v>
      </c>
      <c r="R338" s="1063">
        <f t="shared" si="80"/>
        <v>0</v>
      </c>
      <c r="S338" s="1063">
        <f t="shared" si="80"/>
        <v>0</v>
      </c>
      <c r="T338" s="1063">
        <f t="shared" si="80"/>
        <v>0</v>
      </c>
      <c r="U338" s="1100">
        <f t="shared" si="80"/>
        <v>0</v>
      </c>
      <c r="V338" s="1088">
        <f t="shared" si="81"/>
        <v>0</v>
      </c>
      <c r="W338" s="1064">
        <f>IF(D338='A. Allgemeine Informationen'!$C$15,$K338-X338,HLOOKUP('A. Allgemeine Informationen'!$C$15-1,$Y$1:$AE$505,ROW(D338),FALSE)-$X338)</f>
        <v>0</v>
      </c>
      <c r="X338" s="1098">
        <f>HLOOKUP('A. Allgemeine Informationen'!$C$15,$Y$1:$AE$505,ROW(D338),FALSE)</f>
        <v>0</v>
      </c>
      <c r="Y338" s="1088">
        <f t="shared" si="73"/>
        <v>0</v>
      </c>
      <c r="Z338" s="1064">
        <f t="shared" si="74"/>
        <v>0</v>
      </c>
      <c r="AA338" s="1064">
        <f t="shared" si="75"/>
        <v>0</v>
      </c>
      <c r="AB338" s="1064">
        <f t="shared" si="76"/>
        <v>0</v>
      </c>
      <c r="AC338" s="1065">
        <f t="shared" si="77"/>
        <v>0</v>
      </c>
      <c r="AD338" s="1033">
        <f t="shared" si="78"/>
        <v>0</v>
      </c>
      <c r="AE338" s="1034">
        <f t="shared" si="79"/>
        <v>0</v>
      </c>
    </row>
    <row r="339" spans="2:31" s="388" customFormat="1" ht="15" customHeight="1" x14ac:dyDescent="0.2">
      <c r="B339" s="1057"/>
      <c r="C339" s="1058"/>
      <c r="D339" s="1059"/>
      <c r="E339" s="1060"/>
      <c r="F339" s="1060"/>
      <c r="G339" s="1060"/>
      <c r="H339" s="1060"/>
      <c r="I339" s="1060"/>
      <c r="J339" s="1060"/>
      <c r="K339" s="1061">
        <f t="shared" si="71"/>
        <v>0</v>
      </c>
      <c r="L339" s="1060"/>
      <c r="M339" s="1099">
        <f>IFERROR(VLOOKUP($C339,Listen!$F$3:$H$39,2,0),0)</f>
        <v>0</v>
      </c>
      <c r="N339" s="1062">
        <f>IFERROR(VLOOKUP($C339,Listen!$F$3:$H$39,3,0),0)</f>
        <v>0</v>
      </c>
      <c r="O339" s="1063">
        <f t="shared" si="72"/>
        <v>0</v>
      </c>
      <c r="P339" s="1063">
        <f t="shared" si="80"/>
        <v>0</v>
      </c>
      <c r="Q339" s="1063">
        <f t="shared" si="80"/>
        <v>0</v>
      </c>
      <c r="R339" s="1063">
        <f t="shared" si="80"/>
        <v>0</v>
      </c>
      <c r="S339" s="1063">
        <f t="shared" si="80"/>
        <v>0</v>
      </c>
      <c r="T339" s="1063">
        <f t="shared" si="80"/>
        <v>0</v>
      </c>
      <c r="U339" s="1100">
        <f t="shared" si="80"/>
        <v>0</v>
      </c>
      <c r="V339" s="1088">
        <f t="shared" si="81"/>
        <v>0</v>
      </c>
      <c r="W339" s="1064">
        <f>IF(D339='A. Allgemeine Informationen'!$C$15,$K339-X339,HLOOKUP('A. Allgemeine Informationen'!$C$15-1,$Y$1:$AE$505,ROW(D339),FALSE)-$X339)</f>
        <v>0</v>
      </c>
      <c r="X339" s="1098">
        <f>HLOOKUP('A. Allgemeine Informationen'!$C$15,$Y$1:$AE$505,ROW(D339),FALSE)</f>
        <v>0</v>
      </c>
      <c r="Y339" s="1088">
        <f t="shared" si="73"/>
        <v>0</v>
      </c>
      <c r="Z339" s="1064">
        <f t="shared" si="74"/>
        <v>0</v>
      </c>
      <c r="AA339" s="1064">
        <f t="shared" si="75"/>
        <v>0</v>
      </c>
      <c r="AB339" s="1064">
        <f t="shared" si="76"/>
        <v>0</v>
      </c>
      <c r="AC339" s="1065">
        <f t="shared" si="77"/>
        <v>0</v>
      </c>
      <c r="AD339" s="1033">
        <f t="shared" si="78"/>
        <v>0</v>
      </c>
      <c r="AE339" s="1034">
        <f t="shared" si="79"/>
        <v>0</v>
      </c>
    </row>
    <row r="340" spans="2:31" s="388" customFormat="1" ht="15" customHeight="1" x14ac:dyDescent="0.2">
      <c r="B340" s="1057"/>
      <c r="C340" s="1058"/>
      <c r="D340" s="1059"/>
      <c r="E340" s="1060"/>
      <c r="F340" s="1060"/>
      <c r="G340" s="1060"/>
      <c r="H340" s="1060"/>
      <c r="I340" s="1060"/>
      <c r="J340" s="1060"/>
      <c r="K340" s="1061">
        <f t="shared" si="71"/>
        <v>0</v>
      </c>
      <c r="L340" s="1060"/>
      <c r="M340" s="1099">
        <f>IFERROR(VLOOKUP($C340,Listen!$F$3:$H$39,2,0),0)</f>
        <v>0</v>
      </c>
      <c r="N340" s="1062">
        <f>IFERROR(VLOOKUP($C340,Listen!$F$3:$H$39,3,0),0)</f>
        <v>0</v>
      </c>
      <c r="O340" s="1063">
        <f t="shared" si="72"/>
        <v>0</v>
      </c>
      <c r="P340" s="1063">
        <f t="shared" si="80"/>
        <v>0</v>
      </c>
      <c r="Q340" s="1063">
        <f t="shared" si="80"/>
        <v>0</v>
      </c>
      <c r="R340" s="1063">
        <f t="shared" si="80"/>
        <v>0</v>
      </c>
      <c r="S340" s="1063">
        <f t="shared" si="80"/>
        <v>0</v>
      </c>
      <c r="T340" s="1063">
        <f t="shared" si="80"/>
        <v>0</v>
      </c>
      <c r="U340" s="1100">
        <f t="shared" si="80"/>
        <v>0</v>
      </c>
      <c r="V340" s="1088">
        <f t="shared" si="81"/>
        <v>0</v>
      </c>
      <c r="W340" s="1064">
        <f>IF(D340='A. Allgemeine Informationen'!$C$15,$K340-X340,HLOOKUP('A. Allgemeine Informationen'!$C$15-1,$Y$1:$AE$505,ROW(D340),FALSE)-$X340)</f>
        <v>0</v>
      </c>
      <c r="X340" s="1098">
        <f>HLOOKUP('A. Allgemeine Informationen'!$C$15,$Y$1:$AE$505,ROW(D340),FALSE)</f>
        <v>0</v>
      </c>
      <c r="Y340" s="1088">
        <f t="shared" si="73"/>
        <v>0</v>
      </c>
      <c r="Z340" s="1064">
        <f t="shared" si="74"/>
        <v>0</v>
      </c>
      <c r="AA340" s="1064">
        <f t="shared" si="75"/>
        <v>0</v>
      </c>
      <c r="AB340" s="1064">
        <f t="shared" si="76"/>
        <v>0</v>
      </c>
      <c r="AC340" s="1065">
        <f t="shared" si="77"/>
        <v>0</v>
      </c>
      <c r="AD340" s="1033">
        <f t="shared" si="78"/>
        <v>0</v>
      </c>
      <c r="AE340" s="1034">
        <f t="shared" si="79"/>
        <v>0</v>
      </c>
    </row>
    <row r="341" spans="2:31" s="388" customFormat="1" ht="15" customHeight="1" x14ac:dyDescent="0.2">
      <c r="B341" s="1057"/>
      <c r="C341" s="1058"/>
      <c r="D341" s="1059"/>
      <c r="E341" s="1060"/>
      <c r="F341" s="1060"/>
      <c r="G341" s="1060"/>
      <c r="H341" s="1060"/>
      <c r="I341" s="1060"/>
      <c r="J341" s="1060"/>
      <c r="K341" s="1061">
        <f t="shared" si="71"/>
        <v>0</v>
      </c>
      <c r="L341" s="1060"/>
      <c r="M341" s="1099">
        <f>IFERROR(VLOOKUP($C341,Listen!$F$3:$H$39,2,0),0)</f>
        <v>0</v>
      </c>
      <c r="N341" s="1062">
        <f>IFERROR(VLOOKUP($C341,Listen!$F$3:$H$39,3,0),0)</f>
        <v>0</v>
      </c>
      <c r="O341" s="1063">
        <f t="shared" si="72"/>
        <v>0</v>
      </c>
      <c r="P341" s="1063">
        <f t="shared" si="80"/>
        <v>0</v>
      </c>
      <c r="Q341" s="1063">
        <f t="shared" si="80"/>
        <v>0</v>
      </c>
      <c r="R341" s="1063">
        <f t="shared" si="80"/>
        <v>0</v>
      </c>
      <c r="S341" s="1063">
        <f t="shared" si="80"/>
        <v>0</v>
      </c>
      <c r="T341" s="1063">
        <f t="shared" si="80"/>
        <v>0</v>
      </c>
      <c r="U341" s="1100">
        <f t="shared" si="80"/>
        <v>0</v>
      </c>
      <c r="V341" s="1088">
        <f t="shared" si="81"/>
        <v>0</v>
      </c>
      <c r="W341" s="1064">
        <f>IF(D341='A. Allgemeine Informationen'!$C$15,$K341-X341,HLOOKUP('A. Allgemeine Informationen'!$C$15-1,$Y$1:$AE$505,ROW(D341),FALSE)-$X341)</f>
        <v>0</v>
      </c>
      <c r="X341" s="1098">
        <f>HLOOKUP('A. Allgemeine Informationen'!$C$15,$Y$1:$AE$505,ROW(D341),FALSE)</f>
        <v>0</v>
      </c>
      <c r="Y341" s="1088">
        <f t="shared" si="73"/>
        <v>0</v>
      </c>
      <c r="Z341" s="1064">
        <f t="shared" si="74"/>
        <v>0</v>
      </c>
      <c r="AA341" s="1064">
        <f t="shared" si="75"/>
        <v>0</v>
      </c>
      <c r="AB341" s="1064">
        <f t="shared" si="76"/>
        <v>0</v>
      </c>
      <c r="AC341" s="1065">
        <f t="shared" si="77"/>
        <v>0</v>
      </c>
      <c r="AD341" s="1033">
        <f t="shared" si="78"/>
        <v>0</v>
      </c>
      <c r="AE341" s="1034">
        <f t="shared" si="79"/>
        <v>0</v>
      </c>
    </row>
    <row r="342" spans="2:31" s="388" customFormat="1" ht="15" customHeight="1" x14ac:dyDescent="0.2">
      <c r="B342" s="1057"/>
      <c r="C342" s="1058"/>
      <c r="D342" s="1059"/>
      <c r="E342" s="1060"/>
      <c r="F342" s="1060"/>
      <c r="G342" s="1060"/>
      <c r="H342" s="1060"/>
      <c r="I342" s="1060"/>
      <c r="J342" s="1060"/>
      <c r="K342" s="1061">
        <f t="shared" si="71"/>
        <v>0</v>
      </c>
      <c r="L342" s="1060"/>
      <c r="M342" s="1099">
        <f>IFERROR(VLOOKUP($C342,Listen!$F$3:$H$39,2,0),0)</f>
        <v>0</v>
      </c>
      <c r="N342" s="1062">
        <f>IFERROR(VLOOKUP($C342,Listen!$F$3:$H$39,3,0),0)</f>
        <v>0</v>
      </c>
      <c r="O342" s="1063">
        <f t="shared" si="72"/>
        <v>0</v>
      </c>
      <c r="P342" s="1063">
        <f t="shared" si="80"/>
        <v>0</v>
      </c>
      <c r="Q342" s="1063">
        <f t="shared" si="80"/>
        <v>0</v>
      </c>
      <c r="R342" s="1063">
        <f t="shared" si="80"/>
        <v>0</v>
      </c>
      <c r="S342" s="1063">
        <f t="shared" si="80"/>
        <v>0</v>
      </c>
      <c r="T342" s="1063">
        <f t="shared" si="80"/>
        <v>0</v>
      </c>
      <c r="U342" s="1100">
        <f t="shared" si="80"/>
        <v>0</v>
      </c>
      <c r="V342" s="1088">
        <f t="shared" si="81"/>
        <v>0</v>
      </c>
      <c r="W342" s="1064">
        <f>IF(D342='A. Allgemeine Informationen'!$C$15,$K342-X342,HLOOKUP('A. Allgemeine Informationen'!$C$15-1,$Y$1:$AE$505,ROW(D342),FALSE)-$X342)</f>
        <v>0</v>
      </c>
      <c r="X342" s="1098">
        <f>HLOOKUP('A. Allgemeine Informationen'!$C$15,$Y$1:$AE$505,ROW(D342),FALSE)</f>
        <v>0</v>
      </c>
      <c r="Y342" s="1088">
        <f t="shared" si="73"/>
        <v>0</v>
      </c>
      <c r="Z342" s="1064">
        <f t="shared" si="74"/>
        <v>0</v>
      </c>
      <c r="AA342" s="1064">
        <f t="shared" si="75"/>
        <v>0</v>
      </c>
      <c r="AB342" s="1064">
        <f t="shared" si="76"/>
        <v>0</v>
      </c>
      <c r="AC342" s="1065">
        <f t="shared" si="77"/>
        <v>0</v>
      </c>
      <c r="AD342" s="1033">
        <f t="shared" si="78"/>
        <v>0</v>
      </c>
      <c r="AE342" s="1034">
        <f t="shared" si="79"/>
        <v>0</v>
      </c>
    </row>
    <row r="343" spans="2:31" s="388" customFormat="1" ht="15" customHeight="1" x14ac:dyDescent="0.2">
      <c r="B343" s="1057"/>
      <c r="C343" s="1058"/>
      <c r="D343" s="1059"/>
      <c r="E343" s="1060"/>
      <c r="F343" s="1060"/>
      <c r="G343" s="1060"/>
      <c r="H343" s="1060"/>
      <c r="I343" s="1060"/>
      <c r="J343" s="1060"/>
      <c r="K343" s="1061">
        <f t="shared" si="71"/>
        <v>0</v>
      </c>
      <c r="L343" s="1060"/>
      <c r="M343" s="1099">
        <f>IFERROR(VLOOKUP($C343,Listen!$F$3:$H$39,2,0),0)</f>
        <v>0</v>
      </c>
      <c r="N343" s="1062">
        <f>IFERROR(VLOOKUP($C343,Listen!$F$3:$H$39,3,0),0)</f>
        <v>0</v>
      </c>
      <c r="O343" s="1063">
        <f t="shared" si="72"/>
        <v>0</v>
      </c>
      <c r="P343" s="1063">
        <f t="shared" ref="P343:U358" si="82">O343</f>
        <v>0</v>
      </c>
      <c r="Q343" s="1063">
        <f t="shared" si="82"/>
        <v>0</v>
      </c>
      <c r="R343" s="1063">
        <f t="shared" si="82"/>
        <v>0</v>
      </c>
      <c r="S343" s="1063">
        <f t="shared" si="82"/>
        <v>0</v>
      </c>
      <c r="T343" s="1063">
        <f t="shared" si="82"/>
        <v>0</v>
      </c>
      <c r="U343" s="1100">
        <f t="shared" si="82"/>
        <v>0</v>
      </c>
      <c r="V343" s="1088">
        <f t="shared" si="81"/>
        <v>0</v>
      </c>
      <c r="W343" s="1064">
        <f>IF(D343='A. Allgemeine Informationen'!$C$15,$K343-X343,HLOOKUP('A. Allgemeine Informationen'!$C$15-1,$Y$1:$AE$505,ROW(D343),FALSE)-$X343)</f>
        <v>0</v>
      </c>
      <c r="X343" s="1098">
        <f>HLOOKUP('A. Allgemeine Informationen'!$C$15,$Y$1:$AE$505,ROW(D343),FALSE)</f>
        <v>0</v>
      </c>
      <c r="Y343" s="1088">
        <f t="shared" si="73"/>
        <v>0</v>
      </c>
      <c r="Z343" s="1064">
        <f t="shared" si="74"/>
        <v>0</v>
      </c>
      <c r="AA343" s="1064">
        <f t="shared" si="75"/>
        <v>0</v>
      </c>
      <c r="AB343" s="1064">
        <f t="shared" si="76"/>
        <v>0</v>
      </c>
      <c r="AC343" s="1065">
        <f t="shared" si="77"/>
        <v>0</v>
      </c>
      <c r="AD343" s="1033">
        <f t="shared" si="78"/>
        <v>0</v>
      </c>
      <c r="AE343" s="1034">
        <f t="shared" si="79"/>
        <v>0</v>
      </c>
    </row>
    <row r="344" spans="2:31" s="388" customFormat="1" ht="15" customHeight="1" x14ac:dyDescent="0.2">
      <c r="B344" s="1057"/>
      <c r="C344" s="1058"/>
      <c r="D344" s="1059"/>
      <c r="E344" s="1060"/>
      <c r="F344" s="1060"/>
      <c r="G344" s="1060"/>
      <c r="H344" s="1060"/>
      <c r="I344" s="1060"/>
      <c r="J344" s="1060"/>
      <c r="K344" s="1061">
        <f t="shared" si="71"/>
        <v>0</v>
      </c>
      <c r="L344" s="1060"/>
      <c r="M344" s="1099">
        <f>IFERROR(VLOOKUP($C344,Listen!$F$3:$H$39,2,0),0)</f>
        <v>0</v>
      </c>
      <c r="N344" s="1062">
        <f>IFERROR(VLOOKUP($C344,Listen!$F$3:$H$39,3,0),0)</f>
        <v>0</v>
      </c>
      <c r="O344" s="1063">
        <f t="shared" si="72"/>
        <v>0</v>
      </c>
      <c r="P344" s="1063">
        <f t="shared" si="82"/>
        <v>0</v>
      </c>
      <c r="Q344" s="1063">
        <f t="shared" si="82"/>
        <v>0</v>
      </c>
      <c r="R344" s="1063">
        <f t="shared" si="82"/>
        <v>0</v>
      </c>
      <c r="S344" s="1063">
        <f t="shared" si="82"/>
        <v>0</v>
      </c>
      <c r="T344" s="1063">
        <f t="shared" si="82"/>
        <v>0</v>
      </c>
      <c r="U344" s="1100">
        <f t="shared" si="82"/>
        <v>0</v>
      </c>
      <c r="V344" s="1088">
        <f t="shared" si="81"/>
        <v>0</v>
      </c>
      <c r="W344" s="1064">
        <f>IF(D344='A. Allgemeine Informationen'!$C$15,$K344-X344,HLOOKUP('A. Allgemeine Informationen'!$C$15-1,$Y$1:$AE$505,ROW(D344),FALSE)-$X344)</f>
        <v>0</v>
      </c>
      <c r="X344" s="1098">
        <f>HLOOKUP('A. Allgemeine Informationen'!$C$15,$Y$1:$AE$505,ROW(D344),FALSE)</f>
        <v>0</v>
      </c>
      <c r="Y344" s="1088">
        <f t="shared" si="73"/>
        <v>0</v>
      </c>
      <c r="Z344" s="1064">
        <f t="shared" si="74"/>
        <v>0</v>
      </c>
      <c r="AA344" s="1064">
        <f t="shared" si="75"/>
        <v>0</v>
      </c>
      <c r="AB344" s="1064">
        <f t="shared" si="76"/>
        <v>0</v>
      </c>
      <c r="AC344" s="1065">
        <f t="shared" si="77"/>
        <v>0</v>
      </c>
      <c r="AD344" s="1033">
        <f t="shared" si="78"/>
        <v>0</v>
      </c>
      <c r="AE344" s="1034">
        <f t="shared" si="79"/>
        <v>0</v>
      </c>
    </row>
    <row r="345" spans="2:31" s="388" customFormat="1" ht="15" customHeight="1" x14ac:dyDescent="0.2">
      <c r="B345" s="1057"/>
      <c r="C345" s="1058"/>
      <c r="D345" s="1059"/>
      <c r="E345" s="1060"/>
      <c r="F345" s="1060"/>
      <c r="G345" s="1060"/>
      <c r="H345" s="1060"/>
      <c r="I345" s="1060"/>
      <c r="J345" s="1060"/>
      <c r="K345" s="1061">
        <f t="shared" si="71"/>
        <v>0</v>
      </c>
      <c r="L345" s="1060"/>
      <c r="M345" s="1099">
        <f>IFERROR(VLOOKUP($C345,Listen!$F$3:$H$39,2,0),0)</f>
        <v>0</v>
      </c>
      <c r="N345" s="1062">
        <f>IFERROR(VLOOKUP($C345,Listen!$F$3:$H$39,3,0),0)</f>
        <v>0</v>
      </c>
      <c r="O345" s="1063">
        <f t="shared" si="72"/>
        <v>0</v>
      </c>
      <c r="P345" s="1063">
        <f t="shared" si="82"/>
        <v>0</v>
      </c>
      <c r="Q345" s="1063">
        <f t="shared" si="82"/>
        <v>0</v>
      </c>
      <c r="R345" s="1063">
        <f t="shared" si="82"/>
        <v>0</v>
      </c>
      <c r="S345" s="1063">
        <f t="shared" si="82"/>
        <v>0</v>
      </c>
      <c r="T345" s="1063">
        <f t="shared" si="82"/>
        <v>0</v>
      </c>
      <c r="U345" s="1100">
        <f t="shared" si="82"/>
        <v>0</v>
      </c>
      <c r="V345" s="1088">
        <f t="shared" si="81"/>
        <v>0</v>
      </c>
      <c r="W345" s="1064">
        <f>IF(D345='A. Allgemeine Informationen'!$C$15,$K345-X345,HLOOKUP('A. Allgemeine Informationen'!$C$15-1,$Y$1:$AE$505,ROW(D345),FALSE)-$X345)</f>
        <v>0</v>
      </c>
      <c r="X345" s="1098">
        <f>HLOOKUP('A. Allgemeine Informationen'!$C$15,$Y$1:$AE$505,ROW(D345),FALSE)</f>
        <v>0</v>
      </c>
      <c r="Y345" s="1088">
        <f t="shared" si="73"/>
        <v>0</v>
      </c>
      <c r="Z345" s="1064">
        <f t="shared" si="74"/>
        <v>0</v>
      </c>
      <c r="AA345" s="1064">
        <f t="shared" si="75"/>
        <v>0</v>
      </c>
      <c r="AB345" s="1064">
        <f t="shared" si="76"/>
        <v>0</v>
      </c>
      <c r="AC345" s="1065">
        <f t="shared" si="77"/>
        <v>0</v>
      </c>
      <c r="AD345" s="1033">
        <f t="shared" si="78"/>
        <v>0</v>
      </c>
      <c r="AE345" s="1034">
        <f t="shared" si="79"/>
        <v>0</v>
      </c>
    </row>
    <row r="346" spans="2:31" s="388" customFormat="1" ht="15" customHeight="1" x14ac:dyDescent="0.2">
      <c r="B346" s="1057"/>
      <c r="C346" s="1058"/>
      <c r="D346" s="1059"/>
      <c r="E346" s="1060"/>
      <c r="F346" s="1060"/>
      <c r="G346" s="1060"/>
      <c r="H346" s="1060"/>
      <c r="I346" s="1060"/>
      <c r="J346" s="1060"/>
      <c r="K346" s="1061">
        <f t="shared" si="71"/>
        <v>0</v>
      </c>
      <c r="L346" s="1060"/>
      <c r="M346" s="1099">
        <f>IFERROR(VLOOKUP($C346,Listen!$F$3:$H$39,2,0),0)</f>
        <v>0</v>
      </c>
      <c r="N346" s="1062">
        <f>IFERROR(VLOOKUP($C346,Listen!$F$3:$H$39,3,0),0)</f>
        <v>0</v>
      </c>
      <c r="O346" s="1063">
        <f t="shared" si="72"/>
        <v>0</v>
      </c>
      <c r="P346" s="1063">
        <f t="shared" si="82"/>
        <v>0</v>
      </c>
      <c r="Q346" s="1063">
        <f t="shared" si="82"/>
        <v>0</v>
      </c>
      <c r="R346" s="1063">
        <f t="shared" si="82"/>
        <v>0</v>
      </c>
      <c r="S346" s="1063">
        <f t="shared" si="82"/>
        <v>0</v>
      </c>
      <c r="T346" s="1063">
        <f t="shared" si="82"/>
        <v>0</v>
      </c>
      <c r="U346" s="1100">
        <f t="shared" si="82"/>
        <v>0</v>
      </c>
      <c r="V346" s="1088">
        <f t="shared" si="81"/>
        <v>0</v>
      </c>
      <c r="W346" s="1064">
        <f>IF(D346='A. Allgemeine Informationen'!$C$15,$K346-X346,HLOOKUP('A. Allgemeine Informationen'!$C$15-1,$Y$1:$AE$505,ROW(D346),FALSE)-$X346)</f>
        <v>0</v>
      </c>
      <c r="X346" s="1098">
        <f>HLOOKUP('A. Allgemeine Informationen'!$C$15,$Y$1:$AE$505,ROW(D346),FALSE)</f>
        <v>0</v>
      </c>
      <c r="Y346" s="1088">
        <f t="shared" si="73"/>
        <v>0</v>
      </c>
      <c r="Z346" s="1064">
        <f t="shared" si="74"/>
        <v>0</v>
      </c>
      <c r="AA346" s="1064">
        <f t="shared" si="75"/>
        <v>0</v>
      </c>
      <c r="AB346" s="1064">
        <f t="shared" si="76"/>
        <v>0</v>
      </c>
      <c r="AC346" s="1065">
        <f t="shared" si="77"/>
        <v>0</v>
      </c>
      <c r="AD346" s="1033">
        <f t="shared" si="78"/>
        <v>0</v>
      </c>
      <c r="AE346" s="1034">
        <f t="shared" si="79"/>
        <v>0</v>
      </c>
    </row>
    <row r="347" spans="2:31" s="388" customFormat="1" ht="15" customHeight="1" x14ac:dyDescent="0.2">
      <c r="B347" s="1057"/>
      <c r="C347" s="1058"/>
      <c r="D347" s="1059"/>
      <c r="E347" s="1060"/>
      <c r="F347" s="1060"/>
      <c r="G347" s="1060"/>
      <c r="H347" s="1060"/>
      <c r="I347" s="1060"/>
      <c r="J347" s="1060"/>
      <c r="K347" s="1061">
        <f t="shared" si="71"/>
        <v>0</v>
      </c>
      <c r="L347" s="1060"/>
      <c r="M347" s="1099">
        <f>IFERROR(VLOOKUP($C347,Listen!$F$3:$H$39,2,0),0)</f>
        <v>0</v>
      </c>
      <c r="N347" s="1062">
        <f>IFERROR(VLOOKUP($C347,Listen!$F$3:$H$39,3,0),0)</f>
        <v>0</v>
      </c>
      <c r="O347" s="1063">
        <f t="shared" si="72"/>
        <v>0</v>
      </c>
      <c r="P347" s="1063">
        <f t="shared" si="82"/>
        <v>0</v>
      </c>
      <c r="Q347" s="1063">
        <f t="shared" si="82"/>
        <v>0</v>
      </c>
      <c r="R347" s="1063">
        <f t="shared" si="82"/>
        <v>0</v>
      </c>
      <c r="S347" s="1063">
        <f t="shared" si="82"/>
        <v>0</v>
      </c>
      <c r="T347" s="1063">
        <f t="shared" si="82"/>
        <v>0</v>
      </c>
      <c r="U347" s="1100">
        <f t="shared" si="82"/>
        <v>0</v>
      </c>
      <c r="V347" s="1088">
        <f t="shared" si="81"/>
        <v>0</v>
      </c>
      <c r="W347" s="1064">
        <f>IF(D347='A. Allgemeine Informationen'!$C$15,$K347-X347,HLOOKUP('A. Allgemeine Informationen'!$C$15-1,$Y$1:$AE$505,ROW(D347),FALSE)-$X347)</f>
        <v>0</v>
      </c>
      <c r="X347" s="1098">
        <f>HLOOKUP('A. Allgemeine Informationen'!$C$15,$Y$1:$AE$505,ROW(D347),FALSE)</f>
        <v>0</v>
      </c>
      <c r="Y347" s="1088">
        <f t="shared" si="73"/>
        <v>0</v>
      </c>
      <c r="Z347" s="1064">
        <f t="shared" si="74"/>
        <v>0</v>
      </c>
      <c r="AA347" s="1064">
        <f t="shared" si="75"/>
        <v>0</v>
      </c>
      <c r="AB347" s="1064">
        <f t="shared" si="76"/>
        <v>0</v>
      </c>
      <c r="AC347" s="1065">
        <f t="shared" si="77"/>
        <v>0</v>
      </c>
      <c r="AD347" s="1033">
        <f t="shared" si="78"/>
        <v>0</v>
      </c>
      <c r="AE347" s="1034">
        <f t="shared" si="79"/>
        <v>0</v>
      </c>
    </row>
    <row r="348" spans="2:31" s="388" customFormat="1" ht="15" customHeight="1" x14ac:dyDescent="0.2">
      <c r="B348" s="1057"/>
      <c r="C348" s="1058"/>
      <c r="D348" s="1059"/>
      <c r="E348" s="1060"/>
      <c r="F348" s="1060"/>
      <c r="G348" s="1060"/>
      <c r="H348" s="1060"/>
      <c r="I348" s="1060"/>
      <c r="J348" s="1060"/>
      <c r="K348" s="1061">
        <f t="shared" si="71"/>
        <v>0</v>
      </c>
      <c r="L348" s="1060"/>
      <c r="M348" s="1099">
        <f>IFERROR(VLOOKUP($C348,Listen!$F$3:$H$39,2,0),0)</f>
        <v>0</v>
      </c>
      <c r="N348" s="1062">
        <f>IFERROR(VLOOKUP($C348,Listen!$F$3:$H$39,3,0),0)</f>
        <v>0</v>
      </c>
      <c r="O348" s="1063">
        <f t="shared" si="72"/>
        <v>0</v>
      </c>
      <c r="P348" s="1063">
        <f t="shared" si="82"/>
        <v>0</v>
      </c>
      <c r="Q348" s="1063">
        <f t="shared" si="82"/>
        <v>0</v>
      </c>
      <c r="R348" s="1063">
        <f t="shared" si="82"/>
        <v>0</v>
      </c>
      <c r="S348" s="1063">
        <f t="shared" si="82"/>
        <v>0</v>
      </c>
      <c r="T348" s="1063">
        <f t="shared" si="82"/>
        <v>0</v>
      </c>
      <c r="U348" s="1100">
        <f t="shared" si="82"/>
        <v>0</v>
      </c>
      <c r="V348" s="1088">
        <f t="shared" si="81"/>
        <v>0</v>
      </c>
      <c r="W348" s="1064">
        <f>IF(D348='A. Allgemeine Informationen'!$C$15,$K348-X348,HLOOKUP('A. Allgemeine Informationen'!$C$15-1,$Y$1:$AE$505,ROW(D348),FALSE)-$X348)</f>
        <v>0</v>
      </c>
      <c r="X348" s="1098">
        <f>HLOOKUP('A. Allgemeine Informationen'!$C$15,$Y$1:$AE$505,ROW(D348),FALSE)</f>
        <v>0</v>
      </c>
      <c r="Y348" s="1088">
        <f t="shared" si="73"/>
        <v>0</v>
      </c>
      <c r="Z348" s="1064">
        <f t="shared" si="74"/>
        <v>0</v>
      </c>
      <c r="AA348" s="1064">
        <f t="shared" si="75"/>
        <v>0</v>
      </c>
      <c r="AB348" s="1064">
        <f t="shared" si="76"/>
        <v>0</v>
      </c>
      <c r="AC348" s="1065">
        <f t="shared" si="77"/>
        <v>0</v>
      </c>
      <c r="AD348" s="1033">
        <f t="shared" si="78"/>
        <v>0</v>
      </c>
      <c r="AE348" s="1034">
        <f t="shared" si="79"/>
        <v>0</v>
      </c>
    </row>
    <row r="349" spans="2:31" s="388" customFormat="1" ht="15" customHeight="1" x14ac:dyDescent="0.2">
      <c r="B349" s="1057"/>
      <c r="C349" s="1058"/>
      <c r="D349" s="1059"/>
      <c r="E349" s="1060"/>
      <c r="F349" s="1060"/>
      <c r="G349" s="1060"/>
      <c r="H349" s="1060"/>
      <c r="I349" s="1060"/>
      <c r="J349" s="1060"/>
      <c r="K349" s="1061">
        <f t="shared" si="71"/>
        <v>0</v>
      </c>
      <c r="L349" s="1060"/>
      <c r="M349" s="1099">
        <f>IFERROR(VLOOKUP($C349,Listen!$F$3:$H$39,2,0),0)</f>
        <v>0</v>
      </c>
      <c r="N349" s="1062">
        <f>IFERROR(VLOOKUP($C349,Listen!$F$3:$H$39,3,0),0)</f>
        <v>0</v>
      </c>
      <c r="O349" s="1063">
        <f t="shared" si="72"/>
        <v>0</v>
      </c>
      <c r="P349" s="1063">
        <f t="shared" si="82"/>
        <v>0</v>
      </c>
      <c r="Q349" s="1063">
        <f t="shared" si="82"/>
        <v>0</v>
      </c>
      <c r="R349" s="1063">
        <f t="shared" si="82"/>
        <v>0</v>
      </c>
      <c r="S349" s="1063">
        <f t="shared" si="82"/>
        <v>0</v>
      </c>
      <c r="T349" s="1063">
        <f t="shared" si="82"/>
        <v>0</v>
      </c>
      <c r="U349" s="1100">
        <f t="shared" si="82"/>
        <v>0</v>
      </c>
      <c r="V349" s="1088">
        <f t="shared" si="81"/>
        <v>0</v>
      </c>
      <c r="W349" s="1064">
        <f>IF(D349='A. Allgemeine Informationen'!$C$15,$K349-X349,HLOOKUP('A. Allgemeine Informationen'!$C$15-1,$Y$1:$AE$505,ROW(D349),FALSE)-$X349)</f>
        <v>0</v>
      </c>
      <c r="X349" s="1098">
        <f>HLOOKUP('A. Allgemeine Informationen'!$C$15,$Y$1:$AE$505,ROW(D349),FALSE)</f>
        <v>0</v>
      </c>
      <c r="Y349" s="1088">
        <f t="shared" si="73"/>
        <v>0</v>
      </c>
      <c r="Z349" s="1064">
        <f t="shared" si="74"/>
        <v>0</v>
      </c>
      <c r="AA349" s="1064">
        <f t="shared" si="75"/>
        <v>0</v>
      </c>
      <c r="AB349" s="1064">
        <f t="shared" si="76"/>
        <v>0</v>
      </c>
      <c r="AC349" s="1065">
        <f t="shared" si="77"/>
        <v>0</v>
      </c>
      <c r="AD349" s="1033">
        <f t="shared" si="78"/>
        <v>0</v>
      </c>
      <c r="AE349" s="1034">
        <f t="shared" si="79"/>
        <v>0</v>
      </c>
    </row>
    <row r="350" spans="2:31" s="388" customFormat="1" ht="15" customHeight="1" x14ac:dyDescent="0.2">
      <c r="B350" s="1057"/>
      <c r="C350" s="1058"/>
      <c r="D350" s="1059"/>
      <c r="E350" s="1060"/>
      <c r="F350" s="1060"/>
      <c r="G350" s="1060"/>
      <c r="H350" s="1060"/>
      <c r="I350" s="1060"/>
      <c r="J350" s="1060"/>
      <c r="K350" s="1061">
        <f t="shared" si="71"/>
        <v>0</v>
      </c>
      <c r="L350" s="1060"/>
      <c r="M350" s="1099">
        <f>IFERROR(VLOOKUP($C350,Listen!$F$3:$H$39,2,0),0)</f>
        <v>0</v>
      </c>
      <c r="N350" s="1062">
        <f>IFERROR(VLOOKUP($C350,Listen!$F$3:$H$39,3,0),0)</f>
        <v>0</v>
      </c>
      <c r="O350" s="1063">
        <f t="shared" si="72"/>
        <v>0</v>
      </c>
      <c r="P350" s="1063">
        <f t="shared" si="82"/>
        <v>0</v>
      </c>
      <c r="Q350" s="1063">
        <f t="shared" si="82"/>
        <v>0</v>
      </c>
      <c r="R350" s="1063">
        <f t="shared" si="82"/>
        <v>0</v>
      </c>
      <c r="S350" s="1063">
        <f t="shared" si="82"/>
        <v>0</v>
      </c>
      <c r="T350" s="1063">
        <f t="shared" si="82"/>
        <v>0</v>
      </c>
      <c r="U350" s="1100">
        <f t="shared" si="82"/>
        <v>0</v>
      </c>
      <c r="V350" s="1088">
        <f t="shared" si="81"/>
        <v>0</v>
      </c>
      <c r="W350" s="1064">
        <f>IF(D350='A. Allgemeine Informationen'!$C$15,$K350-X350,HLOOKUP('A. Allgemeine Informationen'!$C$15-1,$Y$1:$AE$505,ROW(D350),FALSE)-$X350)</f>
        <v>0</v>
      </c>
      <c r="X350" s="1098">
        <f>HLOOKUP('A. Allgemeine Informationen'!$C$15,$Y$1:$AE$505,ROW(D350),FALSE)</f>
        <v>0</v>
      </c>
      <c r="Y350" s="1088">
        <f t="shared" si="73"/>
        <v>0</v>
      </c>
      <c r="Z350" s="1064">
        <f t="shared" si="74"/>
        <v>0</v>
      </c>
      <c r="AA350" s="1064">
        <f t="shared" si="75"/>
        <v>0</v>
      </c>
      <c r="AB350" s="1064">
        <f t="shared" si="76"/>
        <v>0</v>
      </c>
      <c r="AC350" s="1065">
        <f t="shared" si="77"/>
        <v>0</v>
      </c>
      <c r="AD350" s="1033">
        <f t="shared" si="78"/>
        <v>0</v>
      </c>
      <c r="AE350" s="1034">
        <f t="shared" si="79"/>
        <v>0</v>
      </c>
    </row>
    <row r="351" spans="2:31" s="388" customFormat="1" ht="15" customHeight="1" x14ac:dyDescent="0.2">
      <c r="B351" s="1057"/>
      <c r="C351" s="1058"/>
      <c r="D351" s="1059"/>
      <c r="E351" s="1060"/>
      <c r="F351" s="1060"/>
      <c r="G351" s="1060"/>
      <c r="H351" s="1060"/>
      <c r="I351" s="1060"/>
      <c r="J351" s="1060"/>
      <c r="K351" s="1061">
        <f t="shared" si="71"/>
        <v>0</v>
      </c>
      <c r="L351" s="1060"/>
      <c r="M351" s="1099">
        <f>IFERROR(VLOOKUP($C351,Listen!$F$3:$H$39,2,0),0)</f>
        <v>0</v>
      </c>
      <c r="N351" s="1062">
        <f>IFERROR(VLOOKUP($C351,Listen!$F$3:$H$39,3,0),0)</f>
        <v>0</v>
      </c>
      <c r="O351" s="1063">
        <f t="shared" si="72"/>
        <v>0</v>
      </c>
      <c r="P351" s="1063">
        <f t="shared" si="82"/>
        <v>0</v>
      </c>
      <c r="Q351" s="1063">
        <f t="shared" si="82"/>
        <v>0</v>
      </c>
      <c r="R351" s="1063">
        <f t="shared" si="82"/>
        <v>0</v>
      </c>
      <c r="S351" s="1063">
        <f t="shared" si="82"/>
        <v>0</v>
      </c>
      <c r="T351" s="1063">
        <f t="shared" si="82"/>
        <v>0</v>
      </c>
      <c r="U351" s="1100">
        <f t="shared" si="82"/>
        <v>0</v>
      </c>
      <c r="V351" s="1088">
        <f t="shared" si="81"/>
        <v>0</v>
      </c>
      <c r="W351" s="1064">
        <f>IF(D351='A. Allgemeine Informationen'!$C$15,$K351-X351,HLOOKUP('A. Allgemeine Informationen'!$C$15-1,$Y$1:$AE$505,ROW(D351),FALSE)-$X351)</f>
        <v>0</v>
      </c>
      <c r="X351" s="1098">
        <f>HLOOKUP('A. Allgemeine Informationen'!$C$15,$Y$1:$AE$505,ROW(D351),FALSE)</f>
        <v>0</v>
      </c>
      <c r="Y351" s="1088">
        <f t="shared" si="73"/>
        <v>0</v>
      </c>
      <c r="Z351" s="1064">
        <f t="shared" si="74"/>
        <v>0</v>
      </c>
      <c r="AA351" s="1064">
        <f t="shared" si="75"/>
        <v>0</v>
      </c>
      <c r="AB351" s="1064">
        <f t="shared" si="76"/>
        <v>0</v>
      </c>
      <c r="AC351" s="1065">
        <f t="shared" si="77"/>
        <v>0</v>
      </c>
      <c r="AD351" s="1033">
        <f t="shared" si="78"/>
        <v>0</v>
      </c>
      <c r="AE351" s="1034">
        <f t="shared" si="79"/>
        <v>0</v>
      </c>
    </row>
    <row r="352" spans="2:31" s="388" customFormat="1" ht="15" customHeight="1" x14ac:dyDescent="0.2">
      <c r="B352" s="1057"/>
      <c r="C352" s="1058"/>
      <c r="D352" s="1059"/>
      <c r="E352" s="1060"/>
      <c r="F352" s="1060"/>
      <c r="G352" s="1060"/>
      <c r="H352" s="1060"/>
      <c r="I352" s="1060"/>
      <c r="J352" s="1060"/>
      <c r="K352" s="1061">
        <f t="shared" si="71"/>
        <v>0</v>
      </c>
      <c r="L352" s="1060"/>
      <c r="M352" s="1099">
        <f>IFERROR(VLOOKUP($C352,Listen!$F$3:$H$39,2,0),0)</f>
        <v>0</v>
      </c>
      <c r="N352" s="1062">
        <f>IFERROR(VLOOKUP($C352,Listen!$F$3:$H$39,3,0),0)</f>
        <v>0</v>
      </c>
      <c r="O352" s="1063">
        <f t="shared" si="72"/>
        <v>0</v>
      </c>
      <c r="P352" s="1063">
        <f t="shared" si="82"/>
        <v>0</v>
      </c>
      <c r="Q352" s="1063">
        <f t="shared" si="82"/>
        <v>0</v>
      </c>
      <c r="R352" s="1063">
        <f t="shared" si="82"/>
        <v>0</v>
      </c>
      <c r="S352" s="1063">
        <f t="shared" si="82"/>
        <v>0</v>
      </c>
      <c r="T352" s="1063">
        <f t="shared" si="82"/>
        <v>0</v>
      </c>
      <c r="U352" s="1100">
        <f t="shared" si="82"/>
        <v>0</v>
      </c>
      <c r="V352" s="1088">
        <f t="shared" si="81"/>
        <v>0</v>
      </c>
      <c r="W352" s="1064">
        <f>IF(D352='A. Allgemeine Informationen'!$C$15,$K352-X352,HLOOKUP('A. Allgemeine Informationen'!$C$15-1,$Y$1:$AE$505,ROW(D352),FALSE)-$X352)</f>
        <v>0</v>
      </c>
      <c r="X352" s="1098">
        <f>HLOOKUP('A. Allgemeine Informationen'!$C$15,$Y$1:$AE$505,ROW(D352),FALSE)</f>
        <v>0</v>
      </c>
      <c r="Y352" s="1088">
        <f t="shared" si="73"/>
        <v>0</v>
      </c>
      <c r="Z352" s="1064">
        <f t="shared" si="74"/>
        <v>0</v>
      </c>
      <c r="AA352" s="1064">
        <f t="shared" si="75"/>
        <v>0</v>
      </c>
      <c r="AB352" s="1064">
        <f t="shared" si="76"/>
        <v>0</v>
      </c>
      <c r="AC352" s="1065">
        <f t="shared" si="77"/>
        <v>0</v>
      </c>
      <c r="AD352" s="1033">
        <f t="shared" si="78"/>
        <v>0</v>
      </c>
      <c r="AE352" s="1034">
        <f t="shared" si="79"/>
        <v>0</v>
      </c>
    </row>
    <row r="353" spans="2:31" s="388" customFormat="1" ht="15" customHeight="1" x14ac:dyDescent="0.2">
      <c r="B353" s="1057"/>
      <c r="C353" s="1058"/>
      <c r="D353" s="1059"/>
      <c r="E353" s="1060"/>
      <c r="F353" s="1060"/>
      <c r="G353" s="1060"/>
      <c r="H353" s="1060"/>
      <c r="I353" s="1060"/>
      <c r="J353" s="1060"/>
      <c r="K353" s="1061">
        <f t="shared" si="71"/>
        <v>0</v>
      </c>
      <c r="L353" s="1060"/>
      <c r="M353" s="1099">
        <f>IFERROR(VLOOKUP($C353,Listen!$F$3:$H$39,2,0),0)</f>
        <v>0</v>
      </c>
      <c r="N353" s="1062">
        <f>IFERROR(VLOOKUP($C353,Listen!$F$3:$H$39,3,0),0)</f>
        <v>0</v>
      </c>
      <c r="O353" s="1063">
        <f t="shared" si="72"/>
        <v>0</v>
      </c>
      <c r="P353" s="1063">
        <f t="shared" si="82"/>
        <v>0</v>
      </c>
      <c r="Q353" s="1063">
        <f t="shared" si="82"/>
        <v>0</v>
      </c>
      <c r="R353" s="1063">
        <f t="shared" si="82"/>
        <v>0</v>
      </c>
      <c r="S353" s="1063">
        <f t="shared" si="82"/>
        <v>0</v>
      </c>
      <c r="T353" s="1063">
        <f t="shared" si="82"/>
        <v>0</v>
      </c>
      <c r="U353" s="1100">
        <f t="shared" si="82"/>
        <v>0</v>
      </c>
      <c r="V353" s="1088">
        <f t="shared" si="81"/>
        <v>0</v>
      </c>
      <c r="W353" s="1064">
        <f>IF(D353='A. Allgemeine Informationen'!$C$15,$K353-X353,HLOOKUP('A. Allgemeine Informationen'!$C$15-1,$Y$1:$AE$505,ROW(D353),FALSE)-$X353)</f>
        <v>0</v>
      </c>
      <c r="X353" s="1098">
        <f>HLOOKUP('A. Allgemeine Informationen'!$C$15,$Y$1:$AE$505,ROW(D353),FALSE)</f>
        <v>0</v>
      </c>
      <c r="Y353" s="1088">
        <f t="shared" si="73"/>
        <v>0</v>
      </c>
      <c r="Z353" s="1064">
        <f t="shared" si="74"/>
        <v>0</v>
      </c>
      <c r="AA353" s="1064">
        <f t="shared" si="75"/>
        <v>0</v>
      </c>
      <c r="AB353" s="1064">
        <f t="shared" si="76"/>
        <v>0</v>
      </c>
      <c r="AC353" s="1065">
        <f t="shared" si="77"/>
        <v>0</v>
      </c>
      <c r="AD353" s="1033">
        <f t="shared" si="78"/>
        <v>0</v>
      </c>
      <c r="AE353" s="1034">
        <f t="shared" si="79"/>
        <v>0</v>
      </c>
    </row>
    <row r="354" spans="2:31" s="388" customFormat="1" ht="15" customHeight="1" x14ac:dyDescent="0.2">
      <c r="B354" s="1057"/>
      <c r="C354" s="1058"/>
      <c r="D354" s="1059"/>
      <c r="E354" s="1060"/>
      <c r="F354" s="1060"/>
      <c r="G354" s="1060"/>
      <c r="H354" s="1060"/>
      <c r="I354" s="1060"/>
      <c r="J354" s="1060"/>
      <c r="K354" s="1061">
        <f t="shared" si="71"/>
        <v>0</v>
      </c>
      <c r="L354" s="1060"/>
      <c r="M354" s="1099">
        <f>IFERROR(VLOOKUP($C354,Listen!$F$3:$H$39,2,0),0)</f>
        <v>0</v>
      </c>
      <c r="N354" s="1062">
        <f>IFERROR(VLOOKUP($C354,Listen!$F$3:$H$39,3,0),0)</f>
        <v>0</v>
      </c>
      <c r="O354" s="1063">
        <f t="shared" si="72"/>
        <v>0</v>
      </c>
      <c r="P354" s="1063">
        <f t="shared" si="82"/>
        <v>0</v>
      </c>
      <c r="Q354" s="1063">
        <f t="shared" si="82"/>
        <v>0</v>
      </c>
      <c r="R354" s="1063">
        <f t="shared" si="82"/>
        <v>0</v>
      </c>
      <c r="S354" s="1063">
        <f t="shared" si="82"/>
        <v>0</v>
      </c>
      <c r="T354" s="1063">
        <f t="shared" si="82"/>
        <v>0</v>
      </c>
      <c r="U354" s="1100">
        <f t="shared" si="82"/>
        <v>0</v>
      </c>
      <c r="V354" s="1088">
        <f t="shared" si="81"/>
        <v>0</v>
      </c>
      <c r="W354" s="1064">
        <f>IF(D354='A. Allgemeine Informationen'!$C$15,$K354-X354,HLOOKUP('A. Allgemeine Informationen'!$C$15-1,$Y$1:$AE$505,ROW(D354),FALSE)-$X354)</f>
        <v>0</v>
      </c>
      <c r="X354" s="1098">
        <f>HLOOKUP('A. Allgemeine Informationen'!$C$15,$Y$1:$AE$505,ROW(D354),FALSE)</f>
        <v>0</v>
      </c>
      <c r="Y354" s="1088">
        <f t="shared" si="73"/>
        <v>0</v>
      </c>
      <c r="Z354" s="1064">
        <f t="shared" si="74"/>
        <v>0</v>
      </c>
      <c r="AA354" s="1064">
        <f t="shared" si="75"/>
        <v>0</v>
      </c>
      <c r="AB354" s="1064">
        <f t="shared" si="76"/>
        <v>0</v>
      </c>
      <c r="AC354" s="1065">
        <f t="shared" si="77"/>
        <v>0</v>
      </c>
      <c r="AD354" s="1033">
        <f t="shared" si="78"/>
        <v>0</v>
      </c>
      <c r="AE354" s="1034">
        <f t="shared" si="79"/>
        <v>0</v>
      </c>
    </row>
    <row r="355" spans="2:31" s="388" customFormat="1" ht="15" customHeight="1" x14ac:dyDescent="0.2">
      <c r="B355" s="1057"/>
      <c r="C355" s="1058"/>
      <c r="D355" s="1059"/>
      <c r="E355" s="1060"/>
      <c r="F355" s="1060"/>
      <c r="G355" s="1060"/>
      <c r="H355" s="1060"/>
      <c r="I355" s="1060"/>
      <c r="J355" s="1060"/>
      <c r="K355" s="1061">
        <f t="shared" si="71"/>
        <v>0</v>
      </c>
      <c r="L355" s="1060"/>
      <c r="M355" s="1099">
        <f>IFERROR(VLOOKUP($C355,Listen!$F$3:$H$39,2,0),0)</f>
        <v>0</v>
      </c>
      <c r="N355" s="1062">
        <f>IFERROR(VLOOKUP($C355,Listen!$F$3:$H$39,3,0),0)</f>
        <v>0</v>
      </c>
      <c r="O355" s="1063">
        <f t="shared" si="72"/>
        <v>0</v>
      </c>
      <c r="P355" s="1063">
        <f t="shared" si="82"/>
        <v>0</v>
      </c>
      <c r="Q355" s="1063">
        <f t="shared" si="82"/>
        <v>0</v>
      </c>
      <c r="R355" s="1063">
        <f t="shared" si="82"/>
        <v>0</v>
      </c>
      <c r="S355" s="1063">
        <f t="shared" si="82"/>
        <v>0</v>
      </c>
      <c r="T355" s="1063">
        <f t="shared" si="82"/>
        <v>0</v>
      </c>
      <c r="U355" s="1100">
        <f t="shared" si="82"/>
        <v>0</v>
      </c>
      <c r="V355" s="1088">
        <f t="shared" si="81"/>
        <v>0</v>
      </c>
      <c r="W355" s="1064">
        <f>IF(D355='A. Allgemeine Informationen'!$C$15,$K355-X355,HLOOKUP('A. Allgemeine Informationen'!$C$15-1,$Y$1:$AE$505,ROW(D355),FALSE)-$X355)</f>
        <v>0</v>
      </c>
      <c r="X355" s="1098">
        <f>HLOOKUP('A. Allgemeine Informationen'!$C$15,$Y$1:$AE$505,ROW(D355),FALSE)</f>
        <v>0</v>
      </c>
      <c r="Y355" s="1088">
        <f t="shared" si="73"/>
        <v>0</v>
      </c>
      <c r="Z355" s="1064">
        <f t="shared" si="74"/>
        <v>0</v>
      </c>
      <c r="AA355" s="1064">
        <f t="shared" si="75"/>
        <v>0</v>
      </c>
      <c r="AB355" s="1064">
        <f t="shared" si="76"/>
        <v>0</v>
      </c>
      <c r="AC355" s="1065">
        <f t="shared" si="77"/>
        <v>0</v>
      </c>
      <c r="AD355" s="1033">
        <f t="shared" si="78"/>
        <v>0</v>
      </c>
      <c r="AE355" s="1034">
        <f t="shared" si="79"/>
        <v>0</v>
      </c>
    </row>
    <row r="356" spans="2:31" s="388" customFormat="1" ht="15" customHeight="1" x14ac:dyDescent="0.2">
      <c r="B356" s="1057"/>
      <c r="C356" s="1058"/>
      <c r="D356" s="1059"/>
      <c r="E356" s="1060"/>
      <c r="F356" s="1060"/>
      <c r="G356" s="1060"/>
      <c r="H356" s="1060"/>
      <c r="I356" s="1060"/>
      <c r="J356" s="1060"/>
      <c r="K356" s="1061">
        <f t="shared" si="71"/>
        <v>0</v>
      </c>
      <c r="L356" s="1060"/>
      <c r="M356" s="1099">
        <f>IFERROR(VLOOKUP($C356,Listen!$F$3:$H$39,2,0),0)</f>
        <v>0</v>
      </c>
      <c r="N356" s="1062">
        <f>IFERROR(VLOOKUP($C356,Listen!$F$3:$H$39,3,0),0)</f>
        <v>0</v>
      </c>
      <c r="O356" s="1063">
        <f t="shared" si="72"/>
        <v>0</v>
      </c>
      <c r="P356" s="1063">
        <f t="shared" si="82"/>
        <v>0</v>
      </c>
      <c r="Q356" s="1063">
        <f t="shared" si="82"/>
        <v>0</v>
      </c>
      <c r="R356" s="1063">
        <f t="shared" si="82"/>
        <v>0</v>
      </c>
      <c r="S356" s="1063">
        <f t="shared" si="82"/>
        <v>0</v>
      </c>
      <c r="T356" s="1063">
        <f t="shared" si="82"/>
        <v>0</v>
      </c>
      <c r="U356" s="1100">
        <f t="shared" si="82"/>
        <v>0</v>
      </c>
      <c r="V356" s="1088">
        <f t="shared" si="81"/>
        <v>0</v>
      </c>
      <c r="W356" s="1064">
        <f>IF(D356='A. Allgemeine Informationen'!$C$15,$K356-X356,HLOOKUP('A. Allgemeine Informationen'!$C$15-1,$Y$1:$AE$505,ROW(D356),FALSE)-$X356)</f>
        <v>0</v>
      </c>
      <c r="X356" s="1098">
        <f>HLOOKUP('A. Allgemeine Informationen'!$C$15,$Y$1:$AE$505,ROW(D356),FALSE)</f>
        <v>0</v>
      </c>
      <c r="Y356" s="1088">
        <f t="shared" si="73"/>
        <v>0</v>
      </c>
      <c r="Z356" s="1064">
        <f t="shared" si="74"/>
        <v>0</v>
      </c>
      <c r="AA356" s="1064">
        <f t="shared" si="75"/>
        <v>0</v>
      </c>
      <c r="AB356" s="1064">
        <f t="shared" si="76"/>
        <v>0</v>
      </c>
      <c r="AC356" s="1065">
        <f t="shared" si="77"/>
        <v>0</v>
      </c>
      <c r="AD356" s="1033">
        <f t="shared" si="78"/>
        <v>0</v>
      </c>
      <c r="AE356" s="1034">
        <f t="shared" si="79"/>
        <v>0</v>
      </c>
    </row>
    <row r="357" spans="2:31" s="388" customFormat="1" ht="15" customHeight="1" x14ac:dyDescent="0.2">
      <c r="B357" s="1057"/>
      <c r="C357" s="1058"/>
      <c r="D357" s="1059"/>
      <c r="E357" s="1060"/>
      <c r="F357" s="1060"/>
      <c r="G357" s="1060"/>
      <c r="H357" s="1060"/>
      <c r="I357" s="1060"/>
      <c r="J357" s="1060"/>
      <c r="K357" s="1061">
        <f t="shared" si="71"/>
        <v>0</v>
      </c>
      <c r="L357" s="1060"/>
      <c r="M357" s="1099">
        <f>IFERROR(VLOOKUP($C357,Listen!$F$3:$H$39,2,0),0)</f>
        <v>0</v>
      </c>
      <c r="N357" s="1062">
        <f>IFERROR(VLOOKUP($C357,Listen!$F$3:$H$39,3,0),0)</f>
        <v>0</v>
      </c>
      <c r="O357" s="1063">
        <f t="shared" si="72"/>
        <v>0</v>
      </c>
      <c r="P357" s="1063">
        <f t="shared" si="82"/>
        <v>0</v>
      </c>
      <c r="Q357" s="1063">
        <f t="shared" si="82"/>
        <v>0</v>
      </c>
      <c r="R357" s="1063">
        <f t="shared" si="82"/>
        <v>0</v>
      </c>
      <c r="S357" s="1063">
        <f t="shared" si="82"/>
        <v>0</v>
      </c>
      <c r="T357" s="1063">
        <f t="shared" si="82"/>
        <v>0</v>
      </c>
      <c r="U357" s="1100">
        <f t="shared" si="82"/>
        <v>0</v>
      </c>
      <c r="V357" s="1088">
        <f t="shared" si="81"/>
        <v>0</v>
      </c>
      <c r="W357" s="1064">
        <f>IF(D357='A. Allgemeine Informationen'!$C$15,$K357-X357,HLOOKUP('A. Allgemeine Informationen'!$C$15-1,$Y$1:$AE$505,ROW(D357),FALSE)-$X357)</f>
        <v>0</v>
      </c>
      <c r="X357" s="1098">
        <f>HLOOKUP('A. Allgemeine Informationen'!$C$15,$Y$1:$AE$505,ROW(D357),FALSE)</f>
        <v>0</v>
      </c>
      <c r="Y357" s="1088">
        <f t="shared" si="73"/>
        <v>0</v>
      </c>
      <c r="Z357" s="1064">
        <f t="shared" si="74"/>
        <v>0</v>
      </c>
      <c r="AA357" s="1064">
        <f t="shared" si="75"/>
        <v>0</v>
      </c>
      <c r="AB357" s="1064">
        <f t="shared" si="76"/>
        <v>0</v>
      </c>
      <c r="AC357" s="1065">
        <f t="shared" si="77"/>
        <v>0</v>
      </c>
      <c r="AD357" s="1033">
        <f t="shared" si="78"/>
        <v>0</v>
      </c>
      <c r="AE357" s="1034">
        <f t="shared" si="79"/>
        <v>0</v>
      </c>
    </row>
    <row r="358" spans="2:31" s="388" customFormat="1" ht="15" customHeight="1" x14ac:dyDescent="0.2">
      <c r="B358" s="1057"/>
      <c r="C358" s="1058"/>
      <c r="D358" s="1059"/>
      <c r="E358" s="1060"/>
      <c r="F358" s="1060"/>
      <c r="G358" s="1060"/>
      <c r="H358" s="1060"/>
      <c r="I358" s="1060"/>
      <c r="J358" s="1060"/>
      <c r="K358" s="1061">
        <f t="shared" si="71"/>
        <v>0</v>
      </c>
      <c r="L358" s="1060"/>
      <c r="M358" s="1099">
        <f>IFERROR(VLOOKUP($C358,Listen!$F$3:$H$39,2,0),0)</f>
        <v>0</v>
      </c>
      <c r="N358" s="1062">
        <f>IFERROR(VLOOKUP($C358,Listen!$F$3:$H$39,3,0),0)</f>
        <v>0</v>
      </c>
      <c r="O358" s="1063">
        <f t="shared" si="72"/>
        <v>0</v>
      </c>
      <c r="P358" s="1063">
        <f t="shared" si="82"/>
        <v>0</v>
      </c>
      <c r="Q358" s="1063">
        <f t="shared" si="82"/>
        <v>0</v>
      </c>
      <c r="R358" s="1063">
        <f t="shared" si="82"/>
        <v>0</v>
      </c>
      <c r="S358" s="1063">
        <f t="shared" si="82"/>
        <v>0</v>
      </c>
      <c r="T358" s="1063">
        <f t="shared" si="82"/>
        <v>0</v>
      </c>
      <c r="U358" s="1100">
        <f t="shared" si="82"/>
        <v>0</v>
      </c>
      <c r="V358" s="1088">
        <f t="shared" si="81"/>
        <v>0</v>
      </c>
      <c r="W358" s="1064">
        <f>IF(D358='A. Allgemeine Informationen'!$C$15,$K358-X358,HLOOKUP('A. Allgemeine Informationen'!$C$15-1,$Y$1:$AE$505,ROW(D358),FALSE)-$X358)</f>
        <v>0</v>
      </c>
      <c r="X358" s="1098">
        <f>HLOOKUP('A. Allgemeine Informationen'!$C$15,$Y$1:$AE$505,ROW(D358),FALSE)</f>
        <v>0</v>
      </c>
      <c r="Y358" s="1088">
        <f t="shared" si="73"/>
        <v>0</v>
      </c>
      <c r="Z358" s="1064">
        <f t="shared" si="74"/>
        <v>0</v>
      </c>
      <c r="AA358" s="1064">
        <f t="shared" si="75"/>
        <v>0</v>
      </c>
      <c r="AB358" s="1064">
        <f t="shared" si="76"/>
        <v>0</v>
      </c>
      <c r="AC358" s="1065">
        <f t="shared" si="77"/>
        <v>0</v>
      </c>
      <c r="AD358" s="1033">
        <f t="shared" si="78"/>
        <v>0</v>
      </c>
      <c r="AE358" s="1034">
        <f t="shared" si="79"/>
        <v>0</v>
      </c>
    </row>
    <row r="359" spans="2:31" s="388" customFormat="1" ht="15" customHeight="1" x14ac:dyDescent="0.2">
      <c r="B359" s="1057"/>
      <c r="C359" s="1058"/>
      <c r="D359" s="1059"/>
      <c r="E359" s="1060"/>
      <c r="F359" s="1060"/>
      <c r="G359" s="1060"/>
      <c r="H359" s="1060"/>
      <c r="I359" s="1060"/>
      <c r="J359" s="1060"/>
      <c r="K359" s="1061">
        <f t="shared" si="71"/>
        <v>0</v>
      </c>
      <c r="L359" s="1060"/>
      <c r="M359" s="1099">
        <f>IFERROR(VLOOKUP($C359,Listen!$F$3:$H$39,2,0),0)</f>
        <v>0</v>
      </c>
      <c r="N359" s="1062">
        <f>IFERROR(VLOOKUP($C359,Listen!$F$3:$H$39,3,0),0)</f>
        <v>0</v>
      </c>
      <c r="O359" s="1063">
        <f t="shared" si="72"/>
        <v>0</v>
      </c>
      <c r="P359" s="1063">
        <f t="shared" ref="P359:U374" si="83">O359</f>
        <v>0</v>
      </c>
      <c r="Q359" s="1063">
        <f t="shared" si="83"/>
        <v>0</v>
      </c>
      <c r="R359" s="1063">
        <f t="shared" si="83"/>
        <v>0</v>
      </c>
      <c r="S359" s="1063">
        <f t="shared" si="83"/>
        <v>0</v>
      </c>
      <c r="T359" s="1063">
        <f t="shared" si="83"/>
        <v>0</v>
      </c>
      <c r="U359" s="1100">
        <f t="shared" si="83"/>
        <v>0</v>
      </c>
      <c r="V359" s="1088">
        <f t="shared" si="81"/>
        <v>0</v>
      </c>
      <c r="W359" s="1064">
        <f>IF(D359='A. Allgemeine Informationen'!$C$15,$K359-X359,HLOOKUP('A. Allgemeine Informationen'!$C$15-1,$Y$1:$AE$505,ROW(D359),FALSE)-$X359)</f>
        <v>0</v>
      </c>
      <c r="X359" s="1098">
        <f>HLOOKUP('A. Allgemeine Informationen'!$C$15,$Y$1:$AE$505,ROW(D359),FALSE)</f>
        <v>0</v>
      </c>
      <c r="Y359" s="1088">
        <f t="shared" si="73"/>
        <v>0</v>
      </c>
      <c r="Z359" s="1064">
        <f t="shared" si="74"/>
        <v>0</v>
      </c>
      <c r="AA359" s="1064">
        <f t="shared" si="75"/>
        <v>0</v>
      </c>
      <c r="AB359" s="1064">
        <f t="shared" si="76"/>
        <v>0</v>
      </c>
      <c r="AC359" s="1065">
        <f t="shared" si="77"/>
        <v>0</v>
      </c>
      <c r="AD359" s="1033">
        <f t="shared" si="78"/>
        <v>0</v>
      </c>
      <c r="AE359" s="1034">
        <f t="shared" si="79"/>
        <v>0</v>
      </c>
    </row>
    <row r="360" spans="2:31" s="388" customFormat="1" ht="15" customHeight="1" x14ac:dyDescent="0.2">
      <c r="B360" s="1057"/>
      <c r="C360" s="1058"/>
      <c r="D360" s="1059"/>
      <c r="E360" s="1060"/>
      <c r="F360" s="1060"/>
      <c r="G360" s="1060"/>
      <c r="H360" s="1060"/>
      <c r="I360" s="1060"/>
      <c r="J360" s="1060"/>
      <c r="K360" s="1061">
        <f t="shared" si="71"/>
        <v>0</v>
      </c>
      <c r="L360" s="1060"/>
      <c r="M360" s="1099">
        <f>IFERROR(VLOOKUP($C360,Listen!$F$3:$H$39,2,0),0)</f>
        <v>0</v>
      </c>
      <c r="N360" s="1062">
        <f>IFERROR(VLOOKUP($C360,Listen!$F$3:$H$39,3,0),0)</f>
        <v>0</v>
      </c>
      <c r="O360" s="1063">
        <f t="shared" si="72"/>
        <v>0</v>
      </c>
      <c r="P360" s="1063">
        <f t="shared" si="83"/>
        <v>0</v>
      </c>
      <c r="Q360" s="1063">
        <f t="shared" si="83"/>
        <v>0</v>
      </c>
      <c r="R360" s="1063">
        <f t="shared" si="83"/>
        <v>0</v>
      </c>
      <c r="S360" s="1063">
        <f t="shared" si="83"/>
        <v>0</v>
      </c>
      <c r="T360" s="1063">
        <f t="shared" si="83"/>
        <v>0</v>
      </c>
      <c r="U360" s="1100">
        <f t="shared" si="83"/>
        <v>0</v>
      </c>
      <c r="V360" s="1088">
        <f t="shared" si="81"/>
        <v>0</v>
      </c>
      <c r="W360" s="1064">
        <f>IF(D360='A. Allgemeine Informationen'!$C$15,$K360-X360,HLOOKUP('A. Allgemeine Informationen'!$C$15-1,$Y$1:$AE$505,ROW(D360),FALSE)-$X360)</f>
        <v>0</v>
      </c>
      <c r="X360" s="1098">
        <f>HLOOKUP('A. Allgemeine Informationen'!$C$15,$Y$1:$AE$505,ROW(D360),FALSE)</f>
        <v>0</v>
      </c>
      <c r="Y360" s="1088">
        <f t="shared" si="73"/>
        <v>0</v>
      </c>
      <c r="Z360" s="1064">
        <f t="shared" si="74"/>
        <v>0</v>
      </c>
      <c r="AA360" s="1064">
        <f t="shared" si="75"/>
        <v>0</v>
      </c>
      <c r="AB360" s="1064">
        <f t="shared" si="76"/>
        <v>0</v>
      </c>
      <c r="AC360" s="1065">
        <f t="shared" si="77"/>
        <v>0</v>
      </c>
      <c r="AD360" s="1033">
        <f t="shared" si="78"/>
        <v>0</v>
      </c>
      <c r="AE360" s="1034">
        <f t="shared" si="79"/>
        <v>0</v>
      </c>
    </row>
    <row r="361" spans="2:31" s="388" customFormat="1" ht="15" customHeight="1" x14ac:dyDescent="0.2">
      <c r="B361" s="1057"/>
      <c r="C361" s="1058"/>
      <c r="D361" s="1059"/>
      <c r="E361" s="1060"/>
      <c r="F361" s="1060"/>
      <c r="G361" s="1060"/>
      <c r="H361" s="1060"/>
      <c r="I361" s="1060"/>
      <c r="J361" s="1060"/>
      <c r="K361" s="1061">
        <f t="shared" si="71"/>
        <v>0</v>
      </c>
      <c r="L361" s="1060"/>
      <c r="M361" s="1099">
        <f>IFERROR(VLOOKUP($C361,Listen!$F$3:$H$39,2,0),0)</f>
        <v>0</v>
      </c>
      <c r="N361" s="1062">
        <f>IFERROR(VLOOKUP($C361,Listen!$F$3:$H$39,3,0),0)</f>
        <v>0</v>
      </c>
      <c r="O361" s="1063">
        <f t="shared" si="72"/>
        <v>0</v>
      </c>
      <c r="P361" s="1063">
        <f t="shared" si="83"/>
        <v>0</v>
      </c>
      <c r="Q361" s="1063">
        <f t="shared" si="83"/>
        <v>0</v>
      </c>
      <c r="R361" s="1063">
        <f t="shared" si="83"/>
        <v>0</v>
      </c>
      <c r="S361" s="1063">
        <f t="shared" si="83"/>
        <v>0</v>
      </c>
      <c r="T361" s="1063">
        <f t="shared" si="83"/>
        <v>0</v>
      </c>
      <c r="U361" s="1100">
        <f t="shared" si="83"/>
        <v>0</v>
      </c>
      <c r="V361" s="1088">
        <f t="shared" si="81"/>
        <v>0</v>
      </c>
      <c r="W361" s="1064">
        <f>IF(D361='A. Allgemeine Informationen'!$C$15,$K361-X361,HLOOKUP('A. Allgemeine Informationen'!$C$15-1,$Y$1:$AE$505,ROW(D361),FALSE)-$X361)</f>
        <v>0</v>
      </c>
      <c r="X361" s="1098">
        <f>HLOOKUP('A. Allgemeine Informationen'!$C$15,$Y$1:$AE$505,ROW(D361),FALSE)</f>
        <v>0</v>
      </c>
      <c r="Y361" s="1088">
        <f t="shared" si="73"/>
        <v>0</v>
      </c>
      <c r="Z361" s="1064">
        <f t="shared" si="74"/>
        <v>0</v>
      </c>
      <c r="AA361" s="1064">
        <f t="shared" si="75"/>
        <v>0</v>
      </c>
      <c r="AB361" s="1064">
        <f t="shared" si="76"/>
        <v>0</v>
      </c>
      <c r="AC361" s="1065">
        <f t="shared" si="77"/>
        <v>0</v>
      </c>
      <c r="AD361" s="1033">
        <f t="shared" si="78"/>
        <v>0</v>
      </c>
      <c r="AE361" s="1034">
        <f t="shared" si="79"/>
        <v>0</v>
      </c>
    </row>
    <row r="362" spans="2:31" s="388" customFormat="1" ht="15" customHeight="1" x14ac:dyDescent="0.2">
      <c r="B362" s="1057"/>
      <c r="C362" s="1058"/>
      <c r="D362" s="1059"/>
      <c r="E362" s="1060"/>
      <c r="F362" s="1060"/>
      <c r="G362" s="1060"/>
      <c r="H362" s="1060"/>
      <c r="I362" s="1060"/>
      <c r="J362" s="1060"/>
      <c r="K362" s="1061">
        <f t="shared" si="71"/>
        <v>0</v>
      </c>
      <c r="L362" s="1060"/>
      <c r="M362" s="1099">
        <f>IFERROR(VLOOKUP($C362,Listen!$F$3:$H$39,2,0),0)</f>
        <v>0</v>
      </c>
      <c r="N362" s="1062">
        <f>IFERROR(VLOOKUP($C362,Listen!$F$3:$H$39,3,0),0)</f>
        <v>0</v>
      </c>
      <c r="O362" s="1063">
        <f t="shared" si="72"/>
        <v>0</v>
      </c>
      <c r="P362" s="1063">
        <f t="shared" si="83"/>
        <v>0</v>
      </c>
      <c r="Q362" s="1063">
        <f t="shared" si="83"/>
        <v>0</v>
      </c>
      <c r="R362" s="1063">
        <f t="shared" si="83"/>
        <v>0</v>
      </c>
      <c r="S362" s="1063">
        <f t="shared" si="83"/>
        <v>0</v>
      </c>
      <c r="T362" s="1063">
        <f t="shared" si="83"/>
        <v>0</v>
      </c>
      <c r="U362" s="1100">
        <f t="shared" si="83"/>
        <v>0</v>
      </c>
      <c r="V362" s="1088">
        <f t="shared" si="81"/>
        <v>0</v>
      </c>
      <c r="W362" s="1064">
        <f>IF(D362='A. Allgemeine Informationen'!$C$15,$K362-X362,HLOOKUP('A. Allgemeine Informationen'!$C$15-1,$Y$1:$AE$505,ROW(D362),FALSE)-$X362)</f>
        <v>0</v>
      </c>
      <c r="X362" s="1098">
        <f>HLOOKUP('A. Allgemeine Informationen'!$C$15,$Y$1:$AE$505,ROW(D362),FALSE)</f>
        <v>0</v>
      </c>
      <c r="Y362" s="1088">
        <f t="shared" si="73"/>
        <v>0</v>
      </c>
      <c r="Z362" s="1064">
        <f t="shared" si="74"/>
        <v>0</v>
      </c>
      <c r="AA362" s="1064">
        <f t="shared" si="75"/>
        <v>0</v>
      </c>
      <c r="AB362" s="1064">
        <f t="shared" si="76"/>
        <v>0</v>
      </c>
      <c r="AC362" s="1065">
        <f t="shared" si="77"/>
        <v>0</v>
      </c>
      <c r="AD362" s="1033">
        <f t="shared" si="78"/>
        <v>0</v>
      </c>
      <c r="AE362" s="1034">
        <f t="shared" si="79"/>
        <v>0</v>
      </c>
    </row>
    <row r="363" spans="2:31" s="388" customFormat="1" ht="15" customHeight="1" x14ac:dyDescent="0.2">
      <c r="B363" s="1057"/>
      <c r="C363" s="1058"/>
      <c r="D363" s="1059"/>
      <c r="E363" s="1060"/>
      <c r="F363" s="1060"/>
      <c r="G363" s="1060"/>
      <c r="H363" s="1060"/>
      <c r="I363" s="1060"/>
      <c r="J363" s="1060"/>
      <c r="K363" s="1061">
        <f t="shared" si="71"/>
        <v>0</v>
      </c>
      <c r="L363" s="1060"/>
      <c r="M363" s="1099">
        <f>IFERROR(VLOOKUP($C363,Listen!$F$3:$H$39,2,0),0)</f>
        <v>0</v>
      </c>
      <c r="N363" s="1062">
        <f>IFERROR(VLOOKUP($C363,Listen!$F$3:$H$39,3,0),0)</f>
        <v>0</v>
      </c>
      <c r="O363" s="1063">
        <f t="shared" si="72"/>
        <v>0</v>
      </c>
      <c r="P363" s="1063">
        <f t="shared" si="83"/>
        <v>0</v>
      </c>
      <c r="Q363" s="1063">
        <f t="shared" si="83"/>
        <v>0</v>
      </c>
      <c r="R363" s="1063">
        <f t="shared" si="83"/>
        <v>0</v>
      </c>
      <c r="S363" s="1063">
        <f t="shared" si="83"/>
        <v>0</v>
      </c>
      <c r="T363" s="1063">
        <f t="shared" si="83"/>
        <v>0</v>
      </c>
      <c r="U363" s="1100">
        <f t="shared" si="83"/>
        <v>0</v>
      </c>
      <c r="V363" s="1088">
        <f t="shared" si="81"/>
        <v>0</v>
      </c>
      <c r="W363" s="1064">
        <f>IF(D363='A. Allgemeine Informationen'!$C$15,$K363-X363,HLOOKUP('A. Allgemeine Informationen'!$C$15-1,$Y$1:$AE$505,ROW(D363),FALSE)-$X363)</f>
        <v>0</v>
      </c>
      <c r="X363" s="1098">
        <f>HLOOKUP('A. Allgemeine Informationen'!$C$15,$Y$1:$AE$505,ROW(D363),FALSE)</f>
        <v>0</v>
      </c>
      <c r="Y363" s="1088">
        <f t="shared" si="73"/>
        <v>0</v>
      </c>
      <c r="Z363" s="1064">
        <f t="shared" si="74"/>
        <v>0</v>
      </c>
      <c r="AA363" s="1064">
        <f t="shared" si="75"/>
        <v>0</v>
      </c>
      <c r="AB363" s="1064">
        <f t="shared" si="76"/>
        <v>0</v>
      </c>
      <c r="AC363" s="1065">
        <f t="shared" si="77"/>
        <v>0</v>
      </c>
      <c r="AD363" s="1033">
        <f t="shared" si="78"/>
        <v>0</v>
      </c>
      <c r="AE363" s="1034">
        <f t="shared" si="79"/>
        <v>0</v>
      </c>
    </row>
    <row r="364" spans="2:31" s="388" customFormat="1" ht="15" customHeight="1" x14ac:dyDescent="0.2">
      <c r="B364" s="1057"/>
      <c r="C364" s="1058"/>
      <c r="D364" s="1059"/>
      <c r="E364" s="1060"/>
      <c r="F364" s="1060"/>
      <c r="G364" s="1060"/>
      <c r="H364" s="1060"/>
      <c r="I364" s="1060"/>
      <c r="J364" s="1060"/>
      <c r="K364" s="1061">
        <f t="shared" si="71"/>
        <v>0</v>
      </c>
      <c r="L364" s="1060"/>
      <c r="M364" s="1099">
        <f>IFERROR(VLOOKUP($C364,Listen!$F$3:$H$39,2,0),0)</f>
        <v>0</v>
      </c>
      <c r="N364" s="1062">
        <f>IFERROR(VLOOKUP($C364,Listen!$F$3:$H$39,3,0),0)</f>
        <v>0</v>
      </c>
      <c r="O364" s="1063">
        <f t="shared" si="72"/>
        <v>0</v>
      </c>
      <c r="P364" s="1063">
        <f t="shared" si="83"/>
        <v>0</v>
      </c>
      <c r="Q364" s="1063">
        <f t="shared" si="83"/>
        <v>0</v>
      </c>
      <c r="R364" s="1063">
        <f t="shared" si="83"/>
        <v>0</v>
      </c>
      <c r="S364" s="1063">
        <f t="shared" si="83"/>
        <v>0</v>
      </c>
      <c r="T364" s="1063">
        <f t="shared" si="83"/>
        <v>0</v>
      </c>
      <c r="U364" s="1100">
        <f t="shared" si="83"/>
        <v>0</v>
      </c>
      <c r="V364" s="1088">
        <f t="shared" si="81"/>
        <v>0</v>
      </c>
      <c r="W364" s="1064">
        <f>IF(D364='A. Allgemeine Informationen'!$C$15,$K364-X364,HLOOKUP('A. Allgemeine Informationen'!$C$15-1,$Y$1:$AE$505,ROW(D364),FALSE)-$X364)</f>
        <v>0</v>
      </c>
      <c r="X364" s="1098">
        <f>HLOOKUP('A. Allgemeine Informationen'!$C$15,$Y$1:$AE$505,ROW(D364),FALSE)</f>
        <v>0</v>
      </c>
      <c r="Y364" s="1088">
        <f t="shared" si="73"/>
        <v>0</v>
      </c>
      <c r="Z364" s="1064">
        <f t="shared" si="74"/>
        <v>0</v>
      </c>
      <c r="AA364" s="1064">
        <f t="shared" si="75"/>
        <v>0</v>
      </c>
      <c r="AB364" s="1064">
        <f t="shared" si="76"/>
        <v>0</v>
      </c>
      <c r="AC364" s="1065">
        <f t="shared" si="77"/>
        <v>0</v>
      </c>
      <c r="AD364" s="1033">
        <f t="shared" si="78"/>
        <v>0</v>
      </c>
      <c r="AE364" s="1034">
        <f t="shared" si="79"/>
        <v>0</v>
      </c>
    </row>
    <row r="365" spans="2:31" s="388" customFormat="1" ht="15" customHeight="1" x14ac:dyDescent="0.2">
      <c r="B365" s="1057"/>
      <c r="C365" s="1058"/>
      <c r="D365" s="1059"/>
      <c r="E365" s="1060"/>
      <c r="F365" s="1060"/>
      <c r="G365" s="1060"/>
      <c r="H365" s="1060"/>
      <c r="I365" s="1060"/>
      <c r="J365" s="1060"/>
      <c r="K365" s="1061">
        <f t="shared" si="71"/>
        <v>0</v>
      </c>
      <c r="L365" s="1060"/>
      <c r="M365" s="1099">
        <f>IFERROR(VLOOKUP($C365,Listen!$F$3:$H$39,2,0),0)</f>
        <v>0</v>
      </c>
      <c r="N365" s="1062">
        <f>IFERROR(VLOOKUP($C365,Listen!$F$3:$H$39,3,0),0)</f>
        <v>0</v>
      </c>
      <c r="O365" s="1063">
        <f t="shared" si="72"/>
        <v>0</v>
      </c>
      <c r="P365" s="1063">
        <f t="shared" si="83"/>
        <v>0</v>
      </c>
      <c r="Q365" s="1063">
        <f t="shared" si="83"/>
        <v>0</v>
      </c>
      <c r="R365" s="1063">
        <f t="shared" si="83"/>
        <v>0</v>
      </c>
      <c r="S365" s="1063">
        <f t="shared" si="83"/>
        <v>0</v>
      </c>
      <c r="T365" s="1063">
        <f t="shared" si="83"/>
        <v>0</v>
      </c>
      <c r="U365" s="1100">
        <f t="shared" si="83"/>
        <v>0</v>
      </c>
      <c r="V365" s="1088">
        <f t="shared" si="81"/>
        <v>0</v>
      </c>
      <c r="W365" s="1064">
        <f>IF(D365='A. Allgemeine Informationen'!$C$15,$K365-X365,HLOOKUP('A. Allgemeine Informationen'!$C$15-1,$Y$1:$AE$505,ROW(D365),FALSE)-$X365)</f>
        <v>0</v>
      </c>
      <c r="X365" s="1098">
        <f>HLOOKUP('A. Allgemeine Informationen'!$C$15,$Y$1:$AE$505,ROW(D365),FALSE)</f>
        <v>0</v>
      </c>
      <c r="Y365" s="1088">
        <f t="shared" si="73"/>
        <v>0</v>
      </c>
      <c r="Z365" s="1064">
        <f t="shared" si="74"/>
        <v>0</v>
      </c>
      <c r="AA365" s="1064">
        <f t="shared" si="75"/>
        <v>0</v>
      </c>
      <c r="AB365" s="1064">
        <f t="shared" si="76"/>
        <v>0</v>
      </c>
      <c r="AC365" s="1065">
        <f t="shared" si="77"/>
        <v>0</v>
      </c>
      <c r="AD365" s="1033">
        <f t="shared" si="78"/>
        <v>0</v>
      </c>
      <c r="AE365" s="1034">
        <f t="shared" si="79"/>
        <v>0</v>
      </c>
    </row>
    <row r="366" spans="2:31" s="388" customFormat="1" ht="15" customHeight="1" x14ac:dyDescent="0.2">
      <c r="B366" s="1057"/>
      <c r="C366" s="1058"/>
      <c r="D366" s="1059"/>
      <c r="E366" s="1060"/>
      <c r="F366" s="1060"/>
      <c r="G366" s="1060"/>
      <c r="H366" s="1060"/>
      <c r="I366" s="1060"/>
      <c r="J366" s="1060"/>
      <c r="K366" s="1061">
        <f t="shared" si="71"/>
        <v>0</v>
      </c>
      <c r="L366" s="1060"/>
      <c r="M366" s="1099">
        <f>IFERROR(VLOOKUP($C366,Listen!$F$3:$H$39,2,0),0)</f>
        <v>0</v>
      </c>
      <c r="N366" s="1062">
        <f>IFERROR(VLOOKUP($C366,Listen!$F$3:$H$39,3,0),0)</f>
        <v>0</v>
      </c>
      <c r="O366" s="1063">
        <f t="shared" si="72"/>
        <v>0</v>
      </c>
      <c r="P366" s="1063">
        <f t="shared" si="83"/>
        <v>0</v>
      </c>
      <c r="Q366" s="1063">
        <f t="shared" si="83"/>
        <v>0</v>
      </c>
      <c r="R366" s="1063">
        <f t="shared" si="83"/>
        <v>0</v>
      </c>
      <c r="S366" s="1063">
        <f t="shared" si="83"/>
        <v>0</v>
      </c>
      <c r="T366" s="1063">
        <f t="shared" si="83"/>
        <v>0</v>
      </c>
      <c r="U366" s="1100">
        <f t="shared" si="83"/>
        <v>0</v>
      </c>
      <c r="V366" s="1088">
        <f t="shared" si="81"/>
        <v>0</v>
      </c>
      <c r="W366" s="1064">
        <f>IF(D366='A. Allgemeine Informationen'!$C$15,$K366-X366,HLOOKUP('A. Allgemeine Informationen'!$C$15-1,$Y$1:$AE$505,ROW(D366),FALSE)-$X366)</f>
        <v>0</v>
      </c>
      <c r="X366" s="1098">
        <f>HLOOKUP('A. Allgemeine Informationen'!$C$15,$Y$1:$AE$505,ROW(D366),FALSE)</f>
        <v>0</v>
      </c>
      <c r="Y366" s="1088">
        <f t="shared" si="73"/>
        <v>0</v>
      </c>
      <c r="Z366" s="1064">
        <f t="shared" si="74"/>
        <v>0</v>
      </c>
      <c r="AA366" s="1064">
        <f t="shared" si="75"/>
        <v>0</v>
      </c>
      <c r="AB366" s="1064">
        <f t="shared" si="76"/>
        <v>0</v>
      </c>
      <c r="AC366" s="1065">
        <f t="shared" si="77"/>
        <v>0</v>
      </c>
      <c r="AD366" s="1033">
        <f t="shared" si="78"/>
        <v>0</v>
      </c>
      <c r="AE366" s="1034">
        <f t="shared" si="79"/>
        <v>0</v>
      </c>
    </row>
    <row r="367" spans="2:31" s="388" customFormat="1" ht="15" customHeight="1" x14ac:dyDescent="0.2">
      <c r="B367" s="1057"/>
      <c r="C367" s="1058"/>
      <c r="D367" s="1059"/>
      <c r="E367" s="1060"/>
      <c r="F367" s="1060"/>
      <c r="G367" s="1060"/>
      <c r="H367" s="1060"/>
      <c r="I367" s="1060"/>
      <c r="J367" s="1060"/>
      <c r="K367" s="1061">
        <f t="shared" si="71"/>
        <v>0</v>
      </c>
      <c r="L367" s="1060"/>
      <c r="M367" s="1099">
        <f>IFERROR(VLOOKUP($C367,Listen!$F$3:$H$39,2,0),0)</f>
        <v>0</v>
      </c>
      <c r="N367" s="1062">
        <f>IFERROR(VLOOKUP($C367,Listen!$F$3:$H$39,3,0),0)</f>
        <v>0</v>
      </c>
      <c r="O367" s="1063">
        <f t="shared" si="72"/>
        <v>0</v>
      </c>
      <c r="P367" s="1063">
        <f t="shared" si="83"/>
        <v>0</v>
      </c>
      <c r="Q367" s="1063">
        <f t="shared" si="83"/>
        <v>0</v>
      </c>
      <c r="R367" s="1063">
        <f t="shared" si="83"/>
        <v>0</v>
      </c>
      <c r="S367" s="1063">
        <f t="shared" si="83"/>
        <v>0</v>
      </c>
      <c r="T367" s="1063">
        <f t="shared" si="83"/>
        <v>0</v>
      </c>
      <c r="U367" s="1100">
        <f t="shared" si="83"/>
        <v>0</v>
      </c>
      <c r="V367" s="1088">
        <f t="shared" si="81"/>
        <v>0</v>
      </c>
      <c r="W367" s="1064">
        <f>IF(D367='A. Allgemeine Informationen'!$C$15,$K367-X367,HLOOKUP('A. Allgemeine Informationen'!$C$15-1,$Y$1:$AE$505,ROW(D367),FALSE)-$X367)</f>
        <v>0</v>
      </c>
      <c r="X367" s="1098">
        <f>HLOOKUP('A. Allgemeine Informationen'!$C$15,$Y$1:$AE$505,ROW(D367),FALSE)</f>
        <v>0</v>
      </c>
      <c r="Y367" s="1088">
        <f t="shared" si="73"/>
        <v>0</v>
      </c>
      <c r="Z367" s="1064">
        <f t="shared" si="74"/>
        <v>0</v>
      </c>
      <c r="AA367" s="1064">
        <f t="shared" si="75"/>
        <v>0</v>
      </c>
      <c r="AB367" s="1064">
        <f t="shared" si="76"/>
        <v>0</v>
      </c>
      <c r="AC367" s="1065">
        <f t="shared" si="77"/>
        <v>0</v>
      </c>
      <c r="AD367" s="1033">
        <f t="shared" si="78"/>
        <v>0</v>
      </c>
      <c r="AE367" s="1034">
        <f t="shared" si="79"/>
        <v>0</v>
      </c>
    </row>
    <row r="368" spans="2:31" s="388" customFormat="1" ht="15" customHeight="1" x14ac:dyDescent="0.2">
      <c r="B368" s="1057"/>
      <c r="C368" s="1058"/>
      <c r="D368" s="1059"/>
      <c r="E368" s="1060"/>
      <c r="F368" s="1060"/>
      <c r="G368" s="1060"/>
      <c r="H368" s="1060"/>
      <c r="I368" s="1060"/>
      <c r="J368" s="1060"/>
      <c r="K368" s="1061">
        <f t="shared" si="71"/>
        <v>0</v>
      </c>
      <c r="L368" s="1060"/>
      <c r="M368" s="1099">
        <f>IFERROR(VLOOKUP($C368,Listen!$F$3:$H$39,2,0),0)</f>
        <v>0</v>
      </c>
      <c r="N368" s="1062">
        <f>IFERROR(VLOOKUP($C368,Listen!$F$3:$H$39,3,0),0)</f>
        <v>0</v>
      </c>
      <c r="O368" s="1063">
        <f t="shared" si="72"/>
        <v>0</v>
      </c>
      <c r="P368" s="1063">
        <f t="shared" si="83"/>
        <v>0</v>
      </c>
      <c r="Q368" s="1063">
        <f t="shared" si="83"/>
        <v>0</v>
      </c>
      <c r="R368" s="1063">
        <f t="shared" si="83"/>
        <v>0</v>
      </c>
      <c r="S368" s="1063">
        <f t="shared" si="83"/>
        <v>0</v>
      </c>
      <c r="T368" s="1063">
        <f t="shared" si="83"/>
        <v>0</v>
      </c>
      <c r="U368" s="1100">
        <f t="shared" si="83"/>
        <v>0</v>
      </c>
      <c r="V368" s="1088">
        <f t="shared" si="81"/>
        <v>0</v>
      </c>
      <c r="W368" s="1064">
        <f>IF(D368='A. Allgemeine Informationen'!$C$15,$K368-X368,HLOOKUP('A. Allgemeine Informationen'!$C$15-1,$Y$1:$AE$505,ROW(D368),FALSE)-$X368)</f>
        <v>0</v>
      </c>
      <c r="X368" s="1098">
        <f>HLOOKUP('A. Allgemeine Informationen'!$C$15,$Y$1:$AE$505,ROW(D368),FALSE)</f>
        <v>0</v>
      </c>
      <c r="Y368" s="1088">
        <f t="shared" si="73"/>
        <v>0</v>
      </c>
      <c r="Z368" s="1064">
        <f t="shared" si="74"/>
        <v>0</v>
      </c>
      <c r="AA368" s="1064">
        <f t="shared" si="75"/>
        <v>0</v>
      </c>
      <c r="AB368" s="1064">
        <f t="shared" si="76"/>
        <v>0</v>
      </c>
      <c r="AC368" s="1065">
        <f t="shared" si="77"/>
        <v>0</v>
      </c>
      <c r="AD368" s="1033">
        <f t="shared" si="78"/>
        <v>0</v>
      </c>
      <c r="AE368" s="1034">
        <f t="shared" si="79"/>
        <v>0</v>
      </c>
    </row>
    <row r="369" spans="2:31" s="388" customFormat="1" ht="15" customHeight="1" x14ac:dyDescent="0.2">
      <c r="B369" s="1057"/>
      <c r="C369" s="1058"/>
      <c r="D369" s="1059"/>
      <c r="E369" s="1060"/>
      <c r="F369" s="1060"/>
      <c r="G369" s="1060"/>
      <c r="H369" s="1060"/>
      <c r="I369" s="1060"/>
      <c r="J369" s="1060"/>
      <c r="K369" s="1061">
        <f t="shared" si="71"/>
        <v>0</v>
      </c>
      <c r="L369" s="1060"/>
      <c r="M369" s="1099">
        <f>IFERROR(VLOOKUP($C369,Listen!$F$3:$H$39,2,0),0)</f>
        <v>0</v>
      </c>
      <c r="N369" s="1062">
        <f>IFERROR(VLOOKUP($C369,Listen!$F$3:$H$39,3,0),0)</f>
        <v>0</v>
      </c>
      <c r="O369" s="1063">
        <f t="shared" si="72"/>
        <v>0</v>
      </c>
      <c r="P369" s="1063">
        <f t="shared" si="83"/>
        <v>0</v>
      </c>
      <c r="Q369" s="1063">
        <f t="shared" si="83"/>
        <v>0</v>
      </c>
      <c r="R369" s="1063">
        <f t="shared" si="83"/>
        <v>0</v>
      </c>
      <c r="S369" s="1063">
        <f t="shared" si="83"/>
        <v>0</v>
      </c>
      <c r="T369" s="1063">
        <f t="shared" si="83"/>
        <v>0</v>
      </c>
      <c r="U369" s="1100">
        <f t="shared" si="83"/>
        <v>0</v>
      </c>
      <c r="V369" s="1088">
        <f t="shared" si="81"/>
        <v>0</v>
      </c>
      <c r="W369" s="1064">
        <f>IF(D369='A. Allgemeine Informationen'!$C$15,$K369-X369,HLOOKUP('A. Allgemeine Informationen'!$C$15-1,$Y$1:$AE$505,ROW(D369),FALSE)-$X369)</f>
        <v>0</v>
      </c>
      <c r="X369" s="1098">
        <f>HLOOKUP('A. Allgemeine Informationen'!$C$15,$Y$1:$AE$505,ROW(D369),FALSE)</f>
        <v>0</v>
      </c>
      <c r="Y369" s="1088">
        <f t="shared" si="73"/>
        <v>0</v>
      </c>
      <c r="Z369" s="1064">
        <f t="shared" si="74"/>
        <v>0</v>
      </c>
      <c r="AA369" s="1064">
        <f t="shared" si="75"/>
        <v>0</v>
      </c>
      <c r="AB369" s="1064">
        <f t="shared" si="76"/>
        <v>0</v>
      </c>
      <c r="AC369" s="1065">
        <f t="shared" si="77"/>
        <v>0</v>
      </c>
      <c r="AD369" s="1033">
        <f t="shared" si="78"/>
        <v>0</v>
      </c>
      <c r="AE369" s="1034">
        <f t="shared" si="79"/>
        <v>0</v>
      </c>
    </row>
    <row r="370" spans="2:31" s="388" customFormat="1" ht="15" customHeight="1" x14ac:dyDescent="0.2">
      <c r="B370" s="1057"/>
      <c r="C370" s="1058"/>
      <c r="D370" s="1059"/>
      <c r="E370" s="1060"/>
      <c r="F370" s="1060"/>
      <c r="G370" s="1060"/>
      <c r="H370" s="1060"/>
      <c r="I370" s="1060"/>
      <c r="J370" s="1060"/>
      <c r="K370" s="1061">
        <f t="shared" si="71"/>
        <v>0</v>
      </c>
      <c r="L370" s="1060"/>
      <c r="M370" s="1099">
        <f>IFERROR(VLOOKUP($C370,Listen!$F$3:$H$39,2,0),0)</f>
        <v>0</v>
      </c>
      <c r="N370" s="1062">
        <f>IFERROR(VLOOKUP($C370,Listen!$F$3:$H$39,3,0),0)</f>
        <v>0</v>
      </c>
      <c r="O370" s="1063">
        <f t="shared" si="72"/>
        <v>0</v>
      </c>
      <c r="P370" s="1063">
        <f t="shared" si="83"/>
        <v>0</v>
      </c>
      <c r="Q370" s="1063">
        <f t="shared" si="83"/>
        <v>0</v>
      </c>
      <c r="R370" s="1063">
        <f t="shared" si="83"/>
        <v>0</v>
      </c>
      <c r="S370" s="1063">
        <f t="shared" si="83"/>
        <v>0</v>
      </c>
      <c r="T370" s="1063">
        <f t="shared" si="83"/>
        <v>0</v>
      </c>
      <c r="U370" s="1100">
        <f t="shared" si="83"/>
        <v>0</v>
      </c>
      <c r="V370" s="1088">
        <f t="shared" si="81"/>
        <v>0</v>
      </c>
      <c r="W370" s="1064">
        <f>IF(D370='A. Allgemeine Informationen'!$C$15,$K370-X370,HLOOKUP('A. Allgemeine Informationen'!$C$15-1,$Y$1:$AE$505,ROW(D370),FALSE)-$X370)</f>
        <v>0</v>
      </c>
      <c r="X370" s="1098">
        <f>HLOOKUP('A. Allgemeine Informationen'!$C$15,$Y$1:$AE$505,ROW(D370),FALSE)</f>
        <v>0</v>
      </c>
      <c r="Y370" s="1088">
        <f t="shared" si="73"/>
        <v>0</v>
      </c>
      <c r="Z370" s="1064">
        <f t="shared" si="74"/>
        <v>0</v>
      </c>
      <c r="AA370" s="1064">
        <f t="shared" si="75"/>
        <v>0</v>
      </c>
      <c r="AB370" s="1064">
        <f t="shared" si="76"/>
        <v>0</v>
      </c>
      <c r="AC370" s="1065">
        <f t="shared" si="77"/>
        <v>0</v>
      </c>
      <c r="AD370" s="1033">
        <f t="shared" si="78"/>
        <v>0</v>
      </c>
      <c r="AE370" s="1034">
        <f t="shared" si="79"/>
        <v>0</v>
      </c>
    </row>
    <row r="371" spans="2:31" s="388" customFormat="1" ht="15" customHeight="1" x14ac:dyDescent="0.2">
      <c r="B371" s="1057"/>
      <c r="C371" s="1058"/>
      <c r="D371" s="1059"/>
      <c r="E371" s="1060"/>
      <c r="F371" s="1060"/>
      <c r="G371" s="1060"/>
      <c r="H371" s="1060"/>
      <c r="I371" s="1060"/>
      <c r="J371" s="1060"/>
      <c r="K371" s="1061">
        <f t="shared" si="71"/>
        <v>0</v>
      </c>
      <c r="L371" s="1060"/>
      <c r="M371" s="1099">
        <f>IFERROR(VLOOKUP($C371,Listen!$F$3:$H$39,2,0),0)</f>
        <v>0</v>
      </c>
      <c r="N371" s="1062">
        <f>IFERROR(VLOOKUP($C371,Listen!$F$3:$H$39,3,0),0)</f>
        <v>0</v>
      </c>
      <c r="O371" s="1063">
        <f t="shared" si="72"/>
        <v>0</v>
      </c>
      <c r="P371" s="1063">
        <f t="shared" si="83"/>
        <v>0</v>
      </c>
      <c r="Q371" s="1063">
        <f t="shared" si="83"/>
        <v>0</v>
      </c>
      <c r="R371" s="1063">
        <f t="shared" si="83"/>
        <v>0</v>
      </c>
      <c r="S371" s="1063">
        <f t="shared" si="83"/>
        <v>0</v>
      </c>
      <c r="T371" s="1063">
        <f t="shared" si="83"/>
        <v>0</v>
      </c>
      <c r="U371" s="1100">
        <f t="shared" si="83"/>
        <v>0</v>
      </c>
      <c r="V371" s="1088">
        <f t="shared" si="81"/>
        <v>0</v>
      </c>
      <c r="W371" s="1064">
        <f>IF(D371='A. Allgemeine Informationen'!$C$15,$K371-X371,HLOOKUP('A. Allgemeine Informationen'!$C$15-1,$Y$1:$AE$505,ROW(D371),FALSE)-$X371)</f>
        <v>0</v>
      </c>
      <c r="X371" s="1098">
        <f>HLOOKUP('A. Allgemeine Informationen'!$C$15,$Y$1:$AE$505,ROW(D371),FALSE)</f>
        <v>0</v>
      </c>
      <c r="Y371" s="1088">
        <f t="shared" si="73"/>
        <v>0</v>
      </c>
      <c r="Z371" s="1064">
        <f t="shared" si="74"/>
        <v>0</v>
      </c>
      <c r="AA371" s="1064">
        <f t="shared" si="75"/>
        <v>0</v>
      </c>
      <c r="AB371" s="1064">
        <f t="shared" si="76"/>
        <v>0</v>
      </c>
      <c r="AC371" s="1065">
        <f t="shared" si="77"/>
        <v>0</v>
      </c>
      <c r="AD371" s="1033">
        <f t="shared" si="78"/>
        <v>0</v>
      </c>
      <c r="AE371" s="1034">
        <f t="shared" si="79"/>
        <v>0</v>
      </c>
    </row>
    <row r="372" spans="2:31" s="388" customFormat="1" ht="15" customHeight="1" x14ac:dyDescent="0.2">
      <c r="B372" s="1057"/>
      <c r="C372" s="1058"/>
      <c r="D372" s="1059"/>
      <c r="E372" s="1060"/>
      <c r="F372" s="1060"/>
      <c r="G372" s="1060"/>
      <c r="H372" s="1060"/>
      <c r="I372" s="1060"/>
      <c r="J372" s="1060"/>
      <c r="K372" s="1061">
        <f t="shared" si="71"/>
        <v>0</v>
      </c>
      <c r="L372" s="1060"/>
      <c r="M372" s="1099">
        <f>IFERROR(VLOOKUP($C372,Listen!$F$3:$H$39,2,0),0)</f>
        <v>0</v>
      </c>
      <c r="N372" s="1062">
        <f>IFERROR(VLOOKUP($C372,Listen!$F$3:$H$39,3,0),0)</f>
        <v>0</v>
      </c>
      <c r="O372" s="1063">
        <f t="shared" si="72"/>
        <v>0</v>
      </c>
      <c r="P372" s="1063">
        <f t="shared" si="83"/>
        <v>0</v>
      </c>
      <c r="Q372" s="1063">
        <f t="shared" si="83"/>
        <v>0</v>
      </c>
      <c r="R372" s="1063">
        <f t="shared" si="83"/>
        <v>0</v>
      </c>
      <c r="S372" s="1063">
        <f t="shared" si="83"/>
        <v>0</v>
      </c>
      <c r="T372" s="1063">
        <f t="shared" si="83"/>
        <v>0</v>
      </c>
      <c r="U372" s="1100">
        <f t="shared" si="83"/>
        <v>0</v>
      </c>
      <c r="V372" s="1088">
        <f t="shared" si="81"/>
        <v>0</v>
      </c>
      <c r="W372" s="1064">
        <f>IF(D372='A. Allgemeine Informationen'!$C$15,$K372-X372,HLOOKUP('A. Allgemeine Informationen'!$C$15-1,$Y$1:$AE$505,ROW(D372),FALSE)-$X372)</f>
        <v>0</v>
      </c>
      <c r="X372" s="1098">
        <f>HLOOKUP('A. Allgemeine Informationen'!$C$15,$Y$1:$AE$505,ROW(D372),FALSE)</f>
        <v>0</v>
      </c>
      <c r="Y372" s="1088">
        <f t="shared" si="73"/>
        <v>0</v>
      </c>
      <c r="Z372" s="1064">
        <f t="shared" si="74"/>
        <v>0</v>
      </c>
      <c r="AA372" s="1064">
        <f t="shared" si="75"/>
        <v>0</v>
      </c>
      <c r="AB372" s="1064">
        <f t="shared" si="76"/>
        <v>0</v>
      </c>
      <c r="AC372" s="1065">
        <f t="shared" si="77"/>
        <v>0</v>
      </c>
      <c r="AD372" s="1033">
        <f t="shared" si="78"/>
        <v>0</v>
      </c>
      <c r="AE372" s="1034">
        <f t="shared" si="79"/>
        <v>0</v>
      </c>
    </row>
    <row r="373" spans="2:31" s="388" customFormat="1" ht="15" customHeight="1" x14ac:dyDescent="0.2">
      <c r="B373" s="1057"/>
      <c r="C373" s="1058"/>
      <c r="D373" s="1059"/>
      <c r="E373" s="1060"/>
      <c r="F373" s="1060"/>
      <c r="G373" s="1060"/>
      <c r="H373" s="1060"/>
      <c r="I373" s="1060"/>
      <c r="J373" s="1060"/>
      <c r="K373" s="1061">
        <f t="shared" si="71"/>
        <v>0</v>
      </c>
      <c r="L373" s="1060"/>
      <c r="M373" s="1099">
        <f>IFERROR(VLOOKUP($C373,Listen!$F$3:$H$39,2,0),0)</f>
        <v>0</v>
      </c>
      <c r="N373" s="1062">
        <f>IFERROR(VLOOKUP($C373,Listen!$F$3:$H$39,3,0),0)</f>
        <v>0</v>
      </c>
      <c r="O373" s="1063">
        <f t="shared" si="72"/>
        <v>0</v>
      </c>
      <c r="P373" s="1063">
        <f t="shared" si="83"/>
        <v>0</v>
      </c>
      <c r="Q373" s="1063">
        <f t="shared" si="83"/>
        <v>0</v>
      </c>
      <c r="R373" s="1063">
        <f t="shared" si="83"/>
        <v>0</v>
      </c>
      <c r="S373" s="1063">
        <f t="shared" si="83"/>
        <v>0</v>
      </c>
      <c r="T373" s="1063">
        <f t="shared" si="83"/>
        <v>0</v>
      </c>
      <c r="U373" s="1100">
        <f t="shared" si="83"/>
        <v>0</v>
      </c>
      <c r="V373" s="1088">
        <f t="shared" si="81"/>
        <v>0</v>
      </c>
      <c r="W373" s="1064">
        <f>IF(D373='A. Allgemeine Informationen'!$C$15,$K373-X373,HLOOKUP('A. Allgemeine Informationen'!$C$15-1,$Y$1:$AE$505,ROW(D373),FALSE)-$X373)</f>
        <v>0</v>
      </c>
      <c r="X373" s="1098">
        <f>HLOOKUP('A. Allgemeine Informationen'!$C$15,$Y$1:$AE$505,ROW(D373),FALSE)</f>
        <v>0</v>
      </c>
      <c r="Y373" s="1088">
        <f t="shared" si="73"/>
        <v>0</v>
      </c>
      <c r="Z373" s="1064">
        <f t="shared" si="74"/>
        <v>0</v>
      </c>
      <c r="AA373" s="1064">
        <f t="shared" si="75"/>
        <v>0</v>
      </c>
      <c r="AB373" s="1064">
        <f t="shared" si="76"/>
        <v>0</v>
      </c>
      <c r="AC373" s="1065">
        <f t="shared" si="77"/>
        <v>0</v>
      </c>
      <c r="AD373" s="1033">
        <f t="shared" si="78"/>
        <v>0</v>
      </c>
      <c r="AE373" s="1034">
        <f t="shared" si="79"/>
        <v>0</v>
      </c>
    </row>
    <row r="374" spans="2:31" s="388" customFormat="1" ht="15" customHeight="1" x14ac:dyDescent="0.2">
      <c r="B374" s="1057"/>
      <c r="C374" s="1058"/>
      <c r="D374" s="1059"/>
      <c r="E374" s="1060"/>
      <c r="F374" s="1060"/>
      <c r="G374" s="1060"/>
      <c r="H374" s="1060"/>
      <c r="I374" s="1060"/>
      <c r="J374" s="1060"/>
      <c r="K374" s="1061">
        <f t="shared" si="71"/>
        <v>0</v>
      </c>
      <c r="L374" s="1060"/>
      <c r="M374" s="1099">
        <f>IFERROR(VLOOKUP($C374,Listen!$F$3:$H$39,2,0),0)</f>
        <v>0</v>
      </c>
      <c r="N374" s="1062">
        <f>IFERROR(VLOOKUP($C374,Listen!$F$3:$H$39,3,0),0)</f>
        <v>0</v>
      </c>
      <c r="O374" s="1063">
        <f t="shared" si="72"/>
        <v>0</v>
      </c>
      <c r="P374" s="1063">
        <f t="shared" si="83"/>
        <v>0</v>
      </c>
      <c r="Q374" s="1063">
        <f t="shared" si="83"/>
        <v>0</v>
      </c>
      <c r="R374" s="1063">
        <f t="shared" si="83"/>
        <v>0</v>
      </c>
      <c r="S374" s="1063">
        <f t="shared" si="83"/>
        <v>0</v>
      </c>
      <c r="T374" s="1063">
        <f t="shared" si="83"/>
        <v>0</v>
      </c>
      <c r="U374" s="1100">
        <f t="shared" si="83"/>
        <v>0</v>
      </c>
      <c r="V374" s="1088">
        <f t="shared" si="81"/>
        <v>0</v>
      </c>
      <c r="W374" s="1064">
        <f>IF(D374='A. Allgemeine Informationen'!$C$15,$K374-X374,HLOOKUP('A. Allgemeine Informationen'!$C$15-1,$Y$1:$AE$505,ROW(D374),FALSE)-$X374)</f>
        <v>0</v>
      </c>
      <c r="X374" s="1098">
        <f>HLOOKUP('A. Allgemeine Informationen'!$C$15,$Y$1:$AE$505,ROW(D374),FALSE)</f>
        <v>0</v>
      </c>
      <c r="Y374" s="1088">
        <f t="shared" si="73"/>
        <v>0</v>
      </c>
      <c r="Z374" s="1064">
        <f t="shared" si="74"/>
        <v>0</v>
      </c>
      <c r="AA374" s="1064">
        <f t="shared" si="75"/>
        <v>0</v>
      </c>
      <c r="AB374" s="1064">
        <f t="shared" si="76"/>
        <v>0</v>
      </c>
      <c r="AC374" s="1065">
        <f t="shared" si="77"/>
        <v>0</v>
      </c>
      <c r="AD374" s="1033">
        <f t="shared" si="78"/>
        <v>0</v>
      </c>
      <c r="AE374" s="1034">
        <f t="shared" si="79"/>
        <v>0</v>
      </c>
    </row>
    <row r="375" spans="2:31" s="388" customFormat="1" ht="15" customHeight="1" x14ac:dyDescent="0.2">
      <c r="B375" s="1057"/>
      <c r="C375" s="1058"/>
      <c r="D375" s="1059"/>
      <c r="E375" s="1060"/>
      <c r="F375" s="1060"/>
      <c r="G375" s="1060"/>
      <c r="H375" s="1060"/>
      <c r="I375" s="1060"/>
      <c r="J375" s="1060"/>
      <c r="K375" s="1061">
        <f t="shared" si="71"/>
        <v>0</v>
      </c>
      <c r="L375" s="1060"/>
      <c r="M375" s="1099">
        <f>IFERROR(VLOOKUP($C375,Listen!$F$3:$H$39,2,0),0)</f>
        <v>0</v>
      </c>
      <c r="N375" s="1062">
        <f>IFERROR(VLOOKUP($C375,Listen!$F$3:$H$39,3,0),0)</f>
        <v>0</v>
      </c>
      <c r="O375" s="1063">
        <f t="shared" si="72"/>
        <v>0</v>
      </c>
      <c r="P375" s="1063">
        <f t="shared" ref="P375:U390" si="84">O375</f>
        <v>0</v>
      </c>
      <c r="Q375" s="1063">
        <f t="shared" si="84"/>
        <v>0</v>
      </c>
      <c r="R375" s="1063">
        <f t="shared" si="84"/>
        <v>0</v>
      </c>
      <c r="S375" s="1063">
        <f t="shared" si="84"/>
        <v>0</v>
      </c>
      <c r="T375" s="1063">
        <f t="shared" si="84"/>
        <v>0</v>
      </c>
      <c r="U375" s="1100">
        <f t="shared" si="84"/>
        <v>0</v>
      </c>
      <c r="V375" s="1088">
        <f t="shared" si="81"/>
        <v>0</v>
      </c>
      <c r="W375" s="1064">
        <f>IF(D375='A. Allgemeine Informationen'!$C$15,$K375-X375,HLOOKUP('A. Allgemeine Informationen'!$C$15-1,$Y$1:$AE$505,ROW(D375),FALSE)-$X375)</f>
        <v>0</v>
      </c>
      <c r="X375" s="1098">
        <f>HLOOKUP('A. Allgemeine Informationen'!$C$15,$Y$1:$AE$505,ROW(D375),FALSE)</f>
        <v>0</v>
      </c>
      <c r="Y375" s="1088">
        <f t="shared" si="73"/>
        <v>0</v>
      </c>
      <c r="Z375" s="1064">
        <f t="shared" si="74"/>
        <v>0</v>
      </c>
      <c r="AA375" s="1064">
        <f t="shared" si="75"/>
        <v>0</v>
      </c>
      <c r="AB375" s="1064">
        <f t="shared" si="76"/>
        <v>0</v>
      </c>
      <c r="AC375" s="1065">
        <f t="shared" si="77"/>
        <v>0</v>
      </c>
      <c r="AD375" s="1033">
        <f t="shared" si="78"/>
        <v>0</v>
      </c>
      <c r="AE375" s="1034">
        <f t="shared" si="79"/>
        <v>0</v>
      </c>
    </row>
    <row r="376" spans="2:31" s="388" customFormat="1" ht="15" customHeight="1" x14ac:dyDescent="0.2">
      <c r="B376" s="1057"/>
      <c r="C376" s="1058"/>
      <c r="D376" s="1059"/>
      <c r="E376" s="1060"/>
      <c r="F376" s="1060"/>
      <c r="G376" s="1060"/>
      <c r="H376" s="1060"/>
      <c r="I376" s="1060"/>
      <c r="J376" s="1060"/>
      <c r="K376" s="1061">
        <f t="shared" si="71"/>
        <v>0</v>
      </c>
      <c r="L376" s="1060"/>
      <c r="M376" s="1099">
        <f>IFERROR(VLOOKUP($C376,Listen!$F$3:$H$39,2,0),0)</f>
        <v>0</v>
      </c>
      <c r="N376" s="1062">
        <f>IFERROR(VLOOKUP($C376,Listen!$F$3:$H$39,3,0),0)</f>
        <v>0</v>
      </c>
      <c r="O376" s="1063">
        <f t="shared" si="72"/>
        <v>0</v>
      </c>
      <c r="P376" s="1063">
        <f t="shared" si="84"/>
        <v>0</v>
      </c>
      <c r="Q376" s="1063">
        <f t="shared" si="84"/>
        <v>0</v>
      </c>
      <c r="R376" s="1063">
        <f t="shared" si="84"/>
        <v>0</v>
      </c>
      <c r="S376" s="1063">
        <f t="shared" si="84"/>
        <v>0</v>
      </c>
      <c r="T376" s="1063">
        <f t="shared" si="84"/>
        <v>0</v>
      </c>
      <c r="U376" s="1100">
        <f t="shared" si="84"/>
        <v>0</v>
      </c>
      <c r="V376" s="1088">
        <f t="shared" si="81"/>
        <v>0</v>
      </c>
      <c r="W376" s="1064">
        <f>IF(D376='A. Allgemeine Informationen'!$C$15,$K376-X376,HLOOKUP('A. Allgemeine Informationen'!$C$15-1,$Y$1:$AE$505,ROW(D376),FALSE)-$X376)</f>
        <v>0</v>
      </c>
      <c r="X376" s="1098">
        <f>HLOOKUP('A. Allgemeine Informationen'!$C$15,$Y$1:$AE$505,ROW(D376),FALSE)</f>
        <v>0</v>
      </c>
      <c r="Y376" s="1088">
        <f t="shared" si="73"/>
        <v>0</v>
      </c>
      <c r="Z376" s="1064">
        <f t="shared" si="74"/>
        <v>0</v>
      </c>
      <c r="AA376" s="1064">
        <f t="shared" si="75"/>
        <v>0</v>
      </c>
      <c r="AB376" s="1064">
        <f t="shared" si="76"/>
        <v>0</v>
      </c>
      <c r="AC376" s="1065">
        <f t="shared" si="77"/>
        <v>0</v>
      </c>
      <c r="AD376" s="1033">
        <f t="shared" si="78"/>
        <v>0</v>
      </c>
      <c r="AE376" s="1034">
        <f t="shared" si="79"/>
        <v>0</v>
      </c>
    </row>
    <row r="377" spans="2:31" s="388" customFormat="1" ht="15" customHeight="1" x14ac:dyDescent="0.2">
      <c r="B377" s="1057"/>
      <c r="C377" s="1058"/>
      <c r="D377" s="1059"/>
      <c r="E377" s="1060"/>
      <c r="F377" s="1060"/>
      <c r="G377" s="1060"/>
      <c r="H377" s="1060"/>
      <c r="I377" s="1060"/>
      <c r="J377" s="1060"/>
      <c r="K377" s="1061">
        <f t="shared" si="71"/>
        <v>0</v>
      </c>
      <c r="L377" s="1060"/>
      <c r="M377" s="1099">
        <f>IFERROR(VLOOKUP($C377,Listen!$F$3:$H$39,2,0),0)</f>
        <v>0</v>
      </c>
      <c r="N377" s="1062">
        <f>IFERROR(VLOOKUP($C377,Listen!$F$3:$H$39,3,0),0)</f>
        <v>0</v>
      </c>
      <c r="O377" s="1063">
        <f t="shared" si="72"/>
        <v>0</v>
      </c>
      <c r="P377" s="1063">
        <f t="shared" si="84"/>
        <v>0</v>
      </c>
      <c r="Q377" s="1063">
        <f t="shared" si="84"/>
        <v>0</v>
      </c>
      <c r="R377" s="1063">
        <f t="shared" si="84"/>
        <v>0</v>
      </c>
      <c r="S377" s="1063">
        <f t="shared" si="84"/>
        <v>0</v>
      </c>
      <c r="T377" s="1063">
        <f t="shared" si="84"/>
        <v>0</v>
      </c>
      <c r="U377" s="1100">
        <f t="shared" si="84"/>
        <v>0</v>
      </c>
      <c r="V377" s="1088">
        <f t="shared" si="81"/>
        <v>0</v>
      </c>
      <c r="W377" s="1064">
        <f>IF(D377='A. Allgemeine Informationen'!$C$15,$K377-X377,HLOOKUP('A. Allgemeine Informationen'!$C$15-1,$Y$1:$AE$505,ROW(D377),FALSE)-$X377)</f>
        <v>0</v>
      </c>
      <c r="X377" s="1098">
        <f>HLOOKUP('A. Allgemeine Informationen'!$C$15,$Y$1:$AE$505,ROW(D377),FALSE)</f>
        <v>0</v>
      </c>
      <c r="Y377" s="1088">
        <f t="shared" si="73"/>
        <v>0</v>
      </c>
      <c r="Z377" s="1064">
        <f t="shared" si="74"/>
        <v>0</v>
      </c>
      <c r="AA377" s="1064">
        <f t="shared" si="75"/>
        <v>0</v>
      </c>
      <c r="AB377" s="1064">
        <f t="shared" si="76"/>
        <v>0</v>
      </c>
      <c r="AC377" s="1065">
        <f t="shared" si="77"/>
        <v>0</v>
      </c>
      <c r="AD377" s="1033">
        <f t="shared" si="78"/>
        <v>0</v>
      </c>
      <c r="AE377" s="1034">
        <f t="shared" si="79"/>
        <v>0</v>
      </c>
    </row>
    <row r="378" spans="2:31" s="388" customFormat="1" ht="15" customHeight="1" x14ac:dyDescent="0.2">
      <c r="B378" s="1057"/>
      <c r="C378" s="1058"/>
      <c r="D378" s="1059"/>
      <c r="E378" s="1060"/>
      <c r="F378" s="1060"/>
      <c r="G378" s="1060"/>
      <c r="H378" s="1060"/>
      <c r="I378" s="1060"/>
      <c r="J378" s="1060"/>
      <c r="K378" s="1061">
        <f t="shared" si="71"/>
        <v>0</v>
      </c>
      <c r="L378" s="1060"/>
      <c r="M378" s="1099">
        <f>IFERROR(VLOOKUP($C378,Listen!$F$3:$H$39,2,0),0)</f>
        <v>0</v>
      </c>
      <c r="N378" s="1062">
        <f>IFERROR(VLOOKUP($C378,Listen!$F$3:$H$39,3,0),0)</f>
        <v>0</v>
      </c>
      <c r="O378" s="1063">
        <f t="shared" si="72"/>
        <v>0</v>
      </c>
      <c r="P378" s="1063">
        <f t="shared" si="84"/>
        <v>0</v>
      </c>
      <c r="Q378" s="1063">
        <f t="shared" si="84"/>
        <v>0</v>
      </c>
      <c r="R378" s="1063">
        <f t="shared" si="84"/>
        <v>0</v>
      </c>
      <c r="S378" s="1063">
        <f t="shared" si="84"/>
        <v>0</v>
      </c>
      <c r="T378" s="1063">
        <f t="shared" si="84"/>
        <v>0</v>
      </c>
      <c r="U378" s="1100">
        <f t="shared" si="84"/>
        <v>0</v>
      </c>
      <c r="V378" s="1088">
        <f t="shared" si="81"/>
        <v>0</v>
      </c>
      <c r="W378" s="1064">
        <f>IF(D378='A. Allgemeine Informationen'!$C$15,$K378-X378,HLOOKUP('A. Allgemeine Informationen'!$C$15-1,$Y$1:$AE$505,ROW(D378),FALSE)-$X378)</f>
        <v>0</v>
      </c>
      <c r="X378" s="1098">
        <f>HLOOKUP('A. Allgemeine Informationen'!$C$15,$Y$1:$AE$505,ROW(D378),FALSE)</f>
        <v>0</v>
      </c>
      <c r="Y378" s="1088">
        <f t="shared" si="73"/>
        <v>0</v>
      </c>
      <c r="Z378" s="1064">
        <f t="shared" si="74"/>
        <v>0</v>
      </c>
      <c r="AA378" s="1064">
        <f t="shared" si="75"/>
        <v>0</v>
      </c>
      <c r="AB378" s="1064">
        <f t="shared" si="76"/>
        <v>0</v>
      </c>
      <c r="AC378" s="1065">
        <f t="shared" si="77"/>
        <v>0</v>
      </c>
      <c r="AD378" s="1033">
        <f t="shared" si="78"/>
        <v>0</v>
      </c>
      <c r="AE378" s="1034">
        <f t="shared" si="79"/>
        <v>0</v>
      </c>
    </row>
    <row r="379" spans="2:31" s="388" customFormat="1" ht="15" customHeight="1" x14ac:dyDescent="0.2">
      <c r="B379" s="1057"/>
      <c r="C379" s="1058"/>
      <c r="D379" s="1059"/>
      <c r="E379" s="1060"/>
      <c r="F379" s="1060"/>
      <c r="G379" s="1060"/>
      <c r="H379" s="1060"/>
      <c r="I379" s="1060"/>
      <c r="J379" s="1060"/>
      <c r="K379" s="1061">
        <f t="shared" si="71"/>
        <v>0</v>
      </c>
      <c r="L379" s="1060"/>
      <c r="M379" s="1099">
        <f>IFERROR(VLOOKUP($C379,Listen!$F$3:$H$39,2,0),0)</f>
        <v>0</v>
      </c>
      <c r="N379" s="1062">
        <f>IFERROR(VLOOKUP($C379,Listen!$F$3:$H$39,3,0),0)</f>
        <v>0</v>
      </c>
      <c r="O379" s="1063">
        <f t="shared" si="72"/>
        <v>0</v>
      </c>
      <c r="P379" s="1063">
        <f t="shared" si="84"/>
        <v>0</v>
      </c>
      <c r="Q379" s="1063">
        <f t="shared" si="84"/>
        <v>0</v>
      </c>
      <c r="R379" s="1063">
        <f t="shared" si="84"/>
        <v>0</v>
      </c>
      <c r="S379" s="1063">
        <f t="shared" si="84"/>
        <v>0</v>
      </c>
      <c r="T379" s="1063">
        <f t="shared" si="84"/>
        <v>0</v>
      </c>
      <c r="U379" s="1100">
        <f t="shared" si="84"/>
        <v>0</v>
      </c>
      <c r="V379" s="1088">
        <f t="shared" si="81"/>
        <v>0</v>
      </c>
      <c r="W379" s="1064">
        <f>IF(D379='A. Allgemeine Informationen'!$C$15,$K379-X379,HLOOKUP('A. Allgemeine Informationen'!$C$15-1,$Y$1:$AE$505,ROW(D379),FALSE)-$X379)</f>
        <v>0</v>
      </c>
      <c r="X379" s="1098">
        <f>HLOOKUP('A. Allgemeine Informationen'!$C$15,$Y$1:$AE$505,ROW(D379),FALSE)</f>
        <v>0</v>
      </c>
      <c r="Y379" s="1088">
        <f t="shared" si="73"/>
        <v>0</v>
      </c>
      <c r="Z379" s="1064">
        <f t="shared" si="74"/>
        <v>0</v>
      </c>
      <c r="AA379" s="1064">
        <f t="shared" si="75"/>
        <v>0</v>
      </c>
      <c r="AB379" s="1064">
        <f t="shared" si="76"/>
        <v>0</v>
      </c>
      <c r="AC379" s="1065">
        <f t="shared" si="77"/>
        <v>0</v>
      </c>
      <c r="AD379" s="1033">
        <f t="shared" si="78"/>
        <v>0</v>
      </c>
      <c r="AE379" s="1034">
        <f t="shared" si="79"/>
        <v>0</v>
      </c>
    </row>
    <row r="380" spans="2:31" s="388" customFormat="1" ht="15" customHeight="1" x14ac:dyDescent="0.2">
      <c r="B380" s="1057"/>
      <c r="C380" s="1058"/>
      <c r="D380" s="1059"/>
      <c r="E380" s="1060"/>
      <c r="F380" s="1060"/>
      <c r="G380" s="1060"/>
      <c r="H380" s="1060"/>
      <c r="I380" s="1060"/>
      <c r="J380" s="1060"/>
      <c r="K380" s="1061">
        <f t="shared" si="71"/>
        <v>0</v>
      </c>
      <c r="L380" s="1060"/>
      <c r="M380" s="1099">
        <f>IFERROR(VLOOKUP($C380,Listen!$F$3:$H$39,2,0),0)</f>
        <v>0</v>
      </c>
      <c r="N380" s="1062">
        <f>IFERROR(VLOOKUP($C380,Listen!$F$3:$H$39,3,0),0)</f>
        <v>0</v>
      </c>
      <c r="O380" s="1063">
        <f t="shared" si="72"/>
        <v>0</v>
      </c>
      <c r="P380" s="1063">
        <f t="shared" si="84"/>
        <v>0</v>
      </c>
      <c r="Q380" s="1063">
        <f t="shared" si="84"/>
        <v>0</v>
      </c>
      <c r="R380" s="1063">
        <f t="shared" si="84"/>
        <v>0</v>
      </c>
      <c r="S380" s="1063">
        <f t="shared" si="84"/>
        <v>0</v>
      </c>
      <c r="T380" s="1063">
        <f t="shared" si="84"/>
        <v>0</v>
      </c>
      <c r="U380" s="1100">
        <f t="shared" si="84"/>
        <v>0</v>
      </c>
      <c r="V380" s="1088">
        <f t="shared" si="81"/>
        <v>0</v>
      </c>
      <c r="W380" s="1064">
        <f>IF(D380='A. Allgemeine Informationen'!$C$15,$K380-X380,HLOOKUP('A. Allgemeine Informationen'!$C$15-1,$Y$1:$AE$505,ROW(D380),FALSE)-$X380)</f>
        <v>0</v>
      </c>
      <c r="X380" s="1098">
        <f>HLOOKUP('A. Allgemeine Informationen'!$C$15,$Y$1:$AE$505,ROW(D380),FALSE)</f>
        <v>0</v>
      </c>
      <c r="Y380" s="1088">
        <f t="shared" si="73"/>
        <v>0</v>
      </c>
      <c r="Z380" s="1064">
        <f t="shared" si="74"/>
        <v>0</v>
      </c>
      <c r="AA380" s="1064">
        <f t="shared" si="75"/>
        <v>0</v>
      </c>
      <c r="AB380" s="1064">
        <f t="shared" si="76"/>
        <v>0</v>
      </c>
      <c r="AC380" s="1065">
        <f t="shared" si="77"/>
        <v>0</v>
      </c>
      <c r="AD380" s="1033">
        <f t="shared" si="78"/>
        <v>0</v>
      </c>
      <c r="AE380" s="1034">
        <f t="shared" si="79"/>
        <v>0</v>
      </c>
    </row>
    <row r="381" spans="2:31" s="388" customFormat="1" ht="15" customHeight="1" x14ac:dyDescent="0.2">
      <c r="B381" s="1057"/>
      <c r="C381" s="1058"/>
      <c r="D381" s="1059"/>
      <c r="E381" s="1060"/>
      <c r="F381" s="1060"/>
      <c r="G381" s="1060"/>
      <c r="H381" s="1060"/>
      <c r="I381" s="1060"/>
      <c r="J381" s="1060"/>
      <c r="K381" s="1061">
        <f t="shared" si="71"/>
        <v>0</v>
      </c>
      <c r="L381" s="1060"/>
      <c r="M381" s="1099">
        <f>IFERROR(VLOOKUP($C381,Listen!$F$3:$H$39,2,0),0)</f>
        <v>0</v>
      </c>
      <c r="N381" s="1062">
        <f>IFERROR(VLOOKUP($C381,Listen!$F$3:$H$39,3,0),0)</f>
        <v>0</v>
      </c>
      <c r="O381" s="1063">
        <f t="shared" si="72"/>
        <v>0</v>
      </c>
      <c r="P381" s="1063">
        <f t="shared" si="84"/>
        <v>0</v>
      </c>
      <c r="Q381" s="1063">
        <f t="shared" si="84"/>
        <v>0</v>
      </c>
      <c r="R381" s="1063">
        <f t="shared" si="84"/>
        <v>0</v>
      </c>
      <c r="S381" s="1063">
        <f t="shared" si="84"/>
        <v>0</v>
      </c>
      <c r="T381" s="1063">
        <f t="shared" si="84"/>
        <v>0</v>
      </c>
      <c r="U381" s="1100">
        <f t="shared" si="84"/>
        <v>0</v>
      </c>
      <c r="V381" s="1088">
        <f t="shared" si="81"/>
        <v>0</v>
      </c>
      <c r="W381" s="1064">
        <f>IF(D381='A. Allgemeine Informationen'!$C$15,$K381-X381,HLOOKUP('A. Allgemeine Informationen'!$C$15-1,$Y$1:$AE$505,ROW(D381),FALSE)-$X381)</f>
        <v>0</v>
      </c>
      <c r="X381" s="1098">
        <f>HLOOKUP('A. Allgemeine Informationen'!$C$15,$Y$1:$AE$505,ROW(D381),FALSE)</f>
        <v>0</v>
      </c>
      <c r="Y381" s="1088">
        <f t="shared" si="73"/>
        <v>0</v>
      </c>
      <c r="Z381" s="1064">
        <f t="shared" si="74"/>
        <v>0</v>
      </c>
      <c r="AA381" s="1064">
        <f t="shared" si="75"/>
        <v>0</v>
      </c>
      <c r="AB381" s="1064">
        <f t="shared" si="76"/>
        <v>0</v>
      </c>
      <c r="AC381" s="1065">
        <f t="shared" si="77"/>
        <v>0</v>
      </c>
      <c r="AD381" s="1033">
        <f t="shared" si="78"/>
        <v>0</v>
      </c>
      <c r="AE381" s="1034">
        <f t="shared" si="79"/>
        <v>0</v>
      </c>
    </row>
    <row r="382" spans="2:31" s="388" customFormat="1" ht="15" customHeight="1" x14ac:dyDescent="0.2">
      <c r="B382" s="1057"/>
      <c r="C382" s="1058"/>
      <c r="D382" s="1059"/>
      <c r="E382" s="1060"/>
      <c r="F382" s="1060"/>
      <c r="G382" s="1060"/>
      <c r="H382" s="1060"/>
      <c r="I382" s="1060"/>
      <c r="J382" s="1060"/>
      <c r="K382" s="1061">
        <f t="shared" si="71"/>
        <v>0</v>
      </c>
      <c r="L382" s="1060"/>
      <c r="M382" s="1099">
        <f>IFERROR(VLOOKUP($C382,Listen!$F$3:$H$39,2,0),0)</f>
        <v>0</v>
      </c>
      <c r="N382" s="1062">
        <f>IFERROR(VLOOKUP($C382,Listen!$F$3:$H$39,3,0),0)</f>
        <v>0</v>
      </c>
      <c r="O382" s="1063">
        <f t="shared" si="72"/>
        <v>0</v>
      </c>
      <c r="P382" s="1063">
        <f t="shared" si="84"/>
        <v>0</v>
      </c>
      <c r="Q382" s="1063">
        <f t="shared" si="84"/>
        <v>0</v>
      </c>
      <c r="R382" s="1063">
        <f t="shared" si="84"/>
        <v>0</v>
      </c>
      <c r="S382" s="1063">
        <f t="shared" si="84"/>
        <v>0</v>
      </c>
      <c r="T382" s="1063">
        <f t="shared" si="84"/>
        <v>0</v>
      </c>
      <c r="U382" s="1100">
        <f t="shared" si="84"/>
        <v>0</v>
      </c>
      <c r="V382" s="1088">
        <f t="shared" si="81"/>
        <v>0</v>
      </c>
      <c r="W382" s="1064">
        <f>IF(D382='A. Allgemeine Informationen'!$C$15,$K382-X382,HLOOKUP('A. Allgemeine Informationen'!$C$15-1,$Y$1:$AE$505,ROW(D382),FALSE)-$X382)</f>
        <v>0</v>
      </c>
      <c r="X382" s="1098">
        <f>HLOOKUP('A. Allgemeine Informationen'!$C$15,$Y$1:$AE$505,ROW(D382),FALSE)</f>
        <v>0</v>
      </c>
      <c r="Y382" s="1088">
        <f t="shared" si="73"/>
        <v>0</v>
      </c>
      <c r="Z382" s="1064">
        <f t="shared" si="74"/>
        <v>0</v>
      </c>
      <c r="AA382" s="1064">
        <f t="shared" si="75"/>
        <v>0</v>
      </c>
      <c r="AB382" s="1064">
        <f t="shared" si="76"/>
        <v>0</v>
      </c>
      <c r="AC382" s="1065">
        <f t="shared" si="77"/>
        <v>0</v>
      </c>
      <c r="AD382" s="1033">
        <f t="shared" si="78"/>
        <v>0</v>
      </c>
      <c r="AE382" s="1034">
        <f t="shared" si="79"/>
        <v>0</v>
      </c>
    </row>
    <row r="383" spans="2:31" s="388" customFormat="1" ht="15" customHeight="1" x14ac:dyDescent="0.2">
      <c r="B383" s="1057"/>
      <c r="C383" s="1058"/>
      <c r="D383" s="1059"/>
      <c r="E383" s="1060"/>
      <c r="F383" s="1060"/>
      <c r="G383" s="1060"/>
      <c r="H383" s="1060"/>
      <c r="I383" s="1060"/>
      <c r="J383" s="1060"/>
      <c r="K383" s="1061">
        <f t="shared" si="71"/>
        <v>0</v>
      </c>
      <c r="L383" s="1060"/>
      <c r="M383" s="1099">
        <f>IFERROR(VLOOKUP($C383,Listen!$F$3:$H$39,2,0),0)</f>
        <v>0</v>
      </c>
      <c r="N383" s="1062">
        <f>IFERROR(VLOOKUP($C383,Listen!$F$3:$H$39,3,0),0)</f>
        <v>0</v>
      </c>
      <c r="O383" s="1063">
        <f t="shared" si="72"/>
        <v>0</v>
      </c>
      <c r="P383" s="1063">
        <f t="shared" si="84"/>
        <v>0</v>
      </c>
      <c r="Q383" s="1063">
        <f t="shared" si="84"/>
        <v>0</v>
      </c>
      <c r="R383" s="1063">
        <f t="shared" si="84"/>
        <v>0</v>
      </c>
      <c r="S383" s="1063">
        <f t="shared" si="84"/>
        <v>0</v>
      </c>
      <c r="T383" s="1063">
        <f t="shared" si="84"/>
        <v>0</v>
      </c>
      <c r="U383" s="1100">
        <f t="shared" si="84"/>
        <v>0</v>
      </c>
      <c r="V383" s="1088">
        <f t="shared" si="81"/>
        <v>0</v>
      </c>
      <c r="W383" s="1064">
        <f>IF(D383='A. Allgemeine Informationen'!$C$15,$K383-X383,HLOOKUP('A. Allgemeine Informationen'!$C$15-1,$Y$1:$AE$505,ROW(D383),FALSE)-$X383)</f>
        <v>0</v>
      </c>
      <c r="X383" s="1098">
        <f>HLOOKUP('A. Allgemeine Informationen'!$C$15,$Y$1:$AE$505,ROW(D383),FALSE)</f>
        <v>0</v>
      </c>
      <c r="Y383" s="1088">
        <f t="shared" si="73"/>
        <v>0</v>
      </c>
      <c r="Z383" s="1064">
        <f t="shared" si="74"/>
        <v>0</v>
      </c>
      <c r="AA383" s="1064">
        <f t="shared" si="75"/>
        <v>0</v>
      </c>
      <c r="AB383" s="1064">
        <f t="shared" si="76"/>
        <v>0</v>
      </c>
      <c r="AC383" s="1065">
        <f t="shared" si="77"/>
        <v>0</v>
      </c>
      <c r="AD383" s="1033">
        <f t="shared" si="78"/>
        <v>0</v>
      </c>
      <c r="AE383" s="1034">
        <f t="shared" si="79"/>
        <v>0</v>
      </c>
    </row>
    <row r="384" spans="2:31" s="388" customFormat="1" ht="15" customHeight="1" x14ac:dyDescent="0.2">
      <c r="B384" s="1057"/>
      <c r="C384" s="1058"/>
      <c r="D384" s="1059"/>
      <c r="E384" s="1060"/>
      <c r="F384" s="1060"/>
      <c r="G384" s="1060"/>
      <c r="H384" s="1060"/>
      <c r="I384" s="1060"/>
      <c r="J384" s="1060"/>
      <c r="K384" s="1061">
        <f t="shared" si="71"/>
        <v>0</v>
      </c>
      <c r="L384" s="1060"/>
      <c r="M384" s="1099">
        <f>IFERROR(VLOOKUP($C384,Listen!$F$3:$H$39,2,0),0)</f>
        <v>0</v>
      </c>
      <c r="N384" s="1062">
        <f>IFERROR(VLOOKUP($C384,Listen!$F$3:$H$39,3,0),0)</f>
        <v>0</v>
      </c>
      <c r="O384" s="1063">
        <f t="shared" si="72"/>
        <v>0</v>
      </c>
      <c r="P384" s="1063">
        <f t="shared" si="84"/>
        <v>0</v>
      </c>
      <c r="Q384" s="1063">
        <f t="shared" si="84"/>
        <v>0</v>
      </c>
      <c r="R384" s="1063">
        <f t="shared" si="84"/>
        <v>0</v>
      </c>
      <c r="S384" s="1063">
        <f t="shared" si="84"/>
        <v>0</v>
      </c>
      <c r="T384" s="1063">
        <f t="shared" si="84"/>
        <v>0</v>
      </c>
      <c r="U384" s="1100">
        <f t="shared" si="84"/>
        <v>0</v>
      </c>
      <c r="V384" s="1088">
        <f t="shared" si="81"/>
        <v>0</v>
      </c>
      <c r="W384" s="1064">
        <f>IF(D384='A. Allgemeine Informationen'!$C$15,$K384-X384,HLOOKUP('A. Allgemeine Informationen'!$C$15-1,$Y$1:$AE$505,ROW(D384),FALSE)-$X384)</f>
        <v>0</v>
      </c>
      <c r="X384" s="1098">
        <f>HLOOKUP('A. Allgemeine Informationen'!$C$15,$Y$1:$AE$505,ROW(D384),FALSE)</f>
        <v>0</v>
      </c>
      <c r="Y384" s="1088">
        <f t="shared" si="73"/>
        <v>0</v>
      </c>
      <c r="Z384" s="1064">
        <f t="shared" si="74"/>
        <v>0</v>
      </c>
      <c r="AA384" s="1064">
        <f t="shared" si="75"/>
        <v>0</v>
      </c>
      <c r="AB384" s="1064">
        <f t="shared" si="76"/>
        <v>0</v>
      </c>
      <c r="AC384" s="1065">
        <f t="shared" si="77"/>
        <v>0</v>
      </c>
      <c r="AD384" s="1033">
        <f t="shared" si="78"/>
        <v>0</v>
      </c>
      <c r="AE384" s="1034">
        <f t="shared" si="79"/>
        <v>0</v>
      </c>
    </row>
    <row r="385" spans="2:31" s="388" customFormat="1" ht="15" customHeight="1" x14ac:dyDescent="0.2">
      <c r="B385" s="1057"/>
      <c r="C385" s="1058"/>
      <c r="D385" s="1059"/>
      <c r="E385" s="1060"/>
      <c r="F385" s="1060"/>
      <c r="G385" s="1060"/>
      <c r="H385" s="1060"/>
      <c r="I385" s="1060"/>
      <c r="J385" s="1060"/>
      <c r="K385" s="1061">
        <f t="shared" si="71"/>
        <v>0</v>
      </c>
      <c r="L385" s="1060"/>
      <c r="M385" s="1099">
        <f>IFERROR(VLOOKUP($C385,Listen!$F$3:$H$39,2,0),0)</f>
        <v>0</v>
      </c>
      <c r="N385" s="1062">
        <f>IFERROR(VLOOKUP($C385,Listen!$F$3:$H$39,3,0),0)</f>
        <v>0</v>
      </c>
      <c r="O385" s="1063">
        <f t="shared" si="72"/>
        <v>0</v>
      </c>
      <c r="P385" s="1063">
        <f t="shared" si="84"/>
        <v>0</v>
      </c>
      <c r="Q385" s="1063">
        <f t="shared" si="84"/>
        <v>0</v>
      </c>
      <c r="R385" s="1063">
        <f t="shared" si="84"/>
        <v>0</v>
      </c>
      <c r="S385" s="1063">
        <f t="shared" si="84"/>
        <v>0</v>
      </c>
      <c r="T385" s="1063">
        <f t="shared" si="84"/>
        <v>0</v>
      </c>
      <c r="U385" s="1100">
        <f t="shared" si="84"/>
        <v>0</v>
      </c>
      <c r="V385" s="1088">
        <f t="shared" si="81"/>
        <v>0</v>
      </c>
      <c r="W385" s="1064">
        <f>IF(D385='A. Allgemeine Informationen'!$C$15,$K385-X385,HLOOKUP('A. Allgemeine Informationen'!$C$15-1,$Y$1:$AE$505,ROW(D385),FALSE)-$X385)</f>
        <v>0</v>
      </c>
      <c r="X385" s="1098">
        <f>HLOOKUP('A. Allgemeine Informationen'!$C$15,$Y$1:$AE$505,ROW(D385),FALSE)</f>
        <v>0</v>
      </c>
      <c r="Y385" s="1088">
        <f t="shared" si="73"/>
        <v>0</v>
      </c>
      <c r="Z385" s="1064">
        <f t="shared" si="74"/>
        <v>0</v>
      </c>
      <c r="AA385" s="1064">
        <f t="shared" si="75"/>
        <v>0</v>
      </c>
      <c r="AB385" s="1064">
        <f t="shared" si="76"/>
        <v>0</v>
      </c>
      <c r="AC385" s="1065">
        <f t="shared" si="77"/>
        <v>0</v>
      </c>
      <c r="AD385" s="1033">
        <f t="shared" si="78"/>
        <v>0</v>
      </c>
      <c r="AE385" s="1034">
        <f t="shared" si="79"/>
        <v>0</v>
      </c>
    </row>
    <row r="386" spans="2:31" s="388" customFormat="1" ht="15" customHeight="1" x14ac:dyDescent="0.2">
      <c r="B386" s="1057"/>
      <c r="C386" s="1058"/>
      <c r="D386" s="1059"/>
      <c r="E386" s="1060"/>
      <c r="F386" s="1060"/>
      <c r="G386" s="1060"/>
      <c r="H386" s="1060"/>
      <c r="I386" s="1060"/>
      <c r="J386" s="1060"/>
      <c r="K386" s="1061">
        <f t="shared" si="71"/>
        <v>0</v>
      </c>
      <c r="L386" s="1060"/>
      <c r="M386" s="1099">
        <f>IFERROR(VLOOKUP($C386,Listen!$F$3:$H$39,2,0),0)</f>
        <v>0</v>
      </c>
      <c r="N386" s="1062">
        <f>IFERROR(VLOOKUP($C386,Listen!$F$3:$H$39,3,0),0)</f>
        <v>0</v>
      </c>
      <c r="O386" s="1063">
        <f t="shared" si="72"/>
        <v>0</v>
      </c>
      <c r="P386" s="1063">
        <f t="shared" si="84"/>
        <v>0</v>
      </c>
      <c r="Q386" s="1063">
        <f t="shared" si="84"/>
        <v>0</v>
      </c>
      <c r="R386" s="1063">
        <f t="shared" si="84"/>
        <v>0</v>
      </c>
      <c r="S386" s="1063">
        <f t="shared" si="84"/>
        <v>0</v>
      </c>
      <c r="T386" s="1063">
        <f t="shared" si="84"/>
        <v>0</v>
      </c>
      <c r="U386" s="1100">
        <f t="shared" si="84"/>
        <v>0</v>
      </c>
      <c r="V386" s="1088">
        <f t="shared" si="81"/>
        <v>0</v>
      </c>
      <c r="W386" s="1064">
        <f>IF(D386='A. Allgemeine Informationen'!$C$15,$K386-X386,HLOOKUP('A. Allgemeine Informationen'!$C$15-1,$Y$1:$AE$505,ROW(D386),FALSE)-$X386)</f>
        <v>0</v>
      </c>
      <c r="X386" s="1098">
        <f>HLOOKUP('A. Allgemeine Informationen'!$C$15,$Y$1:$AE$505,ROW(D386),FALSE)</f>
        <v>0</v>
      </c>
      <c r="Y386" s="1088">
        <f t="shared" si="73"/>
        <v>0</v>
      </c>
      <c r="Z386" s="1064">
        <f t="shared" si="74"/>
        <v>0</v>
      </c>
      <c r="AA386" s="1064">
        <f t="shared" si="75"/>
        <v>0</v>
      </c>
      <c r="AB386" s="1064">
        <f t="shared" si="76"/>
        <v>0</v>
      </c>
      <c r="AC386" s="1065">
        <f t="shared" si="77"/>
        <v>0</v>
      </c>
      <c r="AD386" s="1033">
        <f t="shared" si="78"/>
        <v>0</v>
      </c>
      <c r="AE386" s="1034">
        <f t="shared" si="79"/>
        <v>0</v>
      </c>
    </row>
    <row r="387" spans="2:31" s="388" customFormat="1" ht="15" customHeight="1" x14ac:dyDescent="0.2">
      <c r="B387" s="1057"/>
      <c r="C387" s="1058"/>
      <c r="D387" s="1059"/>
      <c r="E387" s="1060"/>
      <c r="F387" s="1060"/>
      <c r="G387" s="1060"/>
      <c r="H387" s="1060"/>
      <c r="I387" s="1060"/>
      <c r="J387" s="1060"/>
      <c r="K387" s="1061">
        <f t="shared" si="71"/>
        <v>0</v>
      </c>
      <c r="L387" s="1060"/>
      <c r="M387" s="1099">
        <f>IFERROR(VLOOKUP($C387,Listen!$F$3:$H$39,2,0),0)</f>
        <v>0</v>
      </c>
      <c r="N387" s="1062">
        <f>IFERROR(VLOOKUP($C387,Listen!$F$3:$H$39,3,0),0)</f>
        <v>0</v>
      </c>
      <c r="O387" s="1063">
        <f t="shared" si="72"/>
        <v>0</v>
      </c>
      <c r="P387" s="1063">
        <f t="shared" si="84"/>
        <v>0</v>
      </c>
      <c r="Q387" s="1063">
        <f t="shared" si="84"/>
        <v>0</v>
      </c>
      <c r="R387" s="1063">
        <f t="shared" si="84"/>
        <v>0</v>
      </c>
      <c r="S387" s="1063">
        <f t="shared" si="84"/>
        <v>0</v>
      </c>
      <c r="T387" s="1063">
        <f t="shared" si="84"/>
        <v>0</v>
      </c>
      <c r="U387" s="1100">
        <f t="shared" si="84"/>
        <v>0</v>
      </c>
      <c r="V387" s="1088">
        <f t="shared" si="81"/>
        <v>0</v>
      </c>
      <c r="W387" s="1064">
        <f>IF(D387='A. Allgemeine Informationen'!$C$15,$K387-X387,HLOOKUP('A. Allgemeine Informationen'!$C$15-1,$Y$1:$AE$505,ROW(D387),FALSE)-$X387)</f>
        <v>0</v>
      </c>
      <c r="X387" s="1098">
        <f>HLOOKUP('A. Allgemeine Informationen'!$C$15,$Y$1:$AE$505,ROW(D387),FALSE)</f>
        <v>0</v>
      </c>
      <c r="Y387" s="1088">
        <f t="shared" si="73"/>
        <v>0</v>
      </c>
      <c r="Z387" s="1064">
        <f t="shared" si="74"/>
        <v>0</v>
      </c>
      <c r="AA387" s="1064">
        <f t="shared" si="75"/>
        <v>0</v>
      </c>
      <c r="AB387" s="1064">
        <f t="shared" si="76"/>
        <v>0</v>
      </c>
      <c r="AC387" s="1065">
        <f t="shared" si="77"/>
        <v>0</v>
      </c>
      <c r="AD387" s="1033">
        <f t="shared" si="78"/>
        <v>0</v>
      </c>
      <c r="AE387" s="1034">
        <f t="shared" si="79"/>
        <v>0</v>
      </c>
    </row>
    <row r="388" spans="2:31" s="388" customFormat="1" ht="15" customHeight="1" x14ac:dyDescent="0.2">
      <c r="B388" s="1057"/>
      <c r="C388" s="1058"/>
      <c r="D388" s="1059"/>
      <c r="E388" s="1060"/>
      <c r="F388" s="1060"/>
      <c r="G388" s="1060"/>
      <c r="H388" s="1060"/>
      <c r="I388" s="1060"/>
      <c r="J388" s="1060"/>
      <c r="K388" s="1061">
        <f t="shared" si="71"/>
        <v>0</v>
      </c>
      <c r="L388" s="1060"/>
      <c r="M388" s="1099">
        <f>IFERROR(VLOOKUP($C388,Listen!$F$3:$H$39,2,0),0)</f>
        <v>0</v>
      </c>
      <c r="N388" s="1062">
        <f>IFERROR(VLOOKUP($C388,Listen!$F$3:$H$39,3,0),0)</f>
        <v>0</v>
      </c>
      <c r="O388" s="1063">
        <f t="shared" si="72"/>
        <v>0</v>
      </c>
      <c r="P388" s="1063">
        <f t="shared" si="84"/>
        <v>0</v>
      </c>
      <c r="Q388" s="1063">
        <f t="shared" si="84"/>
        <v>0</v>
      </c>
      <c r="R388" s="1063">
        <f t="shared" si="84"/>
        <v>0</v>
      </c>
      <c r="S388" s="1063">
        <f t="shared" si="84"/>
        <v>0</v>
      </c>
      <c r="T388" s="1063">
        <f t="shared" si="84"/>
        <v>0</v>
      </c>
      <c r="U388" s="1100">
        <f t="shared" si="84"/>
        <v>0</v>
      </c>
      <c r="V388" s="1088">
        <f t="shared" si="81"/>
        <v>0</v>
      </c>
      <c r="W388" s="1064">
        <f>IF(D388='A. Allgemeine Informationen'!$C$15,$K388-X388,HLOOKUP('A. Allgemeine Informationen'!$C$15-1,$Y$1:$AE$505,ROW(D388),FALSE)-$X388)</f>
        <v>0</v>
      </c>
      <c r="X388" s="1098">
        <f>HLOOKUP('A. Allgemeine Informationen'!$C$15,$Y$1:$AE$505,ROW(D388),FALSE)</f>
        <v>0</v>
      </c>
      <c r="Y388" s="1088">
        <f t="shared" si="73"/>
        <v>0</v>
      </c>
      <c r="Z388" s="1064">
        <f t="shared" si="74"/>
        <v>0</v>
      </c>
      <c r="AA388" s="1064">
        <f t="shared" si="75"/>
        <v>0</v>
      </c>
      <c r="AB388" s="1064">
        <f t="shared" si="76"/>
        <v>0</v>
      </c>
      <c r="AC388" s="1065">
        <f t="shared" si="77"/>
        <v>0</v>
      </c>
      <c r="AD388" s="1033">
        <f t="shared" si="78"/>
        <v>0</v>
      </c>
      <c r="AE388" s="1034">
        <f t="shared" si="79"/>
        <v>0</v>
      </c>
    </row>
    <row r="389" spans="2:31" s="388" customFormat="1" ht="15" customHeight="1" x14ac:dyDescent="0.2">
      <c r="B389" s="1057"/>
      <c r="C389" s="1058"/>
      <c r="D389" s="1059"/>
      <c r="E389" s="1060"/>
      <c r="F389" s="1060"/>
      <c r="G389" s="1060"/>
      <c r="H389" s="1060"/>
      <c r="I389" s="1060"/>
      <c r="J389" s="1060"/>
      <c r="K389" s="1061">
        <f t="shared" si="71"/>
        <v>0</v>
      </c>
      <c r="L389" s="1060"/>
      <c r="M389" s="1099">
        <f>IFERROR(VLOOKUP($C389,Listen!$F$3:$H$39,2,0),0)</f>
        <v>0</v>
      </c>
      <c r="N389" s="1062">
        <f>IFERROR(VLOOKUP($C389,Listen!$F$3:$H$39,3,0),0)</f>
        <v>0</v>
      </c>
      <c r="O389" s="1063">
        <f t="shared" si="72"/>
        <v>0</v>
      </c>
      <c r="P389" s="1063">
        <f t="shared" si="84"/>
        <v>0</v>
      </c>
      <c r="Q389" s="1063">
        <f t="shared" si="84"/>
        <v>0</v>
      </c>
      <c r="R389" s="1063">
        <f t="shared" si="84"/>
        <v>0</v>
      </c>
      <c r="S389" s="1063">
        <f t="shared" si="84"/>
        <v>0</v>
      </c>
      <c r="T389" s="1063">
        <f t="shared" si="84"/>
        <v>0</v>
      </c>
      <c r="U389" s="1100">
        <f t="shared" si="84"/>
        <v>0</v>
      </c>
      <c r="V389" s="1088">
        <f t="shared" si="81"/>
        <v>0</v>
      </c>
      <c r="W389" s="1064">
        <f>IF(D389='A. Allgemeine Informationen'!$C$15,$K389-X389,HLOOKUP('A. Allgemeine Informationen'!$C$15-1,$Y$1:$AE$505,ROW(D389),FALSE)-$X389)</f>
        <v>0</v>
      </c>
      <c r="X389" s="1098">
        <f>HLOOKUP('A. Allgemeine Informationen'!$C$15,$Y$1:$AE$505,ROW(D389),FALSE)</f>
        <v>0</v>
      </c>
      <c r="Y389" s="1088">
        <f t="shared" si="73"/>
        <v>0</v>
      </c>
      <c r="Z389" s="1064">
        <f t="shared" si="74"/>
        <v>0</v>
      </c>
      <c r="AA389" s="1064">
        <f t="shared" si="75"/>
        <v>0</v>
      </c>
      <c r="AB389" s="1064">
        <f t="shared" si="76"/>
        <v>0</v>
      </c>
      <c r="AC389" s="1065">
        <f t="shared" si="77"/>
        <v>0</v>
      </c>
      <c r="AD389" s="1033">
        <f t="shared" si="78"/>
        <v>0</v>
      </c>
      <c r="AE389" s="1034">
        <f t="shared" si="79"/>
        <v>0</v>
      </c>
    </row>
    <row r="390" spans="2:31" s="388" customFormat="1" ht="15" customHeight="1" x14ac:dyDescent="0.2">
      <c r="B390" s="1057"/>
      <c r="C390" s="1058"/>
      <c r="D390" s="1059"/>
      <c r="E390" s="1060"/>
      <c r="F390" s="1060"/>
      <c r="G390" s="1060"/>
      <c r="H390" s="1060"/>
      <c r="I390" s="1060"/>
      <c r="J390" s="1060"/>
      <c r="K390" s="1061">
        <f t="shared" ref="K390:K453" si="85">E390+F390-H390</f>
        <v>0</v>
      </c>
      <c r="L390" s="1060"/>
      <c r="M390" s="1099">
        <f>IFERROR(VLOOKUP($C390,Listen!$F$3:$H$39,2,0),0)</f>
        <v>0</v>
      </c>
      <c r="N390" s="1062">
        <f>IFERROR(VLOOKUP($C390,Listen!$F$3:$H$39,3,0),0)</f>
        <v>0</v>
      </c>
      <c r="O390" s="1063">
        <f t="shared" ref="O390:O453" si="86">$M390</f>
        <v>0</v>
      </c>
      <c r="P390" s="1063">
        <f t="shared" si="84"/>
        <v>0</v>
      </c>
      <c r="Q390" s="1063">
        <f t="shared" si="84"/>
        <v>0</v>
      </c>
      <c r="R390" s="1063">
        <f t="shared" si="84"/>
        <v>0</v>
      </c>
      <c r="S390" s="1063">
        <f t="shared" si="84"/>
        <v>0</v>
      </c>
      <c r="T390" s="1063">
        <f t="shared" si="84"/>
        <v>0</v>
      </c>
      <c r="U390" s="1100">
        <f t="shared" si="84"/>
        <v>0</v>
      </c>
      <c r="V390" s="1088">
        <f t="shared" si="81"/>
        <v>0</v>
      </c>
      <c r="W390" s="1064">
        <f>IF(D390='A. Allgemeine Informationen'!$C$15,$K390-X390,HLOOKUP('A. Allgemeine Informationen'!$C$15-1,$Y$1:$AE$505,ROW(D390),FALSE)-$X390)</f>
        <v>0</v>
      </c>
      <c r="X390" s="1098">
        <f>HLOOKUP('A. Allgemeine Informationen'!$C$15,$Y$1:$AE$505,ROW(D390),FALSE)</f>
        <v>0</v>
      </c>
      <c r="Y390" s="1088">
        <f t="shared" ref="Y390:Y453" si="87">IF(OR($D390=0,$K390=0),0,IF($D390-$Y$5&lt;1,$K390-$K390/O390*(Y$5-$D390+1),0))</f>
        <v>0</v>
      </c>
      <c r="Z390" s="1064">
        <f t="shared" ref="Z390:Z453" si="88">IF(OR($D390=0,$K390=0,P390-(Z$5-$D390)=0),0,IF($D390-Z$5&lt;0,Y390-Y390/(P390-(Z$5-$D390)),IF($D390-Z$5=0,$K390-$K390/P390,0)))</f>
        <v>0</v>
      </c>
      <c r="AA390" s="1064">
        <f t="shared" ref="AA390:AA453" si="89">IF(OR($D390=0,$K390=0,Q390-(AA$5-$D390)=0),0,IF($D390-AA$5&lt;0,Z390-Z390/(Q390-(AA$5-$D390)),IF($D390-AA$5=0,$K390-$K390/Q390,0)))</f>
        <v>0</v>
      </c>
      <c r="AB390" s="1064">
        <f t="shared" ref="AB390:AB453" si="90">IF(OR($D390=0,$K390=0,R390-(AB$5-$D390)=0),0,IF($D390-AB$5&lt;0,AA390-AA390/(R390-(AB$5-$D390)),IF($D390-AB$5=0,$K390-$K390/R390,0)))</f>
        <v>0</v>
      </c>
      <c r="AC390" s="1065">
        <f t="shared" ref="AC390:AC453" si="91">IF(OR($D390=0,$K390=0,S390-(AC$5-$D390)=0),0,IF($D390-AC$5&lt;0,AB390-AB390/(S390-(AC$5-$D390)),IF($D390-AC$5=0,$K390-$K390/S390,0)))</f>
        <v>0</v>
      </c>
      <c r="AD390" s="1033">
        <f t="shared" ref="AD390:AD453" si="92">IF(OR($D390=0,$K390=0,T390-(AD$5-$D390)=0),0,IF($D390-AD$5&lt;0,AC390-AC390/(T390-(AD$5-$D390)),IF($D390-AD$5=0,$K390-$K390/T390,0)))</f>
        <v>0</v>
      </c>
      <c r="AE390" s="1034">
        <f t="shared" ref="AE390:AE453" si="93">IF(OR($D390=0,$K390=0,U390-(AE$5-$D390)=0),0,IF($D390-AE$5&lt;0,AD390-AD390/(U390-(AE$5-$D390)),IF($D390-AE$5=0,$K390-$K390/U390,0)))</f>
        <v>0</v>
      </c>
    </row>
    <row r="391" spans="2:31" s="388" customFormat="1" ht="15" customHeight="1" x14ac:dyDescent="0.2">
      <c r="B391" s="1057"/>
      <c r="C391" s="1058"/>
      <c r="D391" s="1059"/>
      <c r="E391" s="1060"/>
      <c r="F391" s="1060"/>
      <c r="G391" s="1060"/>
      <c r="H391" s="1060"/>
      <c r="I391" s="1060"/>
      <c r="J391" s="1060"/>
      <c r="K391" s="1061">
        <f t="shared" si="85"/>
        <v>0</v>
      </c>
      <c r="L391" s="1060"/>
      <c r="M391" s="1099">
        <f>IFERROR(VLOOKUP($C391,Listen!$F$3:$H$39,2,0),0)</f>
        <v>0</v>
      </c>
      <c r="N391" s="1062">
        <f>IFERROR(VLOOKUP($C391,Listen!$F$3:$H$39,3,0),0)</f>
        <v>0</v>
      </c>
      <c r="O391" s="1063">
        <f t="shared" si="86"/>
        <v>0</v>
      </c>
      <c r="P391" s="1063">
        <f t="shared" ref="P391:U406" si="94">O391</f>
        <v>0</v>
      </c>
      <c r="Q391" s="1063">
        <f t="shared" si="94"/>
        <v>0</v>
      </c>
      <c r="R391" s="1063">
        <f t="shared" si="94"/>
        <v>0</v>
      </c>
      <c r="S391" s="1063">
        <f t="shared" si="94"/>
        <v>0</v>
      </c>
      <c r="T391" s="1063">
        <f t="shared" si="94"/>
        <v>0</v>
      </c>
      <c r="U391" s="1100">
        <f t="shared" si="94"/>
        <v>0</v>
      </c>
      <c r="V391" s="1088">
        <f t="shared" ref="V391:V454" si="95">X391+W391</f>
        <v>0</v>
      </c>
      <c r="W391" s="1064">
        <f>IF(D391='A. Allgemeine Informationen'!$C$15,$K391-X391,HLOOKUP('A. Allgemeine Informationen'!$C$15-1,$Y$1:$AE$505,ROW(D391),FALSE)-$X391)</f>
        <v>0</v>
      </c>
      <c r="X391" s="1098">
        <f>HLOOKUP('A. Allgemeine Informationen'!$C$15,$Y$1:$AE$505,ROW(D391),FALSE)</f>
        <v>0</v>
      </c>
      <c r="Y391" s="1088">
        <f t="shared" si="87"/>
        <v>0</v>
      </c>
      <c r="Z391" s="1064">
        <f t="shared" si="88"/>
        <v>0</v>
      </c>
      <c r="AA391" s="1064">
        <f t="shared" si="89"/>
        <v>0</v>
      </c>
      <c r="AB391" s="1064">
        <f t="shared" si="90"/>
        <v>0</v>
      </c>
      <c r="AC391" s="1065">
        <f t="shared" si="91"/>
        <v>0</v>
      </c>
      <c r="AD391" s="1033">
        <f t="shared" si="92"/>
        <v>0</v>
      </c>
      <c r="AE391" s="1034">
        <f t="shared" si="93"/>
        <v>0</v>
      </c>
    </row>
    <row r="392" spans="2:31" s="388" customFormat="1" ht="15" customHeight="1" x14ac:dyDescent="0.2">
      <c r="B392" s="1057"/>
      <c r="C392" s="1058"/>
      <c r="D392" s="1059"/>
      <c r="E392" s="1060"/>
      <c r="F392" s="1060"/>
      <c r="G392" s="1060"/>
      <c r="H392" s="1060"/>
      <c r="I392" s="1060"/>
      <c r="J392" s="1060"/>
      <c r="K392" s="1061">
        <f t="shared" si="85"/>
        <v>0</v>
      </c>
      <c r="L392" s="1060"/>
      <c r="M392" s="1099">
        <f>IFERROR(VLOOKUP($C392,Listen!$F$3:$H$39,2,0),0)</f>
        <v>0</v>
      </c>
      <c r="N392" s="1062">
        <f>IFERROR(VLOOKUP($C392,Listen!$F$3:$H$39,3,0),0)</f>
        <v>0</v>
      </c>
      <c r="O392" s="1063">
        <f t="shared" si="86"/>
        <v>0</v>
      </c>
      <c r="P392" s="1063">
        <f t="shared" si="94"/>
        <v>0</v>
      </c>
      <c r="Q392" s="1063">
        <f t="shared" si="94"/>
        <v>0</v>
      </c>
      <c r="R392" s="1063">
        <f t="shared" si="94"/>
        <v>0</v>
      </c>
      <c r="S392" s="1063">
        <f t="shared" si="94"/>
        <v>0</v>
      </c>
      <c r="T392" s="1063">
        <f t="shared" si="94"/>
        <v>0</v>
      </c>
      <c r="U392" s="1100">
        <f t="shared" si="94"/>
        <v>0</v>
      </c>
      <c r="V392" s="1088">
        <f t="shared" si="95"/>
        <v>0</v>
      </c>
      <c r="W392" s="1064">
        <f>IF(D392='A. Allgemeine Informationen'!$C$15,$K392-X392,HLOOKUP('A. Allgemeine Informationen'!$C$15-1,$Y$1:$AE$505,ROW(D392),FALSE)-$X392)</f>
        <v>0</v>
      </c>
      <c r="X392" s="1098">
        <f>HLOOKUP('A. Allgemeine Informationen'!$C$15,$Y$1:$AE$505,ROW(D392),FALSE)</f>
        <v>0</v>
      </c>
      <c r="Y392" s="1088">
        <f t="shared" si="87"/>
        <v>0</v>
      </c>
      <c r="Z392" s="1064">
        <f t="shared" si="88"/>
        <v>0</v>
      </c>
      <c r="AA392" s="1064">
        <f t="shared" si="89"/>
        <v>0</v>
      </c>
      <c r="AB392" s="1064">
        <f t="shared" si="90"/>
        <v>0</v>
      </c>
      <c r="AC392" s="1065">
        <f t="shared" si="91"/>
        <v>0</v>
      </c>
      <c r="AD392" s="1033">
        <f t="shared" si="92"/>
        <v>0</v>
      </c>
      <c r="AE392" s="1034">
        <f t="shared" si="93"/>
        <v>0</v>
      </c>
    </row>
    <row r="393" spans="2:31" s="388" customFormat="1" ht="15" customHeight="1" x14ac:dyDescent="0.2">
      <c r="B393" s="1057"/>
      <c r="C393" s="1058"/>
      <c r="D393" s="1059"/>
      <c r="E393" s="1060"/>
      <c r="F393" s="1060"/>
      <c r="G393" s="1060"/>
      <c r="H393" s="1060"/>
      <c r="I393" s="1060"/>
      <c r="J393" s="1060"/>
      <c r="K393" s="1061">
        <f t="shared" si="85"/>
        <v>0</v>
      </c>
      <c r="L393" s="1060"/>
      <c r="M393" s="1099">
        <f>IFERROR(VLOOKUP($C393,Listen!$F$3:$H$39,2,0),0)</f>
        <v>0</v>
      </c>
      <c r="N393" s="1062">
        <f>IFERROR(VLOOKUP($C393,Listen!$F$3:$H$39,3,0),0)</f>
        <v>0</v>
      </c>
      <c r="O393" s="1063">
        <f t="shared" si="86"/>
        <v>0</v>
      </c>
      <c r="P393" s="1063">
        <f t="shared" si="94"/>
        <v>0</v>
      </c>
      <c r="Q393" s="1063">
        <f t="shared" si="94"/>
        <v>0</v>
      </c>
      <c r="R393" s="1063">
        <f t="shared" si="94"/>
        <v>0</v>
      </c>
      <c r="S393" s="1063">
        <f t="shared" si="94"/>
        <v>0</v>
      </c>
      <c r="T393" s="1063">
        <f t="shared" si="94"/>
        <v>0</v>
      </c>
      <c r="U393" s="1100">
        <f t="shared" si="94"/>
        <v>0</v>
      </c>
      <c r="V393" s="1088">
        <f t="shared" si="95"/>
        <v>0</v>
      </c>
      <c r="W393" s="1064">
        <f>IF(D393='A. Allgemeine Informationen'!$C$15,$K393-X393,HLOOKUP('A. Allgemeine Informationen'!$C$15-1,$Y$1:$AE$505,ROW(D393),FALSE)-$X393)</f>
        <v>0</v>
      </c>
      <c r="X393" s="1098">
        <f>HLOOKUP('A. Allgemeine Informationen'!$C$15,$Y$1:$AE$505,ROW(D393),FALSE)</f>
        <v>0</v>
      </c>
      <c r="Y393" s="1088">
        <f t="shared" si="87"/>
        <v>0</v>
      </c>
      <c r="Z393" s="1064">
        <f t="shared" si="88"/>
        <v>0</v>
      </c>
      <c r="AA393" s="1064">
        <f t="shared" si="89"/>
        <v>0</v>
      </c>
      <c r="AB393" s="1064">
        <f t="shared" si="90"/>
        <v>0</v>
      </c>
      <c r="AC393" s="1065">
        <f t="shared" si="91"/>
        <v>0</v>
      </c>
      <c r="AD393" s="1033">
        <f t="shared" si="92"/>
        <v>0</v>
      </c>
      <c r="AE393" s="1034">
        <f t="shared" si="93"/>
        <v>0</v>
      </c>
    </row>
    <row r="394" spans="2:31" s="388" customFormat="1" ht="15" customHeight="1" x14ac:dyDescent="0.2">
      <c r="B394" s="1057"/>
      <c r="C394" s="1058"/>
      <c r="D394" s="1059"/>
      <c r="E394" s="1060"/>
      <c r="F394" s="1060"/>
      <c r="G394" s="1060"/>
      <c r="H394" s="1060"/>
      <c r="I394" s="1060"/>
      <c r="J394" s="1060"/>
      <c r="K394" s="1061">
        <f t="shared" si="85"/>
        <v>0</v>
      </c>
      <c r="L394" s="1060"/>
      <c r="M394" s="1099">
        <f>IFERROR(VLOOKUP($C394,Listen!$F$3:$H$39,2,0),0)</f>
        <v>0</v>
      </c>
      <c r="N394" s="1062">
        <f>IFERROR(VLOOKUP($C394,Listen!$F$3:$H$39,3,0),0)</f>
        <v>0</v>
      </c>
      <c r="O394" s="1063">
        <f t="shared" si="86"/>
        <v>0</v>
      </c>
      <c r="P394" s="1063">
        <f t="shared" si="94"/>
        <v>0</v>
      </c>
      <c r="Q394" s="1063">
        <f t="shared" si="94"/>
        <v>0</v>
      </c>
      <c r="R394" s="1063">
        <f t="shared" si="94"/>
        <v>0</v>
      </c>
      <c r="S394" s="1063">
        <f t="shared" si="94"/>
        <v>0</v>
      </c>
      <c r="T394" s="1063">
        <f t="shared" si="94"/>
        <v>0</v>
      </c>
      <c r="U394" s="1100">
        <f t="shared" si="94"/>
        <v>0</v>
      </c>
      <c r="V394" s="1088">
        <f t="shared" si="95"/>
        <v>0</v>
      </c>
      <c r="W394" s="1064">
        <f>IF(D394='A. Allgemeine Informationen'!$C$15,$K394-X394,HLOOKUP('A. Allgemeine Informationen'!$C$15-1,$Y$1:$AE$505,ROW(D394),FALSE)-$X394)</f>
        <v>0</v>
      </c>
      <c r="X394" s="1098">
        <f>HLOOKUP('A. Allgemeine Informationen'!$C$15,$Y$1:$AE$505,ROW(D394),FALSE)</f>
        <v>0</v>
      </c>
      <c r="Y394" s="1088">
        <f t="shared" si="87"/>
        <v>0</v>
      </c>
      <c r="Z394" s="1064">
        <f t="shared" si="88"/>
        <v>0</v>
      </c>
      <c r="AA394" s="1064">
        <f t="shared" si="89"/>
        <v>0</v>
      </c>
      <c r="AB394" s="1064">
        <f t="shared" si="90"/>
        <v>0</v>
      </c>
      <c r="AC394" s="1065">
        <f t="shared" si="91"/>
        <v>0</v>
      </c>
      <c r="AD394" s="1033">
        <f t="shared" si="92"/>
        <v>0</v>
      </c>
      <c r="AE394" s="1034">
        <f t="shared" si="93"/>
        <v>0</v>
      </c>
    </row>
    <row r="395" spans="2:31" s="388" customFormat="1" ht="15" customHeight="1" x14ac:dyDescent="0.2">
      <c r="B395" s="1057"/>
      <c r="C395" s="1058"/>
      <c r="D395" s="1059"/>
      <c r="E395" s="1060"/>
      <c r="F395" s="1060"/>
      <c r="G395" s="1060"/>
      <c r="H395" s="1060"/>
      <c r="I395" s="1060"/>
      <c r="J395" s="1060"/>
      <c r="K395" s="1061">
        <f t="shared" si="85"/>
        <v>0</v>
      </c>
      <c r="L395" s="1060"/>
      <c r="M395" s="1099">
        <f>IFERROR(VLOOKUP($C395,Listen!$F$3:$H$39,2,0),0)</f>
        <v>0</v>
      </c>
      <c r="N395" s="1062">
        <f>IFERROR(VLOOKUP($C395,Listen!$F$3:$H$39,3,0),0)</f>
        <v>0</v>
      </c>
      <c r="O395" s="1063">
        <f t="shared" si="86"/>
        <v>0</v>
      </c>
      <c r="P395" s="1063">
        <f t="shared" si="94"/>
        <v>0</v>
      </c>
      <c r="Q395" s="1063">
        <f t="shared" si="94"/>
        <v>0</v>
      </c>
      <c r="R395" s="1063">
        <f t="shared" si="94"/>
        <v>0</v>
      </c>
      <c r="S395" s="1063">
        <f t="shared" si="94"/>
        <v>0</v>
      </c>
      <c r="T395" s="1063">
        <f t="shared" si="94"/>
        <v>0</v>
      </c>
      <c r="U395" s="1100">
        <f t="shared" si="94"/>
        <v>0</v>
      </c>
      <c r="V395" s="1088">
        <f t="shared" si="95"/>
        <v>0</v>
      </c>
      <c r="W395" s="1064">
        <f>IF(D395='A. Allgemeine Informationen'!$C$15,$K395-X395,HLOOKUP('A. Allgemeine Informationen'!$C$15-1,$Y$1:$AE$505,ROW(D395),FALSE)-$X395)</f>
        <v>0</v>
      </c>
      <c r="X395" s="1098">
        <f>HLOOKUP('A. Allgemeine Informationen'!$C$15,$Y$1:$AE$505,ROW(D395),FALSE)</f>
        <v>0</v>
      </c>
      <c r="Y395" s="1088">
        <f t="shared" si="87"/>
        <v>0</v>
      </c>
      <c r="Z395" s="1064">
        <f t="shared" si="88"/>
        <v>0</v>
      </c>
      <c r="AA395" s="1064">
        <f t="shared" si="89"/>
        <v>0</v>
      </c>
      <c r="AB395" s="1064">
        <f t="shared" si="90"/>
        <v>0</v>
      </c>
      <c r="AC395" s="1065">
        <f t="shared" si="91"/>
        <v>0</v>
      </c>
      <c r="AD395" s="1033">
        <f t="shared" si="92"/>
        <v>0</v>
      </c>
      <c r="AE395" s="1034">
        <f t="shared" si="93"/>
        <v>0</v>
      </c>
    </row>
    <row r="396" spans="2:31" s="388" customFormat="1" ht="15" customHeight="1" x14ac:dyDescent="0.2">
      <c r="B396" s="1057"/>
      <c r="C396" s="1058"/>
      <c r="D396" s="1059"/>
      <c r="E396" s="1060"/>
      <c r="F396" s="1060"/>
      <c r="G396" s="1060"/>
      <c r="H396" s="1060"/>
      <c r="I396" s="1060"/>
      <c r="J396" s="1060"/>
      <c r="K396" s="1061">
        <f t="shared" si="85"/>
        <v>0</v>
      </c>
      <c r="L396" s="1060"/>
      <c r="M396" s="1099">
        <f>IFERROR(VLOOKUP($C396,Listen!$F$3:$H$39,2,0),0)</f>
        <v>0</v>
      </c>
      <c r="N396" s="1062">
        <f>IFERROR(VLOOKUP($C396,Listen!$F$3:$H$39,3,0),0)</f>
        <v>0</v>
      </c>
      <c r="O396" s="1063">
        <f t="shared" si="86"/>
        <v>0</v>
      </c>
      <c r="P396" s="1063">
        <f t="shared" si="94"/>
        <v>0</v>
      </c>
      <c r="Q396" s="1063">
        <f t="shared" si="94"/>
        <v>0</v>
      </c>
      <c r="R396" s="1063">
        <f t="shared" si="94"/>
        <v>0</v>
      </c>
      <c r="S396" s="1063">
        <f t="shared" si="94"/>
        <v>0</v>
      </c>
      <c r="T396" s="1063">
        <f t="shared" si="94"/>
        <v>0</v>
      </c>
      <c r="U396" s="1100">
        <f t="shared" si="94"/>
        <v>0</v>
      </c>
      <c r="V396" s="1088">
        <f t="shared" si="95"/>
        <v>0</v>
      </c>
      <c r="W396" s="1064">
        <f>IF(D396='A. Allgemeine Informationen'!$C$15,$K396-X396,HLOOKUP('A. Allgemeine Informationen'!$C$15-1,$Y$1:$AE$505,ROW(D396),FALSE)-$X396)</f>
        <v>0</v>
      </c>
      <c r="X396" s="1098">
        <f>HLOOKUP('A. Allgemeine Informationen'!$C$15,$Y$1:$AE$505,ROW(D396),FALSE)</f>
        <v>0</v>
      </c>
      <c r="Y396" s="1088">
        <f t="shared" si="87"/>
        <v>0</v>
      </c>
      <c r="Z396" s="1064">
        <f t="shared" si="88"/>
        <v>0</v>
      </c>
      <c r="AA396" s="1064">
        <f t="shared" si="89"/>
        <v>0</v>
      </c>
      <c r="AB396" s="1064">
        <f t="shared" si="90"/>
        <v>0</v>
      </c>
      <c r="AC396" s="1065">
        <f t="shared" si="91"/>
        <v>0</v>
      </c>
      <c r="AD396" s="1033">
        <f t="shared" si="92"/>
        <v>0</v>
      </c>
      <c r="AE396" s="1034">
        <f t="shared" si="93"/>
        <v>0</v>
      </c>
    </row>
    <row r="397" spans="2:31" s="388" customFormat="1" ht="15" customHeight="1" x14ac:dyDescent="0.2">
      <c r="B397" s="1057"/>
      <c r="C397" s="1058"/>
      <c r="D397" s="1059"/>
      <c r="E397" s="1060"/>
      <c r="F397" s="1060"/>
      <c r="G397" s="1060"/>
      <c r="H397" s="1060"/>
      <c r="I397" s="1060"/>
      <c r="J397" s="1060"/>
      <c r="K397" s="1061">
        <f t="shared" si="85"/>
        <v>0</v>
      </c>
      <c r="L397" s="1060"/>
      <c r="M397" s="1099">
        <f>IFERROR(VLOOKUP($C397,Listen!$F$3:$H$39,2,0),0)</f>
        <v>0</v>
      </c>
      <c r="N397" s="1062">
        <f>IFERROR(VLOOKUP($C397,Listen!$F$3:$H$39,3,0),0)</f>
        <v>0</v>
      </c>
      <c r="O397" s="1063">
        <f t="shared" si="86"/>
        <v>0</v>
      </c>
      <c r="P397" s="1063">
        <f t="shared" si="94"/>
        <v>0</v>
      </c>
      <c r="Q397" s="1063">
        <f t="shared" si="94"/>
        <v>0</v>
      </c>
      <c r="R397" s="1063">
        <f t="shared" si="94"/>
        <v>0</v>
      </c>
      <c r="S397" s="1063">
        <f t="shared" si="94"/>
        <v>0</v>
      </c>
      <c r="T397" s="1063">
        <f t="shared" si="94"/>
        <v>0</v>
      </c>
      <c r="U397" s="1100">
        <f t="shared" si="94"/>
        <v>0</v>
      </c>
      <c r="V397" s="1088">
        <f t="shared" si="95"/>
        <v>0</v>
      </c>
      <c r="W397" s="1064">
        <f>IF(D397='A. Allgemeine Informationen'!$C$15,$K397-X397,HLOOKUP('A. Allgemeine Informationen'!$C$15-1,$Y$1:$AE$505,ROW(D397),FALSE)-$X397)</f>
        <v>0</v>
      </c>
      <c r="X397" s="1098">
        <f>HLOOKUP('A. Allgemeine Informationen'!$C$15,$Y$1:$AE$505,ROW(D397),FALSE)</f>
        <v>0</v>
      </c>
      <c r="Y397" s="1088">
        <f t="shared" si="87"/>
        <v>0</v>
      </c>
      <c r="Z397" s="1064">
        <f t="shared" si="88"/>
        <v>0</v>
      </c>
      <c r="AA397" s="1064">
        <f t="shared" si="89"/>
        <v>0</v>
      </c>
      <c r="AB397" s="1064">
        <f t="shared" si="90"/>
        <v>0</v>
      </c>
      <c r="AC397" s="1065">
        <f t="shared" si="91"/>
        <v>0</v>
      </c>
      <c r="AD397" s="1033">
        <f t="shared" si="92"/>
        <v>0</v>
      </c>
      <c r="AE397" s="1034">
        <f t="shared" si="93"/>
        <v>0</v>
      </c>
    </row>
    <row r="398" spans="2:31" s="388" customFormat="1" ht="15" customHeight="1" x14ac:dyDescent="0.2">
      <c r="B398" s="1057"/>
      <c r="C398" s="1058"/>
      <c r="D398" s="1059"/>
      <c r="E398" s="1060"/>
      <c r="F398" s="1060"/>
      <c r="G398" s="1060"/>
      <c r="H398" s="1060"/>
      <c r="I398" s="1060"/>
      <c r="J398" s="1060"/>
      <c r="K398" s="1061">
        <f t="shared" si="85"/>
        <v>0</v>
      </c>
      <c r="L398" s="1060"/>
      <c r="M398" s="1099">
        <f>IFERROR(VLOOKUP($C398,Listen!$F$3:$H$39,2,0),0)</f>
        <v>0</v>
      </c>
      <c r="N398" s="1062">
        <f>IFERROR(VLOOKUP($C398,Listen!$F$3:$H$39,3,0),0)</f>
        <v>0</v>
      </c>
      <c r="O398" s="1063">
        <f t="shared" si="86"/>
        <v>0</v>
      </c>
      <c r="P398" s="1063">
        <f t="shared" si="94"/>
        <v>0</v>
      </c>
      <c r="Q398" s="1063">
        <f t="shared" si="94"/>
        <v>0</v>
      </c>
      <c r="R398" s="1063">
        <f t="shared" si="94"/>
        <v>0</v>
      </c>
      <c r="S398" s="1063">
        <f t="shared" si="94"/>
        <v>0</v>
      </c>
      <c r="T398" s="1063">
        <f t="shared" si="94"/>
        <v>0</v>
      </c>
      <c r="U398" s="1100">
        <f t="shared" si="94"/>
        <v>0</v>
      </c>
      <c r="V398" s="1088">
        <f t="shared" si="95"/>
        <v>0</v>
      </c>
      <c r="W398" s="1064">
        <f>IF(D398='A. Allgemeine Informationen'!$C$15,$K398-X398,HLOOKUP('A. Allgemeine Informationen'!$C$15-1,$Y$1:$AE$505,ROW(D398),FALSE)-$X398)</f>
        <v>0</v>
      </c>
      <c r="X398" s="1098">
        <f>HLOOKUP('A. Allgemeine Informationen'!$C$15,$Y$1:$AE$505,ROW(D398),FALSE)</f>
        <v>0</v>
      </c>
      <c r="Y398" s="1088">
        <f t="shared" si="87"/>
        <v>0</v>
      </c>
      <c r="Z398" s="1064">
        <f t="shared" si="88"/>
        <v>0</v>
      </c>
      <c r="AA398" s="1064">
        <f t="shared" si="89"/>
        <v>0</v>
      </c>
      <c r="AB398" s="1064">
        <f t="shared" si="90"/>
        <v>0</v>
      </c>
      <c r="AC398" s="1065">
        <f t="shared" si="91"/>
        <v>0</v>
      </c>
      <c r="AD398" s="1033">
        <f t="shared" si="92"/>
        <v>0</v>
      </c>
      <c r="AE398" s="1034">
        <f t="shared" si="93"/>
        <v>0</v>
      </c>
    </row>
    <row r="399" spans="2:31" s="388" customFormat="1" ht="15" customHeight="1" x14ac:dyDescent="0.2">
      <c r="B399" s="1057"/>
      <c r="C399" s="1058"/>
      <c r="D399" s="1059"/>
      <c r="E399" s="1060"/>
      <c r="F399" s="1060"/>
      <c r="G399" s="1060"/>
      <c r="H399" s="1060"/>
      <c r="I399" s="1060"/>
      <c r="J399" s="1060"/>
      <c r="K399" s="1061">
        <f t="shared" si="85"/>
        <v>0</v>
      </c>
      <c r="L399" s="1060"/>
      <c r="M399" s="1099">
        <f>IFERROR(VLOOKUP($C399,Listen!$F$3:$H$39,2,0),0)</f>
        <v>0</v>
      </c>
      <c r="N399" s="1062">
        <f>IFERROR(VLOOKUP($C399,Listen!$F$3:$H$39,3,0),0)</f>
        <v>0</v>
      </c>
      <c r="O399" s="1063">
        <f t="shared" si="86"/>
        <v>0</v>
      </c>
      <c r="P399" s="1063">
        <f t="shared" si="94"/>
        <v>0</v>
      </c>
      <c r="Q399" s="1063">
        <f t="shared" si="94"/>
        <v>0</v>
      </c>
      <c r="R399" s="1063">
        <f t="shared" si="94"/>
        <v>0</v>
      </c>
      <c r="S399" s="1063">
        <f t="shared" si="94"/>
        <v>0</v>
      </c>
      <c r="T399" s="1063">
        <f t="shared" si="94"/>
        <v>0</v>
      </c>
      <c r="U399" s="1100">
        <f t="shared" si="94"/>
        <v>0</v>
      </c>
      <c r="V399" s="1088">
        <f t="shared" si="95"/>
        <v>0</v>
      </c>
      <c r="W399" s="1064">
        <f>IF(D399='A. Allgemeine Informationen'!$C$15,$K399-X399,HLOOKUP('A. Allgemeine Informationen'!$C$15-1,$Y$1:$AE$505,ROW(D399),FALSE)-$X399)</f>
        <v>0</v>
      </c>
      <c r="X399" s="1098">
        <f>HLOOKUP('A. Allgemeine Informationen'!$C$15,$Y$1:$AE$505,ROW(D399),FALSE)</f>
        <v>0</v>
      </c>
      <c r="Y399" s="1088">
        <f t="shared" si="87"/>
        <v>0</v>
      </c>
      <c r="Z399" s="1064">
        <f t="shared" si="88"/>
        <v>0</v>
      </c>
      <c r="AA399" s="1064">
        <f t="shared" si="89"/>
        <v>0</v>
      </c>
      <c r="AB399" s="1064">
        <f t="shared" si="90"/>
        <v>0</v>
      </c>
      <c r="AC399" s="1065">
        <f t="shared" si="91"/>
        <v>0</v>
      </c>
      <c r="AD399" s="1033">
        <f t="shared" si="92"/>
        <v>0</v>
      </c>
      <c r="AE399" s="1034">
        <f t="shared" si="93"/>
        <v>0</v>
      </c>
    </row>
    <row r="400" spans="2:31" s="388" customFormat="1" ht="15" customHeight="1" x14ac:dyDescent="0.2">
      <c r="B400" s="1057"/>
      <c r="C400" s="1058"/>
      <c r="D400" s="1059"/>
      <c r="E400" s="1060"/>
      <c r="F400" s="1060"/>
      <c r="G400" s="1060"/>
      <c r="H400" s="1060"/>
      <c r="I400" s="1060"/>
      <c r="J400" s="1060"/>
      <c r="K400" s="1061">
        <f t="shared" si="85"/>
        <v>0</v>
      </c>
      <c r="L400" s="1060"/>
      <c r="M400" s="1099">
        <f>IFERROR(VLOOKUP($C400,Listen!$F$3:$H$39,2,0),0)</f>
        <v>0</v>
      </c>
      <c r="N400" s="1062">
        <f>IFERROR(VLOOKUP($C400,Listen!$F$3:$H$39,3,0),0)</f>
        <v>0</v>
      </c>
      <c r="O400" s="1063">
        <f t="shared" si="86"/>
        <v>0</v>
      </c>
      <c r="P400" s="1063">
        <f t="shared" si="94"/>
        <v>0</v>
      </c>
      <c r="Q400" s="1063">
        <f t="shared" si="94"/>
        <v>0</v>
      </c>
      <c r="R400" s="1063">
        <f t="shared" si="94"/>
        <v>0</v>
      </c>
      <c r="S400" s="1063">
        <f t="shared" si="94"/>
        <v>0</v>
      </c>
      <c r="T400" s="1063">
        <f t="shared" si="94"/>
        <v>0</v>
      </c>
      <c r="U400" s="1100">
        <f t="shared" si="94"/>
        <v>0</v>
      </c>
      <c r="V400" s="1088">
        <f t="shared" si="95"/>
        <v>0</v>
      </c>
      <c r="W400" s="1064">
        <f>IF(D400='A. Allgemeine Informationen'!$C$15,$K400-X400,HLOOKUP('A. Allgemeine Informationen'!$C$15-1,$Y$1:$AE$505,ROW(D400),FALSE)-$X400)</f>
        <v>0</v>
      </c>
      <c r="X400" s="1098">
        <f>HLOOKUP('A. Allgemeine Informationen'!$C$15,$Y$1:$AE$505,ROW(D400),FALSE)</f>
        <v>0</v>
      </c>
      <c r="Y400" s="1088">
        <f t="shared" si="87"/>
        <v>0</v>
      </c>
      <c r="Z400" s="1064">
        <f t="shared" si="88"/>
        <v>0</v>
      </c>
      <c r="AA400" s="1064">
        <f t="shared" si="89"/>
        <v>0</v>
      </c>
      <c r="AB400" s="1064">
        <f t="shared" si="90"/>
        <v>0</v>
      </c>
      <c r="AC400" s="1065">
        <f t="shared" si="91"/>
        <v>0</v>
      </c>
      <c r="AD400" s="1033">
        <f t="shared" si="92"/>
        <v>0</v>
      </c>
      <c r="AE400" s="1034">
        <f t="shared" si="93"/>
        <v>0</v>
      </c>
    </row>
    <row r="401" spans="2:31" s="388" customFormat="1" ht="15" customHeight="1" x14ac:dyDescent="0.2">
      <c r="B401" s="1057"/>
      <c r="C401" s="1058"/>
      <c r="D401" s="1059"/>
      <c r="E401" s="1060"/>
      <c r="F401" s="1060"/>
      <c r="G401" s="1060"/>
      <c r="H401" s="1060"/>
      <c r="I401" s="1060"/>
      <c r="J401" s="1060"/>
      <c r="K401" s="1061">
        <f t="shared" si="85"/>
        <v>0</v>
      </c>
      <c r="L401" s="1060"/>
      <c r="M401" s="1099">
        <f>IFERROR(VLOOKUP($C401,Listen!$F$3:$H$39,2,0),0)</f>
        <v>0</v>
      </c>
      <c r="N401" s="1062">
        <f>IFERROR(VLOOKUP($C401,Listen!$F$3:$H$39,3,0),0)</f>
        <v>0</v>
      </c>
      <c r="O401" s="1063">
        <f t="shared" si="86"/>
        <v>0</v>
      </c>
      <c r="P401" s="1063">
        <f t="shared" si="94"/>
        <v>0</v>
      </c>
      <c r="Q401" s="1063">
        <f t="shared" si="94"/>
        <v>0</v>
      </c>
      <c r="R401" s="1063">
        <f t="shared" si="94"/>
        <v>0</v>
      </c>
      <c r="S401" s="1063">
        <f t="shared" si="94"/>
        <v>0</v>
      </c>
      <c r="T401" s="1063">
        <f t="shared" si="94"/>
        <v>0</v>
      </c>
      <c r="U401" s="1100">
        <f t="shared" si="94"/>
        <v>0</v>
      </c>
      <c r="V401" s="1088">
        <f t="shared" si="95"/>
        <v>0</v>
      </c>
      <c r="W401" s="1064">
        <f>IF(D401='A. Allgemeine Informationen'!$C$15,$K401-X401,HLOOKUP('A. Allgemeine Informationen'!$C$15-1,$Y$1:$AE$505,ROW(D401),FALSE)-$X401)</f>
        <v>0</v>
      </c>
      <c r="X401" s="1098">
        <f>HLOOKUP('A. Allgemeine Informationen'!$C$15,$Y$1:$AE$505,ROW(D401),FALSE)</f>
        <v>0</v>
      </c>
      <c r="Y401" s="1088">
        <f t="shared" si="87"/>
        <v>0</v>
      </c>
      <c r="Z401" s="1064">
        <f t="shared" si="88"/>
        <v>0</v>
      </c>
      <c r="AA401" s="1064">
        <f t="shared" si="89"/>
        <v>0</v>
      </c>
      <c r="AB401" s="1064">
        <f t="shared" si="90"/>
        <v>0</v>
      </c>
      <c r="AC401" s="1065">
        <f t="shared" si="91"/>
        <v>0</v>
      </c>
      <c r="AD401" s="1033">
        <f t="shared" si="92"/>
        <v>0</v>
      </c>
      <c r="AE401" s="1034">
        <f t="shared" si="93"/>
        <v>0</v>
      </c>
    </row>
    <row r="402" spans="2:31" s="388" customFormat="1" ht="15" customHeight="1" x14ac:dyDescent="0.2">
      <c r="B402" s="1057"/>
      <c r="C402" s="1058"/>
      <c r="D402" s="1059"/>
      <c r="E402" s="1060"/>
      <c r="F402" s="1060"/>
      <c r="G402" s="1060"/>
      <c r="H402" s="1060"/>
      <c r="I402" s="1060"/>
      <c r="J402" s="1060"/>
      <c r="K402" s="1061">
        <f t="shared" si="85"/>
        <v>0</v>
      </c>
      <c r="L402" s="1060"/>
      <c r="M402" s="1099">
        <f>IFERROR(VLOOKUP($C402,Listen!$F$3:$H$39,2,0),0)</f>
        <v>0</v>
      </c>
      <c r="N402" s="1062">
        <f>IFERROR(VLOOKUP($C402,Listen!$F$3:$H$39,3,0),0)</f>
        <v>0</v>
      </c>
      <c r="O402" s="1063">
        <f t="shared" si="86"/>
        <v>0</v>
      </c>
      <c r="P402" s="1063">
        <f t="shared" si="94"/>
        <v>0</v>
      </c>
      <c r="Q402" s="1063">
        <f t="shared" si="94"/>
        <v>0</v>
      </c>
      <c r="R402" s="1063">
        <f t="shared" si="94"/>
        <v>0</v>
      </c>
      <c r="S402" s="1063">
        <f t="shared" si="94"/>
        <v>0</v>
      </c>
      <c r="T402" s="1063">
        <f t="shared" si="94"/>
        <v>0</v>
      </c>
      <c r="U402" s="1100">
        <f t="shared" si="94"/>
        <v>0</v>
      </c>
      <c r="V402" s="1088">
        <f t="shared" si="95"/>
        <v>0</v>
      </c>
      <c r="W402" s="1064">
        <f>IF(D402='A. Allgemeine Informationen'!$C$15,$K402-X402,HLOOKUP('A. Allgemeine Informationen'!$C$15-1,$Y$1:$AE$505,ROW(D402),FALSE)-$X402)</f>
        <v>0</v>
      </c>
      <c r="X402" s="1098">
        <f>HLOOKUP('A. Allgemeine Informationen'!$C$15,$Y$1:$AE$505,ROW(D402),FALSE)</f>
        <v>0</v>
      </c>
      <c r="Y402" s="1088">
        <f t="shared" si="87"/>
        <v>0</v>
      </c>
      <c r="Z402" s="1064">
        <f t="shared" si="88"/>
        <v>0</v>
      </c>
      <c r="AA402" s="1064">
        <f t="shared" si="89"/>
        <v>0</v>
      </c>
      <c r="AB402" s="1064">
        <f t="shared" si="90"/>
        <v>0</v>
      </c>
      <c r="AC402" s="1065">
        <f t="shared" si="91"/>
        <v>0</v>
      </c>
      <c r="AD402" s="1033">
        <f t="shared" si="92"/>
        <v>0</v>
      </c>
      <c r="AE402" s="1034">
        <f t="shared" si="93"/>
        <v>0</v>
      </c>
    </row>
    <row r="403" spans="2:31" s="388" customFormat="1" ht="15" customHeight="1" x14ac:dyDescent="0.2">
      <c r="B403" s="1057"/>
      <c r="C403" s="1058"/>
      <c r="D403" s="1059"/>
      <c r="E403" s="1060"/>
      <c r="F403" s="1060"/>
      <c r="G403" s="1060"/>
      <c r="H403" s="1060"/>
      <c r="I403" s="1060"/>
      <c r="J403" s="1060"/>
      <c r="K403" s="1061">
        <f t="shared" si="85"/>
        <v>0</v>
      </c>
      <c r="L403" s="1060"/>
      <c r="M403" s="1099">
        <f>IFERROR(VLOOKUP($C403,Listen!$F$3:$H$39,2,0),0)</f>
        <v>0</v>
      </c>
      <c r="N403" s="1062">
        <f>IFERROR(VLOOKUP($C403,Listen!$F$3:$H$39,3,0),0)</f>
        <v>0</v>
      </c>
      <c r="O403" s="1063">
        <f t="shared" si="86"/>
        <v>0</v>
      </c>
      <c r="P403" s="1063">
        <f t="shared" si="94"/>
        <v>0</v>
      </c>
      <c r="Q403" s="1063">
        <f t="shared" si="94"/>
        <v>0</v>
      </c>
      <c r="R403" s="1063">
        <f t="shared" si="94"/>
        <v>0</v>
      </c>
      <c r="S403" s="1063">
        <f t="shared" si="94"/>
        <v>0</v>
      </c>
      <c r="T403" s="1063">
        <f t="shared" si="94"/>
        <v>0</v>
      </c>
      <c r="U403" s="1100">
        <f t="shared" si="94"/>
        <v>0</v>
      </c>
      <c r="V403" s="1088">
        <f t="shared" si="95"/>
        <v>0</v>
      </c>
      <c r="W403" s="1064">
        <f>IF(D403='A. Allgemeine Informationen'!$C$15,$K403-X403,HLOOKUP('A. Allgemeine Informationen'!$C$15-1,$Y$1:$AE$505,ROW(D403),FALSE)-$X403)</f>
        <v>0</v>
      </c>
      <c r="X403" s="1098">
        <f>HLOOKUP('A. Allgemeine Informationen'!$C$15,$Y$1:$AE$505,ROW(D403),FALSE)</f>
        <v>0</v>
      </c>
      <c r="Y403" s="1088">
        <f t="shared" si="87"/>
        <v>0</v>
      </c>
      <c r="Z403" s="1064">
        <f t="shared" si="88"/>
        <v>0</v>
      </c>
      <c r="AA403" s="1064">
        <f t="shared" si="89"/>
        <v>0</v>
      </c>
      <c r="AB403" s="1064">
        <f t="shared" si="90"/>
        <v>0</v>
      </c>
      <c r="AC403" s="1065">
        <f t="shared" si="91"/>
        <v>0</v>
      </c>
      <c r="AD403" s="1033">
        <f t="shared" si="92"/>
        <v>0</v>
      </c>
      <c r="AE403" s="1034">
        <f t="shared" si="93"/>
        <v>0</v>
      </c>
    </row>
    <row r="404" spans="2:31" s="388" customFormat="1" ht="15" customHeight="1" x14ac:dyDescent="0.2">
      <c r="B404" s="1057"/>
      <c r="C404" s="1058"/>
      <c r="D404" s="1059"/>
      <c r="E404" s="1060"/>
      <c r="F404" s="1060"/>
      <c r="G404" s="1060"/>
      <c r="H404" s="1060"/>
      <c r="I404" s="1060"/>
      <c r="J404" s="1060"/>
      <c r="K404" s="1061">
        <f t="shared" si="85"/>
        <v>0</v>
      </c>
      <c r="L404" s="1060"/>
      <c r="M404" s="1099">
        <f>IFERROR(VLOOKUP($C404,Listen!$F$3:$H$39,2,0),0)</f>
        <v>0</v>
      </c>
      <c r="N404" s="1062">
        <f>IFERROR(VLOOKUP($C404,Listen!$F$3:$H$39,3,0),0)</f>
        <v>0</v>
      </c>
      <c r="O404" s="1063">
        <f t="shared" si="86"/>
        <v>0</v>
      </c>
      <c r="P404" s="1063">
        <f t="shared" si="94"/>
        <v>0</v>
      </c>
      <c r="Q404" s="1063">
        <f t="shared" si="94"/>
        <v>0</v>
      </c>
      <c r="R404" s="1063">
        <f t="shared" si="94"/>
        <v>0</v>
      </c>
      <c r="S404" s="1063">
        <f t="shared" si="94"/>
        <v>0</v>
      </c>
      <c r="T404" s="1063">
        <f t="shared" si="94"/>
        <v>0</v>
      </c>
      <c r="U404" s="1100">
        <f t="shared" si="94"/>
        <v>0</v>
      </c>
      <c r="V404" s="1088">
        <f t="shared" si="95"/>
        <v>0</v>
      </c>
      <c r="W404" s="1064">
        <f>IF(D404='A. Allgemeine Informationen'!$C$15,$K404-X404,HLOOKUP('A. Allgemeine Informationen'!$C$15-1,$Y$1:$AE$505,ROW(D404),FALSE)-$X404)</f>
        <v>0</v>
      </c>
      <c r="X404" s="1098">
        <f>HLOOKUP('A. Allgemeine Informationen'!$C$15,$Y$1:$AE$505,ROW(D404),FALSE)</f>
        <v>0</v>
      </c>
      <c r="Y404" s="1088">
        <f t="shared" si="87"/>
        <v>0</v>
      </c>
      <c r="Z404" s="1064">
        <f t="shared" si="88"/>
        <v>0</v>
      </c>
      <c r="AA404" s="1064">
        <f t="shared" si="89"/>
        <v>0</v>
      </c>
      <c r="AB404" s="1064">
        <f t="shared" si="90"/>
        <v>0</v>
      </c>
      <c r="AC404" s="1065">
        <f t="shared" si="91"/>
        <v>0</v>
      </c>
      <c r="AD404" s="1033">
        <f t="shared" si="92"/>
        <v>0</v>
      </c>
      <c r="AE404" s="1034">
        <f t="shared" si="93"/>
        <v>0</v>
      </c>
    </row>
    <row r="405" spans="2:31" s="388" customFormat="1" ht="15" customHeight="1" x14ac:dyDescent="0.2">
      <c r="B405" s="1057"/>
      <c r="C405" s="1058"/>
      <c r="D405" s="1059"/>
      <c r="E405" s="1060"/>
      <c r="F405" s="1060"/>
      <c r="G405" s="1060"/>
      <c r="H405" s="1060"/>
      <c r="I405" s="1060"/>
      <c r="J405" s="1060"/>
      <c r="K405" s="1061">
        <f t="shared" si="85"/>
        <v>0</v>
      </c>
      <c r="L405" s="1060"/>
      <c r="M405" s="1099">
        <f>IFERROR(VLOOKUP($C405,Listen!$F$3:$H$39,2,0),0)</f>
        <v>0</v>
      </c>
      <c r="N405" s="1062">
        <f>IFERROR(VLOOKUP($C405,Listen!$F$3:$H$39,3,0),0)</f>
        <v>0</v>
      </c>
      <c r="O405" s="1063">
        <f t="shared" si="86"/>
        <v>0</v>
      </c>
      <c r="P405" s="1063">
        <f t="shared" si="94"/>
        <v>0</v>
      </c>
      <c r="Q405" s="1063">
        <f t="shared" si="94"/>
        <v>0</v>
      </c>
      <c r="R405" s="1063">
        <f t="shared" si="94"/>
        <v>0</v>
      </c>
      <c r="S405" s="1063">
        <f t="shared" si="94"/>
        <v>0</v>
      </c>
      <c r="T405" s="1063">
        <f t="shared" si="94"/>
        <v>0</v>
      </c>
      <c r="U405" s="1100">
        <f t="shared" si="94"/>
        <v>0</v>
      </c>
      <c r="V405" s="1088">
        <f t="shared" si="95"/>
        <v>0</v>
      </c>
      <c r="W405" s="1064">
        <f>IF(D405='A. Allgemeine Informationen'!$C$15,$K405-X405,HLOOKUP('A. Allgemeine Informationen'!$C$15-1,$Y$1:$AE$505,ROW(D405),FALSE)-$X405)</f>
        <v>0</v>
      </c>
      <c r="X405" s="1098">
        <f>HLOOKUP('A. Allgemeine Informationen'!$C$15,$Y$1:$AE$505,ROW(D405),FALSE)</f>
        <v>0</v>
      </c>
      <c r="Y405" s="1088">
        <f t="shared" si="87"/>
        <v>0</v>
      </c>
      <c r="Z405" s="1064">
        <f t="shared" si="88"/>
        <v>0</v>
      </c>
      <c r="AA405" s="1064">
        <f t="shared" si="89"/>
        <v>0</v>
      </c>
      <c r="AB405" s="1064">
        <f t="shared" si="90"/>
        <v>0</v>
      </c>
      <c r="AC405" s="1065">
        <f t="shared" si="91"/>
        <v>0</v>
      </c>
      <c r="AD405" s="1033">
        <f t="shared" si="92"/>
        <v>0</v>
      </c>
      <c r="AE405" s="1034">
        <f t="shared" si="93"/>
        <v>0</v>
      </c>
    </row>
    <row r="406" spans="2:31" s="388" customFormat="1" ht="15" customHeight="1" x14ac:dyDescent="0.2">
      <c r="B406" s="1057"/>
      <c r="C406" s="1058"/>
      <c r="D406" s="1059"/>
      <c r="E406" s="1060"/>
      <c r="F406" s="1060"/>
      <c r="G406" s="1060"/>
      <c r="H406" s="1060"/>
      <c r="I406" s="1060"/>
      <c r="J406" s="1060"/>
      <c r="K406" s="1061">
        <f t="shared" si="85"/>
        <v>0</v>
      </c>
      <c r="L406" s="1060"/>
      <c r="M406" s="1099">
        <f>IFERROR(VLOOKUP($C406,Listen!$F$3:$H$39,2,0),0)</f>
        <v>0</v>
      </c>
      <c r="N406" s="1062">
        <f>IFERROR(VLOOKUP($C406,Listen!$F$3:$H$39,3,0),0)</f>
        <v>0</v>
      </c>
      <c r="O406" s="1063">
        <f t="shared" si="86"/>
        <v>0</v>
      </c>
      <c r="P406" s="1063">
        <f t="shared" si="94"/>
        <v>0</v>
      </c>
      <c r="Q406" s="1063">
        <f t="shared" si="94"/>
        <v>0</v>
      </c>
      <c r="R406" s="1063">
        <f t="shared" si="94"/>
        <v>0</v>
      </c>
      <c r="S406" s="1063">
        <f t="shared" si="94"/>
        <v>0</v>
      </c>
      <c r="T406" s="1063">
        <f t="shared" si="94"/>
        <v>0</v>
      </c>
      <c r="U406" s="1100">
        <f t="shared" si="94"/>
        <v>0</v>
      </c>
      <c r="V406" s="1088">
        <f t="shared" si="95"/>
        <v>0</v>
      </c>
      <c r="W406" s="1064">
        <f>IF(D406='A. Allgemeine Informationen'!$C$15,$K406-X406,HLOOKUP('A. Allgemeine Informationen'!$C$15-1,$Y$1:$AE$505,ROW(D406),FALSE)-$X406)</f>
        <v>0</v>
      </c>
      <c r="X406" s="1098">
        <f>HLOOKUP('A. Allgemeine Informationen'!$C$15,$Y$1:$AE$505,ROW(D406),FALSE)</f>
        <v>0</v>
      </c>
      <c r="Y406" s="1088">
        <f t="shared" si="87"/>
        <v>0</v>
      </c>
      <c r="Z406" s="1064">
        <f t="shared" si="88"/>
        <v>0</v>
      </c>
      <c r="AA406" s="1064">
        <f t="shared" si="89"/>
        <v>0</v>
      </c>
      <c r="AB406" s="1064">
        <f t="shared" si="90"/>
        <v>0</v>
      </c>
      <c r="AC406" s="1065">
        <f t="shared" si="91"/>
        <v>0</v>
      </c>
      <c r="AD406" s="1033">
        <f t="shared" si="92"/>
        <v>0</v>
      </c>
      <c r="AE406" s="1034">
        <f t="shared" si="93"/>
        <v>0</v>
      </c>
    </row>
    <row r="407" spans="2:31" s="388" customFormat="1" ht="15" customHeight="1" x14ac:dyDescent="0.2">
      <c r="B407" s="1057"/>
      <c r="C407" s="1058"/>
      <c r="D407" s="1059"/>
      <c r="E407" s="1060"/>
      <c r="F407" s="1060"/>
      <c r="G407" s="1060"/>
      <c r="H407" s="1060"/>
      <c r="I407" s="1060"/>
      <c r="J407" s="1060"/>
      <c r="K407" s="1061">
        <f t="shared" si="85"/>
        <v>0</v>
      </c>
      <c r="L407" s="1060"/>
      <c r="M407" s="1099">
        <f>IFERROR(VLOOKUP($C407,Listen!$F$3:$H$39,2,0),0)</f>
        <v>0</v>
      </c>
      <c r="N407" s="1062">
        <f>IFERROR(VLOOKUP($C407,Listen!$F$3:$H$39,3,0),0)</f>
        <v>0</v>
      </c>
      <c r="O407" s="1063">
        <f t="shared" si="86"/>
        <v>0</v>
      </c>
      <c r="P407" s="1063">
        <f t="shared" ref="P407:U422" si="96">O407</f>
        <v>0</v>
      </c>
      <c r="Q407" s="1063">
        <f t="shared" si="96"/>
        <v>0</v>
      </c>
      <c r="R407" s="1063">
        <f t="shared" si="96"/>
        <v>0</v>
      </c>
      <c r="S407" s="1063">
        <f t="shared" si="96"/>
        <v>0</v>
      </c>
      <c r="T407" s="1063">
        <f t="shared" si="96"/>
        <v>0</v>
      </c>
      <c r="U407" s="1100">
        <f t="shared" si="96"/>
        <v>0</v>
      </c>
      <c r="V407" s="1088">
        <f t="shared" si="95"/>
        <v>0</v>
      </c>
      <c r="W407" s="1064">
        <f>IF(D407='A. Allgemeine Informationen'!$C$15,$K407-X407,HLOOKUP('A. Allgemeine Informationen'!$C$15-1,$Y$1:$AE$505,ROW(D407),FALSE)-$X407)</f>
        <v>0</v>
      </c>
      <c r="X407" s="1098">
        <f>HLOOKUP('A. Allgemeine Informationen'!$C$15,$Y$1:$AE$505,ROW(D407),FALSE)</f>
        <v>0</v>
      </c>
      <c r="Y407" s="1088">
        <f t="shared" si="87"/>
        <v>0</v>
      </c>
      <c r="Z407" s="1064">
        <f t="shared" si="88"/>
        <v>0</v>
      </c>
      <c r="AA407" s="1064">
        <f t="shared" si="89"/>
        <v>0</v>
      </c>
      <c r="AB407" s="1064">
        <f t="shared" si="90"/>
        <v>0</v>
      </c>
      <c r="AC407" s="1065">
        <f t="shared" si="91"/>
        <v>0</v>
      </c>
      <c r="AD407" s="1033">
        <f t="shared" si="92"/>
        <v>0</v>
      </c>
      <c r="AE407" s="1034">
        <f t="shared" si="93"/>
        <v>0</v>
      </c>
    </row>
    <row r="408" spans="2:31" s="388" customFormat="1" ht="15" customHeight="1" x14ac:dyDescent="0.2">
      <c r="B408" s="1057"/>
      <c r="C408" s="1058"/>
      <c r="D408" s="1059"/>
      <c r="E408" s="1060"/>
      <c r="F408" s="1060"/>
      <c r="G408" s="1060"/>
      <c r="H408" s="1060"/>
      <c r="I408" s="1060"/>
      <c r="J408" s="1060"/>
      <c r="K408" s="1061">
        <f t="shared" si="85"/>
        <v>0</v>
      </c>
      <c r="L408" s="1060"/>
      <c r="M408" s="1099">
        <f>IFERROR(VLOOKUP($C408,Listen!$F$3:$H$39,2,0),0)</f>
        <v>0</v>
      </c>
      <c r="N408" s="1062">
        <f>IFERROR(VLOOKUP($C408,Listen!$F$3:$H$39,3,0),0)</f>
        <v>0</v>
      </c>
      <c r="O408" s="1063">
        <f t="shared" si="86"/>
        <v>0</v>
      </c>
      <c r="P408" s="1063">
        <f t="shared" si="96"/>
        <v>0</v>
      </c>
      <c r="Q408" s="1063">
        <f t="shared" si="96"/>
        <v>0</v>
      </c>
      <c r="R408" s="1063">
        <f t="shared" si="96"/>
        <v>0</v>
      </c>
      <c r="S408" s="1063">
        <f t="shared" si="96"/>
        <v>0</v>
      </c>
      <c r="T408" s="1063">
        <f t="shared" si="96"/>
        <v>0</v>
      </c>
      <c r="U408" s="1100">
        <f t="shared" si="96"/>
        <v>0</v>
      </c>
      <c r="V408" s="1088">
        <f t="shared" si="95"/>
        <v>0</v>
      </c>
      <c r="W408" s="1064">
        <f>IF(D408='A. Allgemeine Informationen'!$C$15,$K408-X408,HLOOKUP('A. Allgemeine Informationen'!$C$15-1,$Y$1:$AE$505,ROW(D408),FALSE)-$X408)</f>
        <v>0</v>
      </c>
      <c r="X408" s="1098">
        <f>HLOOKUP('A. Allgemeine Informationen'!$C$15,$Y$1:$AE$505,ROW(D408),FALSE)</f>
        <v>0</v>
      </c>
      <c r="Y408" s="1088">
        <f t="shared" si="87"/>
        <v>0</v>
      </c>
      <c r="Z408" s="1064">
        <f t="shared" si="88"/>
        <v>0</v>
      </c>
      <c r="AA408" s="1064">
        <f t="shared" si="89"/>
        <v>0</v>
      </c>
      <c r="AB408" s="1064">
        <f t="shared" si="90"/>
        <v>0</v>
      </c>
      <c r="AC408" s="1065">
        <f t="shared" si="91"/>
        <v>0</v>
      </c>
      <c r="AD408" s="1033">
        <f t="shared" si="92"/>
        <v>0</v>
      </c>
      <c r="AE408" s="1034">
        <f t="shared" si="93"/>
        <v>0</v>
      </c>
    </row>
    <row r="409" spans="2:31" s="388" customFormat="1" ht="15" customHeight="1" x14ac:dyDescent="0.2">
      <c r="B409" s="1057"/>
      <c r="C409" s="1058"/>
      <c r="D409" s="1059"/>
      <c r="E409" s="1060"/>
      <c r="F409" s="1060"/>
      <c r="G409" s="1060"/>
      <c r="H409" s="1060"/>
      <c r="I409" s="1060"/>
      <c r="J409" s="1060"/>
      <c r="K409" s="1061">
        <f t="shared" si="85"/>
        <v>0</v>
      </c>
      <c r="L409" s="1060"/>
      <c r="M409" s="1099">
        <f>IFERROR(VLOOKUP($C409,Listen!$F$3:$H$39,2,0),0)</f>
        <v>0</v>
      </c>
      <c r="N409" s="1062">
        <f>IFERROR(VLOOKUP($C409,Listen!$F$3:$H$39,3,0),0)</f>
        <v>0</v>
      </c>
      <c r="O409" s="1063">
        <f t="shared" si="86"/>
        <v>0</v>
      </c>
      <c r="P409" s="1063">
        <f t="shared" si="96"/>
        <v>0</v>
      </c>
      <c r="Q409" s="1063">
        <f t="shared" si="96"/>
        <v>0</v>
      </c>
      <c r="R409" s="1063">
        <f t="shared" si="96"/>
        <v>0</v>
      </c>
      <c r="S409" s="1063">
        <f t="shared" si="96"/>
        <v>0</v>
      </c>
      <c r="T409" s="1063">
        <f t="shared" si="96"/>
        <v>0</v>
      </c>
      <c r="U409" s="1100">
        <f t="shared" si="96"/>
        <v>0</v>
      </c>
      <c r="V409" s="1088">
        <f t="shared" si="95"/>
        <v>0</v>
      </c>
      <c r="W409" s="1064">
        <f>IF(D409='A. Allgemeine Informationen'!$C$15,$K409-X409,HLOOKUP('A. Allgemeine Informationen'!$C$15-1,$Y$1:$AE$505,ROW(D409),FALSE)-$X409)</f>
        <v>0</v>
      </c>
      <c r="X409" s="1098">
        <f>HLOOKUP('A. Allgemeine Informationen'!$C$15,$Y$1:$AE$505,ROW(D409),FALSE)</f>
        <v>0</v>
      </c>
      <c r="Y409" s="1088">
        <f t="shared" si="87"/>
        <v>0</v>
      </c>
      <c r="Z409" s="1064">
        <f t="shared" si="88"/>
        <v>0</v>
      </c>
      <c r="AA409" s="1064">
        <f t="shared" si="89"/>
        <v>0</v>
      </c>
      <c r="AB409" s="1064">
        <f t="shared" si="90"/>
        <v>0</v>
      </c>
      <c r="AC409" s="1065">
        <f t="shared" si="91"/>
        <v>0</v>
      </c>
      <c r="AD409" s="1033">
        <f t="shared" si="92"/>
        <v>0</v>
      </c>
      <c r="AE409" s="1034">
        <f t="shared" si="93"/>
        <v>0</v>
      </c>
    </row>
    <row r="410" spans="2:31" s="388" customFormat="1" ht="15" customHeight="1" x14ac:dyDescent="0.2">
      <c r="B410" s="1057"/>
      <c r="C410" s="1058"/>
      <c r="D410" s="1059"/>
      <c r="E410" s="1060"/>
      <c r="F410" s="1060"/>
      <c r="G410" s="1060"/>
      <c r="H410" s="1060"/>
      <c r="I410" s="1060"/>
      <c r="J410" s="1060"/>
      <c r="K410" s="1061">
        <f t="shared" si="85"/>
        <v>0</v>
      </c>
      <c r="L410" s="1060"/>
      <c r="M410" s="1099">
        <f>IFERROR(VLOOKUP($C410,Listen!$F$3:$H$39,2,0),0)</f>
        <v>0</v>
      </c>
      <c r="N410" s="1062">
        <f>IFERROR(VLOOKUP($C410,Listen!$F$3:$H$39,3,0),0)</f>
        <v>0</v>
      </c>
      <c r="O410" s="1063">
        <f t="shared" si="86"/>
        <v>0</v>
      </c>
      <c r="P410" s="1063">
        <f t="shared" si="96"/>
        <v>0</v>
      </c>
      <c r="Q410" s="1063">
        <f t="shared" si="96"/>
        <v>0</v>
      </c>
      <c r="R410" s="1063">
        <f t="shared" si="96"/>
        <v>0</v>
      </c>
      <c r="S410" s="1063">
        <f t="shared" si="96"/>
        <v>0</v>
      </c>
      <c r="T410" s="1063">
        <f t="shared" si="96"/>
        <v>0</v>
      </c>
      <c r="U410" s="1100">
        <f t="shared" si="96"/>
        <v>0</v>
      </c>
      <c r="V410" s="1088">
        <f t="shared" si="95"/>
        <v>0</v>
      </c>
      <c r="W410" s="1064">
        <f>IF(D410='A. Allgemeine Informationen'!$C$15,$K410-X410,HLOOKUP('A. Allgemeine Informationen'!$C$15-1,$Y$1:$AE$505,ROW(D410),FALSE)-$X410)</f>
        <v>0</v>
      </c>
      <c r="X410" s="1098">
        <f>HLOOKUP('A. Allgemeine Informationen'!$C$15,$Y$1:$AE$505,ROW(D410),FALSE)</f>
        <v>0</v>
      </c>
      <c r="Y410" s="1088">
        <f t="shared" si="87"/>
        <v>0</v>
      </c>
      <c r="Z410" s="1064">
        <f t="shared" si="88"/>
        <v>0</v>
      </c>
      <c r="AA410" s="1064">
        <f t="shared" si="89"/>
        <v>0</v>
      </c>
      <c r="AB410" s="1064">
        <f t="shared" si="90"/>
        <v>0</v>
      </c>
      <c r="AC410" s="1065">
        <f t="shared" si="91"/>
        <v>0</v>
      </c>
      <c r="AD410" s="1033">
        <f t="shared" si="92"/>
        <v>0</v>
      </c>
      <c r="AE410" s="1034">
        <f t="shared" si="93"/>
        <v>0</v>
      </c>
    </row>
    <row r="411" spans="2:31" s="388" customFormat="1" ht="15" customHeight="1" x14ac:dyDescent="0.2">
      <c r="B411" s="1057"/>
      <c r="C411" s="1058"/>
      <c r="D411" s="1059"/>
      <c r="E411" s="1060"/>
      <c r="F411" s="1060"/>
      <c r="G411" s="1060"/>
      <c r="H411" s="1060"/>
      <c r="I411" s="1060"/>
      <c r="J411" s="1060"/>
      <c r="K411" s="1061">
        <f t="shared" si="85"/>
        <v>0</v>
      </c>
      <c r="L411" s="1060"/>
      <c r="M411" s="1099">
        <f>IFERROR(VLOOKUP($C411,Listen!$F$3:$H$39,2,0),0)</f>
        <v>0</v>
      </c>
      <c r="N411" s="1062">
        <f>IFERROR(VLOOKUP($C411,Listen!$F$3:$H$39,3,0),0)</f>
        <v>0</v>
      </c>
      <c r="O411" s="1063">
        <f t="shared" si="86"/>
        <v>0</v>
      </c>
      <c r="P411" s="1063">
        <f t="shared" si="96"/>
        <v>0</v>
      </c>
      <c r="Q411" s="1063">
        <f t="shared" si="96"/>
        <v>0</v>
      </c>
      <c r="R411" s="1063">
        <f t="shared" si="96"/>
        <v>0</v>
      </c>
      <c r="S411" s="1063">
        <f t="shared" si="96"/>
        <v>0</v>
      </c>
      <c r="T411" s="1063">
        <f t="shared" si="96"/>
        <v>0</v>
      </c>
      <c r="U411" s="1100">
        <f t="shared" si="96"/>
        <v>0</v>
      </c>
      <c r="V411" s="1088">
        <f t="shared" si="95"/>
        <v>0</v>
      </c>
      <c r="W411" s="1064">
        <f>IF(D411='A. Allgemeine Informationen'!$C$15,$K411-X411,HLOOKUP('A. Allgemeine Informationen'!$C$15-1,$Y$1:$AE$505,ROW(D411),FALSE)-$X411)</f>
        <v>0</v>
      </c>
      <c r="X411" s="1098">
        <f>HLOOKUP('A. Allgemeine Informationen'!$C$15,$Y$1:$AE$505,ROW(D411),FALSE)</f>
        <v>0</v>
      </c>
      <c r="Y411" s="1088">
        <f t="shared" si="87"/>
        <v>0</v>
      </c>
      <c r="Z411" s="1064">
        <f t="shared" si="88"/>
        <v>0</v>
      </c>
      <c r="AA411" s="1064">
        <f t="shared" si="89"/>
        <v>0</v>
      </c>
      <c r="AB411" s="1064">
        <f t="shared" si="90"/>
        <v>0</v>
      </c>
      <c r="AC411" s="1065">
        <f t="shared" si="91"/>
        <v>0</v>
      </c>
      <c r="AD411" s="1033">
        <f t="shared" si="92"/>
        <v>0</v>
      </c>
      <c r="AE411" s="1034">
        <f t="shared" si="93"/>
        <v>0</v>
      </c>
    </row>
    <row r="412" spans="2:31" s="388" customFormat="1" ht="15" customHeight="1" x14ac:dyDescent="0.2">
      <c r="B412" s="1057"/>
      <c r="C412" s="1058"/>
      <c r="D412" s="1059"/>
      <c r="E412" s="1060"/>
      <c r="F412" s="1060"/>
      <c r="G412" s="1060"/>
      <c r="H412" s="1060"/>
      <c r="I412" s="1060"/>
      <c r="J412" s="1060"/>
      <c r="K412" s="1061">
        <f t="shared" si="85"/>
        <v>0</v>
      </c>
      <c r="L412" s="1060"/>
      <c r="M412" s="1099">
        <f>IFERROR(VLOOKUP($C412,Listen!$F$3:$H$39,2,0),0)</f>
        <v>0</v>
      </c>
      <c r="N412" s="1062">
        <f>IFERROR(VLOOKUP($C412,Listen!$F$3:$H$39,3,0),0)</f>
        <v>0</v>
      </c>
      <c r="O412" s="1063">
        <f t="shared" si="86"/>
        <v>0</v>
      </c>
      <c r="P412" s="1063">
        <f t="shared" si="96"/>
        <v>0</v>
      </c>
      <c r="Q412" s="1063">
        <f t="shared" si="96"/>
        <v>0</v>
      </c>
      <c r="R412" s="1063">
        <f t="shared" si="96"/>
        <v>0</v>
      </c>
      <c r="S412" s="1063">
        <f t="shared" si="96"/>
        <v>0</v>
      </c>
      <c r="T412" s="1063">
        <f t="shared" si="96"/>
        <v>0</v>
      </c>
      <c r="U412" s="1100">
        <f t="shared" si="96"/>
        <v>0</v>
      </c>
      <c r="V412" s="1088">
        <f t="shared" si="95"/>
        <v>0</v>
      </c>
      <c r="W412" s="1064">
        <f>IF(D412='A. Allgemeine Informationen'!$C$15,$K412-X412,HLOOKUP('A. Allgemeine Informationen'!$C$15-1,$Y$1:$AE$505,ROW(D412),FALSE)-$X412)</f>
        <v>0</v>
      </c>
      <c r="X412" s="1098">
        <f>HLOOKUP('A. Allgemeine Informationen'!$C$15,$Y$1:$AE$505,ROW(D412),FALSE)</f>
        <v>0</v>
      </c>
      <c r="Y412" s="1088">
        <f t="shared" si="87"/>
        <v>0</v>
      </c>
      <c r="Z412" s="1064">
        <f t="shared" si="88"/>
        <v>0</v>
      </c>
      <c r="AA412" s="1064">
        <f t="shared" si="89"/>
        <v>0</v>
      </c>
      <c r="AB412" s="1064">
        <f t="shared" si="90"/>
        <v>0</v>
      </c>
      <c r="AC412" s="1065">
        <f t="shared" si="91"/>
        <v>0</v>
      </c>
      <c r="AD412" s="1033">
        <f t="shared" si="92"/>
        <v>0</v>
      </c>
      <c r="AE412" s="1034">
        <f t="shared" si="93"/>
        <v>0</v>
      </c>
    </row>
    <row r="413" spans="2:31" s="388" customFormat="1" ht="15" customHeight="1" x14ac:dyDescent="0.2">
      <c r="B413" s="1057"/>
      <c r="C413" s="1058"/>
      <c r="D413" s="1059"/>
      <c r="E413" s="1060"/>
      <c r="F413" s="1060"/>
      <c r="G413" s="1060"/>
      <c r="H413" s="1060"/>
      <c r="I413" s="1060"/>
      <c r="J413" s="1060"/>
      <c r="K413" s="1061">
        <f t="shared" si="85"/>
        <v>0</v>
      </c>
      <c r="L413" s="1060"/>
      <c r="M413" s="1099">
        <f>IFERROR(VLOOKUP($C413,Listen!$F$3:$H$39,2,0),0)</f>
        <v>0</v>
      </c>
      <c r="N413" s="1062">
        <f>IFERROR(VLOOKUP($C413,Listen!$F$3:$H$39,3,0),0)</f>
        <v>0</v>
      </c>
      <c r="O413" s="1063">
        <f t="shared" si="86"/>
        <v>0</v>
      </c>
      <c r="P413" s="1063">
        <f t="shared" si="96"/>
        <v>0</v>
      </c>
      <c r="Q413" s="1063">
        <f t="shared" si="96"/>
        <v>0</v>
      </c>
      <c r="R413" s="1063">
        <f t="shared" si="96"/>
        <v>0</v>
      </c>
      <c r="S413" s="1063">
        <f t="shared" si="96"/>
        <v>0</v>
      </c>
      <c r="T413" s="1063">
        <f t="shared" si="96"/>
        <v>0</v>
      </c>
      <c r="U413" s="1100">
        <f t="shared" si="96"/>
        <v>0</v>
      </c>
      <c r="V413" s="1088">
        <f t="shared" si="95"/>
        <v>0</v>
      </c>
      <c r="W413" s="1064">
        <f>IF(D413='A. Allgemeine Informationen'!$C$15,$K413-X413,HLOOKUP('A. Allgemeine Informationen'!$C$15-1,$Y$1:$AE$505,ROW(D413),FALSE)-$X413)</f>
        <v>0</v>
      </c>
      <c r="X413" s="1098">
        <f>HLOOKUP('A. Allgemeine Informationen'!$C$15,$Y$1:$AE$505,ROW(D413),FALSE)</f>
        <v>0</v>
      </c>
      <c r="Y413" s="1088">
        <f t="shared" si="87"/>
        <v>0</v>
      </c>
      <c r="Z413" s="1064">
        <f t="shared" si="88"/>
        <v>0</v>
      </c>
      <c r="AA413" s="1064">
        <f t="shared" si="89"/>
        <v>0</v>
      </c>
      <c r="AB413" s="1064">
        <f t="shared" si="90"/>
        <v>0</v>
      </c>
      <c r="AC413" s="1065">
        <f t="shared" si="91"/>
        <v>0</v>
      </c>
      <c r="AD413" s="1033">
        <f t="shared" si="92"/>
        <v>0</v>
      </c>
      <c r="AE413" s="1034">
        <f t="shared" si="93"/>
        <v>0</v>
      </c>
    </row>
    <row r="414" spans="2:31" s="388" customFormat="1" ht="15" customHeight="1" x14ac:dyDescent="0.2">
      <c r="B414" s="1057"/>
      <c r="C414" s="1058"/>
      <c r="D414" s="1059"/>
      <c r="E414" s="1060"/>
      <c r="F414" s="1060"/>
      <c r="G414" s="1060"/>
      <c r="H414" s="1060"/>
      <c r="I414" s="1060"/>
      <c r="J414" s="1060"/>
      <c r="K414" s="1061">
        <f t="shared" si="85"/>
        <v>0</v>
      </c>
      <c r="L414" s="1060"/>
      <c r="M414" s="1099">
        <f>IFERROR(VLOOKUP($C414,Listen!$F$3:$H$39,2,0),0)</f>
        <v>0</v>
      </c>
      <c r="N414" s="1062">
        <f>IFERROR(VLOOKUP($C414,Listen!$F$3:$H$39,3,0),0)</f>
        <v>0</v>
      </c>
      <c r="O414" s="1063">
        <f t="shared" si="86"/>
        <v>0</v>
      </c>
      <c r="P414" s="1063">
        <f t="shared" si="96"/>
        <v>0</v>
      </c>
      <c r="Q414" s="1063">
        <f t="shared" si="96"/>
        <v>0</v>
      </c>
      <c r="R414" s="1063">
        <f t="shared" si="96"/>
        <v>0</v>
      </c>
      <c r="S414" s="1063">
        <f t="shared" si="96"/>
        <v>0</v>
      </c>
      <c r="T414" s="1063">
        <f t="shared" si="96"/>
        <v>0</v>
      </c>
      <c r="U414" s="1100">
        <f t="shared" si="96"/>
        <v>0</v>
      </c>
      <c r="V414" s="1088">
        <f t="shared" si="95"/>
        <v>0</v>
      </c>
      <c r="W414" s="1064">
        <f>IF(D414='A. Allgemeine Informationen'!$C$15,$K414-X414,HLOOKUP('A. Allgemeine Informationen'!$C$15-1,$Y$1:$AE$505,ROW(D414),FALSE)-$X414)</f>
        <v>0</v>
      </c>
      <c r="X414" s="1098">
        <f>HLOOKUP('A. Allgemeine Informationen'!$C$15,$Y$1:$AE$505,ROW(D414),FALSE)</f>
        <v>0</v>
      </c>
      <c r="Y414" s="1088">
        <f t="shared" si="87"/>
        <v>0</v>
      </c>
      <c r="Z414" s="1064">
        <f t="shared" si="88"/>
        <v>0</v>
      </c>
      <c r="AA414" s="1064">
        <f t="shared" si="89"/>
        <v>0</v>
      </c>
      <c r="AB414" s="1064">
        <f t="shared" si="90"/>
        <v>0</v>
      </c>
      <c r="AC414" s="1065">
        <f t="shared" si="91"/>
        <v>0</v>
      </c>
      <c r="AD414" s="1033">
        <f t="shared" si="92"/>
        <v>0</v>
      </c>
      <c r="AE414" s="1034">
        <f t="shared" si="93"/>
        <v>0</v>
      </c>
    </row>
    <row r="415" spans="2:31" s="388" customFormat="1" ht="15" customHeight="1" x14ac:dyDescent="0.2">
      <c r="B415" s="1057"/>
      <c r="C415" s="1058"/>
      <c r="D415" s="1059"/>
      <c r="E415" s="1060"/>
      <c r="F415" s="1060"/>
      <c r="G415" s="1060"/>
      <c r="H415" s="1060"/>
      <c r="I415" s="1060"/>
      <c r="J415" s="1060"/>
      <c r="K415" s="1061">
        <f t="shared" si="85"/>
        <v>0</v>
      </c>
      <c r="L415" s="1060"/>
      <c r="M415" s="1099">
        <f>IFERROR(VLOOKUP($C415,Listen!$F$3:$H$39,2,0),0)</f>
        <v>0</v>
      </c>
      <c r="N415" s="1062">
        <f>IFERROR(VLOOKUP($C415,Listen!$F$3:$H$39,3,0),0)</f>
        <v>0</v>
      </c>
      <c r="O415" s="1063">
        <f t="shared" si="86"/>
        <v>0</v>
      </c>
      <c r="P415" s="1063">
        <f t="shared" si="96"/>
        <v>0</v>
      </c>
      <c r="Q415" s="1063">
        <f t="shared" si="96"/>
        <v>0</v>
      </c>
      <c r="R415" s="1063">
        <f t="shared" si="96"/>
        <v>0</v>
      </c>
      <c r="S415" s="1063">
        <f t="shared" si="96"/>
        <v>0</v>
      </c>
      <c r="T415" s="1063">
        <f t="shared" si="96"/>
        <v>0</v>
      </c>
      <c r="U415" s="1100">
        <f t="shared" si="96"/>
        <v>0</v>
      </c>
      <c r="V415" s="1088">
        <f t="shared" si="95"/>
        <v>0</v>
      </c>
      <c r="W415" s="1064">
        <f>IF(D415='A. Allgemeine Informationen'!$C$15,$K415-X415,HLOOKUP('A. Allgemeine Informationen'!$C$15-1,$Y$1:$AE$505,ROW(D415),FALSE)-$X415)</f>
        <v>0</v>
      </c>
      <c r="X415" s="1098">
        <f>HLOOKUP('A. Allgemeine Informationen'!$C$15,$Y$1:$AE$505,ROW(D415),FALSE)</f>
        <v>0</v>
      </c>
      <c r="Y415" s="1088">
        <f t="shared" si="87"/>
        <v>0</v>
      </c>
      <c r="Z415" s="1064">
        <f t="shared" si="88"/>
        <v>0</v>
      </c>
      <c r="AA415" s="1064">
        <f t="shared" si="89"/>
        <v>0</v>
      </c>
      <c r="AB415" s="1064">
        <f t="shared" si="90"/>
        <v>0</v>
      </c>
      <c r="AC415" s="1065">
        <f t="shared" si="91"/>
        <v>0</v>
      </c>
      <c r="AD415" s="1033">
        <f t="shared" si="92"/>
        <v>0</v>
      </c>
      <c r="AE415" s="1034">
        <f t="shared" si="93"/>
        <v>0</v>
      </c>
    </row>
    <row r="416" spans="2:31" s="388" customFormat="1" ht="15" customHeight="1" x14ac:dyDescent="0.2">
      <c r="B416" s="1057"/>
      <c r="C416" s="1058"/>
      <c r="D416" s="1059"/>
      <c r="E416" s="1060"/>
      <c r="F416" s="1060"/>
      <c r="G416" s="1060"/>
      <c r="H416" s="1060"/>
      <c r="I416" s="1060"/>
      <c r="J416" s="1060"/>
      <c r="K416" s="1061">
        <f t="shared" si="85"/>
        <v>0</v>
      </c>
      <c r="L416" s="1060"/>
      <c r="M416" s="1099">
        <f>IFERROR(VLOOKUP($C416,Listen!$F$3:$H$39,2,0),0)</f>
        <v>0</v>
      </c>
      <c r="N416" s="1062">
        <f>IFERROR(VLOOKUP($C416,Listen!$F$3:$H$39,3,0),0)</f>
        <v>0</v>
      </c>
      <c r="O416" s="1063">
        <f t="shared" si="86"/>
        <v>0</v>
      </c>
      <c r="P416" s="1063">
        <f t="shared" si="96"/>
        <v>0</v>
      </c>
      <c r="Q416" s="1063">
        <f t="shared" si="96"/>
        <v>0</v>
      </c>
      <c r="R416" s="1063">
        <f t="shared" si="96"/>
        <v>0</v>
      </c>
      <c r="S416" s="1063">
        <f t="shared" si="96"/>
        <v>0</v>
      </c>
      <c r="T416" s="1063">
        <f t="shared" si="96"/>
        <v>0</v>
      </c>
      <c r="U416" s="1100">
        <f t="shared" si="96"/>
        <v>0</v>
      </c>
      <c r="V416" s="1088">
        <f t="shared" si="95"/>
        <v>0</v>
      </c>
      <c r="W416" s="1064">
        <f>IF(D416='A. Allgemeine Informationen'!$C$15,$K416-X416,HLOOKUP('A. Allgemeine Informationen'!$C$15-1,$Y$1:$AE$505,ROW(D416),FALSE)-$X416)</f>
        <v>0</v>
      </c>
      <c r="X416" s="1098">
        <f>HLOOKUP('A. Allgemeine Informationen'!$C$15,$Y$1:$AE$505,ROW(D416),FALSE)</f>
        <v>0</v>
      </c>
      <c r="Y416" s="1088">
        <f t="shared" si="87"/>
        <v>0</v>
      </c>
      <c r="Z416" s="1064">
        <f t="shared" si="88"/>
        <v>0</v>
      </c>
      <c r="AA416" s="1064">
        <f t="shared" si="89"/>
        <v>0</v>
      </c>
      <c r="AB416" s="1064">
        <f t="shared" si="90"/>
        <v>0</v>
      </c>
      <c r="AC416" s="1065">
        <f t="shared" si="91"/>
        <v>0</v>
      </c>
      <c r="AD416" s="1033">
        <f t="shared" si="92"/>
        <v>0</v>
      </c>
      <c r="AE416" s="1034">
        <f t="shared" si="93"/>
        <v>0</v>
      </c>
    </row>
    <row r="417" spans="2:31" s="388" customFormat="1" ht="15" customHeight="1" x14ac:dyDescent="0.2">
      <c r="B417" s="1057"/>
      <c r="C417" s="1058"/>
      <c r="D417" s="1059"/>
      <c r="E417" s="1060"/>
      <c r="F417" s="1060"/>
      <c r="G417" s="1060"/>
      <c r="H417" s="1060"/>
      <c r="I417" s="1060"/>
      <c r="J417" s="1060"/>
      <c r="K417" s="1061">
        <f t="shared" si="85"/>
        <v>0</v>
      </c>
      <c r="L417" s="1060"/>
      <c r="M417" s="1099">
        <f>IFERROR(VLOOKUP($C417,Listen!$F$3:$H$39,2,0),0)</f>
        <v>0</v>
      </c>
      <c r="N417" s="1062">
        <f>IFERROR(VLOOKUP($C417,Listen!$F$3:$H$39,3,0),0)</f>
        <v>0</v>
      </c>
      <c r="O417" s="1063">
        <f t="shared" si="86"/>
        <v>0</v>
      </c>
      <c r="P417" s="1063">
        <f t="shared" si="96"/>
        <v>0</v>
      </c>
      <c r="Q417" s="1063">
        <f t="shared" si="96"/>
        <v>0</v>
      </c>
      <c r="R417" s="1063">
        <f t="shared" si="96"/>
        <v>0</v>
      </c>
      <c r="S417" s="1063">
        <f t="shared" si="96"/>
        <v>0</v>
      </c>
      <c r="T417" s="1063">
        <f t="shared" si="96"/>
        <v>0</v>
      </c>
      <c r="U417" s="1100">
        <f t="shared" si="96"/>
        <v>0</v>
      </c>
      <c r="V417" s="1088">
        <f t="shared" si="95"/>
        <v>0</v>
      </c>
      <c r="W417" s="1064">
        <f>IF(D417='A. Allgemeine Informationen'!$C$15,$K417-X417,HLOOKUP('A. Allgemeine Informationen'!$C$15-1,$Y$1:$AE$505,ROW(D417),FALSE)-$X417)</f>
        <v>0</v>
      </c>
      <c r="X417" s="1098">
        <f>HLOOKUP('A. Allgemeine Informationen'!$C$15,$Y$1:$AE$505,ROW(D417),FALSE)</f>
        <v>0</v>
      </c>
      <c r="Y417" s="1088">
        <f t="shared" si="87"/>
        <v>0</v>
      </c>
      <c r="Z417" s="1064">
        <f t="shared" si="88"/>
        <v>0</v>
      </c>
      <c r="AA417" s="1064">
        <f t="shared" si="89"/>
        <v>0</v>
      </c>
      <c r="AB417" s="1064">
        <f t="shared" si="90"/>
        <v>0</v>
      </c>
      <c r="AC417" s="1065">
        <f t="shared" si="91"/>
        <v>0</v>
      </c>
      <c r="AD417" s="1033">
        <f t="shared" si="92"/>
        <v>0</v>
      </c>
      <c r="AE417" s="1034">
        <f t="shared" si="93"/>
        <v>0</v>
      </c>
    </row>
    <row r="418" spans="2:31" s="388" customFormat="1" ht="15" customHeight="1" x14ac:dyDescent="0.2">
      <c r="B418" s="1057"/>
      <c r="C418" s="1058"/>
      <c r="D418" s="1059"/>
      <c r="E418" s="1060"/>
      <c r="F418" s="1060"/>
      <c r="G418" s="1060"/>
      <c r="H418" s="1060"/>
      <c r="I418" s="1060"/>
      <c r="J418" s="1060"/>
      <c r="K418" s="1061">
        <f t="shared" si="85"/>
        <v>0</v>
      </c>
      <c r="L418" s="1060"/>
      <c r="M418" s="1099">
        <f>IFERROR(VLOOKUP($C418,Listen!$F$3:$H$39,2,0),0)</f>
        <v>0</v>
      </c>
      <c r="N418" s="1062">
        <f>IFERROR(VLOOKUP($C418,Listen!$F$3:$H$39,3,0),0)</f>
        <v>0</v>
      </c>
      <c r="O418" s="1063">
        <f t="shared" si="86"/>
        <v>0</v>
      </c>
      <c r="P418" s="1063">
        <f t="shared" si="96"/>
        <v>0</v>
      </c>
      <c r="Q418" s="1063">
        <f t="shared" si="96"/>
        <v>0</v>
      </c>
      <c r="R418" s="1063">
        <f t="shared" si="96"/>
        <v>0</v>
      </c>
      <c r="S418" s="1063">
        <f t="shared" si="96"/>
        <v>0</v>
      </c>
      <c r="T418" s="1063">
        <f t="shared" si="96"/>
        <v>0</v>
      </c>
      <c r="U418" s="1100">
        <f t="shared" si="96"/>
        <v>0</v>
      </c>
      <c r="V418" s="1088">
        <f t="shared" si="95"/>
        <v>0</v>
      </c>
      <c r="W418" s="1064">
        <f>IF(D418='A. Allgemeine Informationen'!$C$15,$K418-X418,HLOOKUP('A. Allgemeine Informationen'!$C$15-1,$Y$1:$AE$505,ROW(D418),FALSE)-$X418)</f>
        <v>0</v>
      </c>
      <c r="X418" s="1098">
        <f>HLOOKUP('A. Allgemeine Informationen'!$C$15,$Y$1:$AE$505,ROW(D418),FALSE)</f>
        <v>0</v>
      </c>
      <c r="Y418" s="1088">
        <f t="shared" si="87"/>
        <v>0</v>
      </c>
      <c r="Z418" s="1064">
        <f t="shared" si="88"/>
        <v>0</v>
      </c>
      <c r="AA418" s="1064">
        <f t="shared" si="89"/>
        <v>0</v>
      </c>
      <c r="AB418" s="1064">
        <f t="shared" si="90"/>
        <v>0</v>
      </c>
      <c r="AC418" s="1065">
        <f t="shared" si="91"/>
        <v>0</v>
      </c>
      <c r="AD418" s="1033">
        <f t="shared" si="92"/>
        <v>0</v>
      </c>
      <c r="AE418" s="1034">
        <f t="shared" si="93"/>
        <v>0</v>
      </c>
    </row>
    <row r="419" spans="2:31" s="388" customFormat="1" ht="15" customHeight="1" x14ac:dyDescent="0.2">
      <c r="B419" s="1057"/>
      <c r="C419" s="1058"/>
      <c r="D419" s="1059"/>
      <c r="E419" s="1060"/>
      <c r="F419" s="1060"/>
      <c r="G419" s="1060"/>
      <c r="H419" s="1060"/>
      <c r="I419" s="1060"/>
      <c r="J419" s="1060"/>
      <c r="K419" s="1061">
        <f t="shared" si="85"/>
        <v>0</v>
      </c>
      <c r="L419" s="1060"/>
      <c r="M419" s="1099">
        <f>IFERROR(VLOOKUP($C419,Listen!$F$3:$H$39,2,0),0)</f>
        <v>0</v>
      </c>
      <c r="N419" s="1062">
        <f>IFERROR(VLOOKUP($C419,Listen!$F$3:$H$39,3,0),0)</f>
        <v>0</v>
      </c>
      <c r="O419" s="1063">
        <f t="shared" si="86"/>
        <v>0</v>
      </c>
      <c r="P419" s="1063">
        <f t="shared" si="96"/>
        <v>0</v>
      </c>
      <c r="Q419" s="1063">
        <f t="shared" si="96"/>
        <v>0</v>
      </c>
      <c r="R419" s="1063">
        <f t="shared" si="96"/>
        <v>0</v>
      </c>
      <c r="S419" s="1063">
        <f t="shared" si="96"/>
        <v>0</v>
      </c>
      <c r="T419" s="1063">
        <f t="shared" si="96"/>
        <v>0</v>
      </c>
      <c r="U419" s="1100">
        <f t="shared" si="96"/>
        <v>0</v>
      </c>
      <c r="V419" s="1088">
        <f t="shared" si="95"/>
        <v>0</v>
      </c>
      <c r="W419" s="1064">
        <f>IF(D419='A. Allgemeine Informationen'!$C$15,$K419-X419,HLOOKUP('A. Allgemeine Informationen'!$C$15-1,$Y$1:$AE$505,ROW(D419),FALSE)-$X419)</f>
        <v>0</v>
      </c>
      <c r="X419" s="1098">
        <f>HLOOKUP('A. Allgemeine Informationen'!$C$15,$Y$1:$AE$505,ROW(D419),FALSE)</f>
        <v>0</v>
      </c>
      <c r="Y419" s="1088">
        <f t="shared" si="87"/>
        <v>0</v>
      </c>
      <c r="Z419" s="1064">
        <f t="shared" si="88"/>
        <v>0</v>
      </c>
      <c r="AA419" s="1064">
        <f t="shared" si="89"/>
        <v>0</v>
      </c>
      <c r="AB419" s="1064">
        <f t="shared" si="90"/>
        <v>0</v>
      </c>
      <c r="AC419" s="1065">
        <f t="shared" si="91"/>
        <v>0</v>
      </c>
      <c r="AD419" s="1033">
        <f t="shared" si="92"/>
        <v>0</v>
      </c>
      <c r="AE419" s="1034">
        <f t="shared" si="93"/>
        <v>0</v>
      </c>
    </row>
    <row r="420" spans="2:31" s="388" customFormat="1" ht="15" customHeight="1" x14ac:dyDescent="0.2">
      <c r="B420" s="1057"/>
      <c r="C420" s="1058"/>
      <c r="D420" s="1059"/>
      <c r="E420" s="1060"/>
      <c r="F420" s="1060"/>
      <c r="G420" s="1060"/>
      <c r="H420" s="1060"/>
      <c r="I420" s="1060"/>
      <c r="J420" s="1060"/>
      <c r="K420" s="1061">
        <f t="shared" si="85"/>
        <v>0</v>
      </c>
      <c r="L420" s="1060"/>
      <c r="M420" s="1099">
        <f>IFERROR(VLOOKUP($C420,Listen!$F$3:$H$39,2,0),0)</f>
        <v>0</v>
      </c>
      <c r="N420" s="1062">
        <f>IFERROR(VLOOKUP($C420,Listen!$F$3:$H$39,3,0),0)</f>
        <v>0</v>
      </c>
      <c r="O420" s="1063">
        <f t="shared" si="86"/>
        <v>0</v>
      </c>
      <c r="P420" s="1063">
        <f t="shared" si="96"/>
        <v>0</v>
      </c>
      <c r="Q420" s="1063">
        <f t="shared" si="96"/>
        <v>0</v>
      </c>
      <c r="R420" s="1063">
        <f t="shared" si="96"/>
        <v>0</v>
      </c>
      <c r="S420" s="1063">
        <f t="shared" si="96"/>
        <v>0</v>
      </c>
      <c r="T420" s="1063">
        <f t="shared" si="96"/>
        <v>0</v>
      </c>
      <c r="U420" s="1100">
        <f t="shared" si="96"/>
        <v>0</v>
      </c>
      <c r="V420" s="1088">
        <f t="shared" si="95"/>
        <v>0</v>
      </c>
      <c r="W420" s="1064">
        <f>IF(D420='A. Allgemeine Informationen'!$C$15,$K420-X420,HLOOKUP('A. Allgemeine Informationen'!$C$15-1,$Y$1:$AE$505,ROW(D420),FALSE)-$X420)</f>
        <v>0</v>
      </c>
      <c r="X420" s="1098">
        <f>HLOOKUP('A. Allgemeine Informationen'!$C$15,$Y$1:$AE$505,ROW(D420),FALSE)</f>
        <v>0</v>
      </c>
      <c r="Y420" s="1088">
        <f t="shared" si="87"/>
        <v>0</v>
      </c>
      <c r="Z420" s="1064">
        <f t="shared" si="88"/>
        <v>0</v>
      </c>
      <c r="AA420" s="1064">
        <f t="shared" si="89"/>
        <v>0</v>
      </c>
      <c r="AB420" s="1064">
        <f t="shared" si="90"/>
        <v>0</v>
      </c>
      <c r="AC420" s="1065">
        <f t="shared" si="91"/>
        <v>0</v>
      </c>
      <c r="AD420" s="1033">
        <f t="shared" si="92"/>
        <v>0</v>
      </c>
      <c r="AE420" s="1034">
        <f t="shared" si="93"/>
        <v>0</v>
      </c>
    </row>
    <row r="421" spans="2:31" s="388" customFormat="1" ht="15" customHeight="1" x14ac:dyDescent="0.2">
      <c r="B421" s="1057"/>
      <c r="C421" s="1058"/>
      <c r="D421" s="1059"/>
      <c r="E421" s="1060"/>
      <c r="F421" s="1060"/>
      <c r="G421" s="1060"/>
      <c r="H421" s="1060"/>
      <c r="I421" s="1060"/>
      <c r="J421" s="1060"/>
      <c r="K421" s="1061">
        <f t="shared" si="85"/>
        <v>0</v>
      </c>
      <c r="L421" s="1060"/>
      <c r="M421" s="1099">
        <f>IFERROR(VLOOKUP($C421,Listen!$F$3:$H$39,2,0),0)</f>
        <v>0</v>
      </c>
      <c r="N421" s="1062">
        <f>IFERROR(VLOOKUP($C421,Listen!$F$3:$H$39,3,0),0)</f>
        <v>0</v>
      </c>
      <c r="O421" s="1063">
        <f t="shared" si="86"/>
        <v>0</v>
      </c>
      <c r="P421" s="1063">
        <f t="shared" si="96"/>
        <v>0</v>
      </c>
      <c r="Q421" s="1063">
        <f t="shared" si="96"/>
        <v>0</v>
      </c>
      <c r="R421" s="1063">
        <f t="shared" si="96"/>
        <v>0</v>
      </c>
      <c r="S421" s="1063">
        <f t="shared" si="96"/>
        <v>0</v>
      </c>
      <c r="T421" s="1063">
        <f t="shared" si="96"/>
        <v>0</v>
      </c>
      <c r="U421" s="1100">
        <f t="shared" si="96"/>
        <v>0</v>
      </c>
      <c r="V421" s="1088">
        <f t="shared" si="95"/>
        <v>0</v>
      </c>
      <c r="W421" s="1064">
        <f>IF(D421='A. Allgemeine Informationen'!$C$15,$K421-X421,HLOOKUP('A. Allgemeine Informationen'!$C$15-1,$Y$1:$AE$505,ROW(D421),FALSE)-$X421)</f>
        <v>0</v>
      </c>
      <c r="X421" s="1098">
        <f>HLOOKUP('A. Allgemeine Informationen'!$C$15,$Y$1:$AE$505,ROW(D421),FALSE)</f>
        <v>0</v>
      </c>
      <c r="Y421" s="1088">
        <f t="shared" si="87"/>
        <v>0</v>
      </c>
      <c r="Z421" s="1064">
        <f t="shared" si="88"/>
        <v>0</v>
      </c>
      <c r="AA421" s="1064">
        <f t="shared" si="89"/>
        <v>0</v>
      </c>
      <c r="AB421" s="1064">
        <f t="shared" si="90"/>
        <v>0</v>
      </c>
      <c r="AC421" s="1065">
        <f t="shared" si="91"/>
        <v>0</v>
      </c>
      <c r="AD421" s="1033">
        <f t="shared" si="92"/>
        <v>0</v>
      </c>
      <c r="AE421" s="1034">
        <f t="shared" si="93"/>
        <v>0</v>
      </c>
    </row>
    <row r="422" spans="2:31" s="388" customFormat="1" ht="15" customHeight="1" x14ac:dyDescent="0.2">
      <c r="B422" s="1057"/>
      <c r="C422" s="1058"/>
      <c r="D422" s="1059"/>
      <c r="E422" s="1060"/>
      <c r="F422" s="1060"/>
      <c r="G422" s="1060"/>
      <c r="H422" s="1060"/>
      <c r="I422" s="1060"/>
      <c r="J422" s="1060"/>
      <c r="K422" s="1061">
        <f t="shared" si="85"/>
        <v>0</v>
      </c>
      <c r="L422" s="1060"/>
      <c r="M422" s="1099">
        <f>IFERROR(VLOOKUP($C422,Listen!$F$3:$H$39,2,0),0)</f>
        <v>0</v>
      </c>
      <c r="N422" s="1062">
        <f>IFERROR(VLOOKUP($C422,Listen!$F$3:$H$39,3,0),0)</f>
        <v>0</v>
      </c>
      <c r="O422" s="1063">
        <f t="shared" si="86"/>
        <v>0</v>
      </c>
      <c r="P422" s="1063">
        <f t="shared" si="96"/>
        <v>0</v>
      </c>
      <c r="Q422" s="1063">
        <f t="shared" si="96"/>
        <v>0</v>
      </c>
      <c r="R422" s="1063">
        <f t="shared" si="96"/>
        <v>0</v>
      </c>
      <c r="S422" s="1063">
        <f t="shared" si="96"/>
        <v>0</v>
      </c>
      <c r="T422" s="1063">
        <f t="shared" si="96"/>
        <v>0</v>
      </c>
      <c r="U422" s="1100">
        <f t="shared" si="96"/>
        <v>0</v>
      </c>
      <c r="V422" s="1088">
        <f t="shared" si="95"/>
        <v>0</v>
      </c>
      <c r="W422" s="1064">
        <f>IF(D422='A. Allgemeine Informationen'!$C$15,$K422-X422,HLOOKUP('A. Allgemeine Informationen'!$C$15-1,$Y$1:$AE$505,ROW(D422),FALSE)-$X422)</f>
        <v>0</v>
      </c>
      <c r="X422" s="1098">
        <f>HLOOKUP('A. Allgemeine Informationen'!$C$15,$Y$1:$AE$505,ROW(D422),FALSE)</f>
        <v>0</v>
      </c>
      <c r="Y422" s="1088">
        <f t="shared" si="87"/>
        <v>0</v>
      </c>
      <c r="Z422" s="1064">
        <f t="shared" si="88"/>
        <v>0</v>
      </c>
      <c r="AA422" s="1064">
        <f t="shared" si="89"/>
        <v>0</v>
      </c>
      <c r="AB422" s="1064">
        <f t="shared" si="90"/>
        <v>0</v>
      </c>
      <c r="AC422" s="1065">
        <f t="shared" si="91"/>
        <v>0</v>
      </c>
      <c r="AD422" s="1033">
        <f t="shared" si="92"/>
        <v>0</v>
      </c>
      <c r="AE422" s="1034">
        <f t="shared" si="93"/>
        <v>0</v>
      </c>
    </row>
    <row r="423" spans="2:31" s="388" customFormat="1" ht="15" customHeight="1" x14ac:dyDescent="0.2">
      <c r="B423" s="1057"/>
      <c r="C423" s="1058"/>
      <c r="D423" s="1059"/>
      <c r="E423" s="1060"/>
      <c r="F423" s="1060"/>
      <c r="G423" s="1060"/>
      <c r="H423" s="1060"/>
      <c r="I423" s="1060"/>
      <c r="J423" s="1060"/>
      <c r="K423" s="1061">
        <f t="shared" si="85"/>
        <v>0</v>
      </c>
      <c r="L423" s="1060"/>
      <c r="M423" s="1099">
        <f>IFERROR(VLOOKUP($C423,Listen!$F$3:$H$39,2,0),0)</f>
        <v>0</v>
      </c>
      <c r="N423" s="1062">
        <f>IFERROR(VLOOKUP($C423,Listen!$F$3:$H$39,3,0),0)</f>
        <v>0</v>
      </c>
      <c r="O423" s="1063">
        <f t="shared" si="86"/>
        <v>0</v>
      </c>
      <c r="P423" s="1063">
        <f t="shared" ref="P423:U438" si="97">O423</f>
        <v>0</v>
      </c>
      <c r="Q423" s="1063">
        <f t="shared" si="97"/>
        <v>0</v>
      </c>
      <c r="R423" s="1063">
        <f t="shared" si="97"/>
        <v>0</v>
      </c>
      <c r="S423" s="1063">
        <f t="shared" si="97"/>
        <v>0</v>
      </c>
      <c r="T423" s="1063">
        <f t="shared" si="97"/>
        <v>0</v>
      </c>
      <c r="U423" s="1100">
        <f t="shared" si="97"/>
        <v>0</v>
      </c>
      <c r="V423" s="1088">
        <f t="shared" si="95"/>
        <v>0</v>
      </c>
      <c r="W423" s="1064">
        <f>IF(D423='A. Allgemeine Informationen'!$C$15,$K423-X423,HLOOKUP('A. Allgemeine Informationen'!$C$15-1,$Y$1:$AE$505,ROW(D423),FALSE)-$X423)</f>
        <v>0</v>
      </c>
      <c r="X423" s="1098">
        <f>HLOOKUP('A. Allgemeine Informationen'!$C$15,$Y$1:$AE$505,ROW(D423),FALSE)</f>
        <v>0</v>
      </c>
      <c r="Y423" s="1088">
        <f t="shared" si="87"/>
        <v>0</v>
      </c>
      <c r="Z423" s="1064">
        <f t="shared" si="88"/>
        <v>0</v>
      </c>
      <c r="AA423" s="1064">
        <f t="shared" si="89"/>
        <v>0</v>
      </c>
      <c r="AB423" s="1064">
        <f t="shared" si="90"/>
        <v>0</v>
      </c>
      <c r="AC423" s="1065">
        <f t="shared" si="91"/>
        <v>0</v>
      </c>
      <c r="AD423" s="1033">
        <f t="shared" si="92"/>
        <v>0</v>
      </c>
      <c r="AE423" s="1034">
        <f t="shared" si="93"/>
        <v>0</v>
      </c>
    </row>
    <row r="424" spans="2:31" s="388" customFormat="1" ht="15" customHeight="1" x14ac:dyDescent="0.2">
      <c r="B424" s="1057"/>
      <c r="C424" s="1058"/>
      <c r="D424" s="1059"/>
      <c r="E424" s="1060"/>
      <c r="F424" s="1060"/>
      <c r="G424" s="1060"/>
      <c r="H424" s="1060"/>
      <c r="I424" s="1060"/>
      <c r="J424" s="1060"/>
      <c r="K424" s="1061">
        <f t="shared" si="85"/>
        <v>0</v>
      </c>
      <c r="L424" s="1060"/>
      <c r="M424" s="1099">
        <f>IFERROR(VLOOKUP($C424,Listen!$F$3:$H$39,2,0),0)</f>
        <v>0</v>
      </c>
      <c r="N424" s="1062">
        <f>IFERROR(VLOOKUP($C424,Listen!$F$3:$H$39,3,0),0)</f>
        <v>0</v>
      </c>
      <c r="O424" s="1063">
        <f t="shared" si="86"/>
        <v>0</v>
      </c>
      <c r="P424" s="1063">
        <f t="shared" si="97"/>
        <v>0</v>
      </c>
      <c r="Q424" s="1063">
        <f t="shared" si="97"/>
        <v>0</v>
      </c>
      <c r="R424" s="1063">
        <f t="shared" si="97"/>
        <v>0</v>
      </c>
      <c r="S424" s="1063">
        <f t="shared" si="97"/>
        <v>0</v>
      </c>
      <c r="T424" s="1063">
        <f t="shared" si="97"/>
        <v>0</v>
      </c>
      <c r="U424" s="1100">
        <f t="shared" si="97"/>
        <v>0</v>
      </c>
      <c r="V424" s="1088">
        <f t="shared" si="95"/>
        <v>0</v>
      </c>
      <c r="W424" s="1064">
        <f>IF(D424='A. Allgemeine Informationen'!$C$15,$K424-X424,HLOOKUP('A. Allgemeine Informationen'!$C$15-1,$Y$1:$AE$505,ROW(D424),FALSE)-$X424)</f>
        <v>0</v>
      </c>
      <c r="X424" s="1098">
        <f>HLOOKUP('A. Allgemeine Informationen'!$C$15,$Y$1:$AE$505,ROW(D424),FALSE)</f>
        <v>0</v>
      </c>
      <c r="Y424" s="1088">
        <f t="shared" si="87"/>
        <v>0</v>
      </c>
      <c r="Z424" s="1064">
        <f t="shared" si="88"/>
        <v>0</v>
      </c>
      <c r="AA424" s="1064">
        <f t="shared" si="89"/>
        <v>0</v>
      </c>
      <c r="AB424" s="1064">
        <f t="shared" si="90"/>
        <v>0</v>
      </c>
      <c r="AC424" s="1065">
        <f t="shared" si="91"/>
        <v>0</v>
      </c>
      <c r="AD424" s="1033">
        <f t="shared" si="92"/>
        <v>0</v>
      </c>
      <c r="AE424" s="1034">
        <f t="shared" si="93"/>
        <v>0</v>
      </c>
    </row>
    <row r="425" spans="2:31" s="388" customFormat="1" ht="15" customHeight="1" x14ac:dyDescent="0.2">
      <c r="B425" s="1057"/>
      <c r="C425" s="1058"/>
      <c r="D425" s="1059"/>
      <c r="E425" s="1060"/>
      <c r="F425" s="1060"/>
      <c r="G425" s="1060"/>
      <c r="H425" s="1060"/>
      <c r="I425" s="1060"/>
      <c r="J425" s="1060"/>
      <c r="K425" s="1061">
        <f t="shared" si="85"/>
        <v>0</v>
      </c>
      <c r="L425" s="1060"/>
      <c r="M425" s="1099">
        <f>IFERROR(VLOOKUP($C425,Listen!$F$3:$H$39,2,0),0)</f>
        <v>0</v>
      </c>
      <c r="N425" s="1062">
        <f>IFERROR(VLOOKUP($C425,Listen!$F$3:$H$39,3,0),0)</f>
        <v>0</v>
      </c>
      <c r="O425" s="1063">
        <f t="shared" si="86"/>
        <v>0</v>
      </c>
      <c r="P425" s="1063">
        <f t="shared" si="97"/>
        <v>0</v>
      </c>
      <c r="Q425" s="1063">
        <f t="shared" si="97"/>
        <v>0</v>
      </c>
      <c r="R425" s="1063">
        <f t="shared" si="97"/>
        <v>0</v>
      </c>
      <c r="S425" s="1063">
        <f t="shared" si="97"/>
        <v>0</v>
      </c>
      <c r="T425" s="1063">
        <f t="shared" si="97"/>
        <v>0</v>
      </c>
      <c r="U425" s="1100">
        <f t="shared" si="97"/>
        <v>0</v>
      </c>
      <c r="V425" s="1088">
        <f t="shared" si="95"/>
        <v>0</v>
      </c>
      <c r="W425" s="1064">
        <f>IF(D425='A. Allgemeine Informationen'!$C$15,$K425-X425,HLOOKUP('A. Allgemeine Informationen'!$C$15-1,$Y$1:$AE$505,ROW(D425),FALSE)-$X425)</f>
        <v>0</v>
      </c>
      <c r="X425" s="1098">
        <f>HLOOKUP('A. Allgemeine Informationen'!$C$15,$Y$1:$AE$505,ROW(D425),FALSE)</f>
        <v>0</v>
      </c>
      <c r="Y425" s="1088">
        <f t="shared" si="87"/>
        <v>0</v>
      </c>
      <c r="Z425" s="1064">
        <f t="shared" si="88"/>
        <v>0</v>
      </c>
      <c r="AA425" s="1064">
        <f t="shared" si="89"/>
        <v>0</v>
      </c>
      <c r="AB425" s="1064">
        <f t="shared" si="90"/>
        <v>0</v>
      </c>
      <c r="AC425" s="1065">
        <f t="shared" si="91"/>
        <v>0</v>
      </c>
      <c r="AD425" s="1033">
        <f t="shared" si="92"/>
        <v>0</v>
      </c>
      <c r="AE425" s="1034">
        <f t="shared" si="93"/>
        <v>0</v>
      </c>
    </row>
    <row r="426" spans="2:31" s="388" customFormat="1" ht="15" customHeight="1" x14ac:dyDescent="0.2">
      <c r="B426" s="1057"/>
      <c r="C426" s="1058"/>
      <c r="D426" s="1059"/>
      <c r="E426" s="1060"/>
      <c r="F426" s="1060"/>
      <c r="G426" s="1060"/>
      <c r="H426" s="1060"/>
      <c r="I426" s="1060"/>
      <c r="J426" s="1060"/>
      <c r="K426" s="1061">
        <f t="shared" si="85"/>
        <v>0</v>
      </c>
      <c r="L426" s="1060"/>
      <c r="M426" s="1099">
        <f>IFERROR(VLOOKUP($C426,Listen!$F$3:$H$39,2,0),0)</f>
        <v>0</v>
      </c>
      <c r="N426" s="1062">
        <f>IFERROR(VLOOKUP($C426,Listen!$F$3:$H$39,3,0),0)</f>
        <v>0</v>
      </c>
      <c r="O426" s="1063">
        <f t="shared" si="86"/>
        <v>0</v>
      </c>
      <c r="P426" s="1063">
        <f t="shared" si="97"/>
        <v>0</v>
      </c>
      <c r="Q426" s="1063">
        <f t="shared" si="97"/>
        <v>0</v>
      </c>
      <c r="R426" s="1063">
        <f t="shared" si="97"/>
        <v>0</v>
      </c>
      <c r="S426" s="1063">
        <f t="shared" si="97"/>
        <v>0</v>
      </c>
      <c r="T426" s="1063">
        <f t="shared" si="97"/>
        <v>0</v>
      </c>
      <c r="U426" s="1100">
        <f t="shared" si="97"/>
        <v>0</v>
      </c>
      <c r="V426" s="1088">
        <f t="shared" si="95"/>
        <v>0</v>
      </c>
      <c r="W426" s="1064">
        <f>IF(D426='A. Allgemeine Informationen'!$C$15,$K426-X426,HLOOKUP('A. Allgemeine Informationen'!$C$15-1,$Y$1:$AE$505,ROW(D426),FALSE)-$X426)</f>
        <v>0</v>
      </c>
      <c r="X426" s="1098">
        <f>HLOOKUP('A. Allgemeine Informationen'!$C$15,$Y$1:$AE$505,ROW(D426),FALSE)</f>
        <v>0</v>
      </c>
      <c r="Y426" s="1088">
        <f t="shared" si="87"/>
        <v>0</v>
      </c>
      <c r="Z426" s="1064">
        <f t="shared" si="88"/>
        <v>0</v>
      </c>
      <c r="AA426" s="1064">
        <f t="shared" si="89"/>
        <v>0</v>
      </c>
      <c r="AB426" s="1064">
        <f t="shared" si="90"/>
        <v>0</v>
      </c>
      <c r="AC426" s="1065">
        <f t="shared" si="91"/>
        <v>0</v>
      </c>
      <c r="AD426" s="1033">
        <f t="shared" si="92"/>
        <v>0</v>
      </c>
      <c r="AE426" s="1034">
        <f t="shared" si="93"/>
        <v>0</v>
      </c>
    </row>
    <row r="427" spans="2:31" s="388" customFormat="1" ht="15" customHeight="1" x14ac:dyDescent="0.2">
      <c r="B427" s="1057"/>
      <c r="C427" s="1058"/>
      <c r="D427" s="1059"/>
      <c r="E427" s="1060"/>
      <c r="F427" s="1060"/>
      <c r="G427" s="1060"/>
      <c r="H427" s="1060"/>
      <c r="I427" s="1060"/>
      <c r="J427" s="1060"/>
      <c r="K427" s="1061">
        <f t="shared" si="85"/>
        <v>0</v>
      </c>
      <c r="L427" s="1060"/>
      <c r="M427" s="1099">
        <f>IFERROR(VLOOKUP($C427,Listen!$F$3:$H$39,2,0),0)</f>
        <v>0</v>
      </c>
      <c r="N427" s="1062">
        <f>IFERROR(VLOOKUP($C427,Listen!$F$3:$H$39,3,0),0)</f>
        <v>0</v>
      </c>
      <c r="O427" s="1063">
        <f t="shared" si="86"/>
        <v>0</v>
      </c>
      <c r="P427" s="1063">
        <f t="shared" si="97"/>
        <v>0</v>
      </c>
      <c r="Q427" s="1063">
        <f t="shared" si="97"/>
        <v>0</v>
      </c>
      <c r="R427" s="1063">
        <f t="shared" si="97"/>
        <v>0</v>
      </c>
      <c r="S427" s="1063">
        <f t="shared" si="97"/>
        <v>0</v>
      </c>
      <c r="T427" s="1063">
        <f t="shared" si="97"/>
        <v>0</v>
      </c>
      <c r="U427" s="1100">
        <f t="shared" si="97"/>
        <v>0</v>
      </c>
      <c r="V427" s="1088">
        <f t="shared" si="95"/>
        <v>0</v>
      </c>
      <c r="W427" s="1064">
        <f>IF(D427='A. Allgemeine Informationen'!$C$15,$K427-X427,HLOOKUP('A. Allgemeine Informationen'!$C$15-1,$Y$1:$AE$505,ROW(D427),FALSE)-$X427)</f>
        <v>0</v>
      </c>
      <c r="X427" s="1098">
        <f>HLOOKUP('A. Allgemeine Informationen'!$C$15,$Y$1:$AE$505,ROW(D427),FALSE)</f>
        <v>0</v>
      </c>
      <c r="Y427" s="1088">
        <f t="shared" si="87"/>
        <v>0</v>
      </c>
      <c r="Z427" s="1064">
        <f t="shared" si="88"/>
        <v>0</v>
      </c>
      <c r="AA427" s="1064">
        <f t="shared" si="89"/>
        <v>0</v>
      </c>
      <c r="AB427" s="1064">
        <f t="shared" si="90"/>
        <v>0</v>
      </c>
      <c r="AC427" s="1065">
        <f t="shared" si="91"/>
        <v>0</v>
      </c>
      <c r="AD427" s="1033">
        <f t="shared" si="92"/>
        <v>0</v>
      </c>
      <c r="AE427" s="1034">
        <f t="shared" si="93"/>
        <v>0</v>
      </c>
    </row>
    <row r="428" spans="2:31" s="388" customFormat="1" ht="15" customHeight="1" x14ac:dyDescent="0.2">
      <c r="B428" s="1057"/>
      <c r="C428" s="1058"/>
      <c r="D428" s="1059"/>
      <c r="E428" s="1060"/>
      <c r="F428" s="1060"/>
      <c r="G428" s="1060"/>
      <c r="H428" s="1060"/>
      <c r="I428" s="1060"/>
      <c r="J428" s="1060"/>
      <c r="K428" s="1061">
        <f t="shared" si="85"/>
        <v>0</v>
      </c>
      <c r="L428" s="1060"/>
      <c r="M428" s="1099">
        <f>IFERROR(VLOOKUP($C428,Listen!$F$3:$H$39,2,0),0)</f>
        <v>0</v>
      </c>
      <c r="N428" s="1062">
        <f>IFERROR(VLOOKUP($C428,Listen!$F$3:$H$39,3,0),0)</f>
        <v>0</v>
      </c>
      <c r="O428" s="1063">
        <f t="shared" si="86"/>
        <v>0</v>
      </c>
      <c r="P428" s="1063">
        <f t="shared" si="97"/>
        <v>0</v>
      </c>
      <c r="Q428" s="1063">
        <f t="shared" si="97"/>
        <v>0</v>
      </c>
      <c r="R428" s="1063">
        <f t="shared" si="97"/>
        <v>0</v>
      </c>
      <c r="S428" s="1063">
        <f t="shared" si="97"/>
        <v>0</v>
      </c>
      <c r="T428" s="1063">
        <f t="shared" si="97"/>
        <v>0</v>
      </c>
      <c r="U428" s="1100">
        <f t="shared" si="97"/>
        <v>0</v>
      </c>
      <c r="V428" s="1088">
        <f t="shared" si="95"/>
        <v>0</v>
      </c>
      <c r="W428" s="1064">
        <f>IF(D428='A. Allgemeine Informationen'!$C$15,$K428-X428,HLOOKUP('A. Allgemeine Informationen'!$C$15-1,$Y$1:$AE$505,ROW(D428),FALSE)-$X428)</f>
        <v>0</v>
      </c>
      <c r="X428" s="1098">
        <f>HLOOKUP('A. Allgemeine Informationen'!$C$15,$Y$1:$AE$505,ROW(D428),FALSE)</f>
        <v>0</v>
      </c>
      <c r="Y428" s="1088">
        <f t="shared" si="87"/>
        <v>0</v>
      </c>
      <c r="Z428" s="1064">
        <f t="shared" si="88"/>
        <v>0</v>
      </c>
      <c r="AA428" s="1064">
        <f t="shared" si="89"/>
        <v>0</v>
      </c>
      <c r="AB428" s="1064">
        <f t="shared" si="90"/>
        <v>0</v>
      </c>
      <c r="AC428" s="1065">
        <f t="shared" si="91"/>
        <v>0</v>
      </c>
      <c r="AD428" s="1033">
        <f t="shared" si="92"/>
        <v>0</v>
      </c>
      <c r="AE428" s="1034">
        <f t="shared" si="93"/>
        <v>0</v>
      </c>
    </row>
    <row r="429" spans="2:31" s="388" customFormat="1" ht="15" customHeight="1" x14ac:dyDescent="0.2">
      <c r="B429" s="1057"/>
      <c r="C429" s="1058"/>
      <c r="D429" s="1059"/>
      <c r="E429" s="1060"/>
      <c r="F429" s="1060"/>
      <c r="G429" s="1060"/>
      <c r="H429" s="1060"/>
      <c r="I429" s="1060"/>
      <c r="J429" s="1060"/>
      <c r="K429" s="1061">
        <f t="shared" si="85"/>
        <v>0</v>
      </c>
      <c r="L429" s="1060"/>
      <c r="M429" s="1099">
        <f>IFERROR(VLOOKUP($C429,Listen!$F$3:$H$39,2,0),0)</f>
        <v>0</v>
      </c>
      <c r="N429" s="1062">
        <f>IFERROR(VLOOKUP($C429,Listen!$F$3:$H$39,3,0),0)</f>
        <v>0</v>
      </c>
      <c r="O429" s="1063">
        <f t="shared" si="86"/>
        <v>0</v>
      </c>
      <c r="P429" s="1063">
        <f t="shared" si="97"/>
        <v>0</v>
      </c>
      <c r="Q429" s="1063">
        <f t="shared" si="97"/>
        <v>0</v>
      </c>
      <c r="R429" s="1063">
        <f t="shared" si="97"/>
        <v>0</v>
      </c>
      <c r="S429" s="1063">
        <f t="shared" si="97"/>
        <v>0</v>
      </c>
      <c r="T429" s="1063">
        <f t="shared" si="97"/>
        <v>0</v>
      </c>
      <c r="U429" s="1100">
        <f t="shared" si="97"/>
        <v>0</v>
      </c>
      <c r="V429" s="1088">
        <f t="shared" si="95"/>
        <v>0</v>
      </c>
      <c r="W429" s="1064">
        <f>IF(D429='A. Allgemeine Informationen'!$C$15,$K429-X429,HLOOKUP('A. Allgemeine Informationen'!$C$15-1,$Y$1:$AE$505,ROW(D429),FALSE)-$X429)</f>
        <v>0</v>
      </c>
      <c r="X429" s="1098">
        <f>HLOOKUP('A. Allgemeine Informationen'!$C$15,$Y$1:$AE$505,ROW(D429),FALSE)</f>
        <v>0</v>
      </c>
      <c r="Y429" s="1088">
        <f t="shared" si="87"/>
        <v>0</v>
      </c>
      <c r="Z429" s="1064">
        <f t="shared" si="88"/>
        <v>0</v>
      </c>
      <c r="AA429" s="1064">
        <f t="shared" si="89"/>
        <v>0</v>
      </c>
      <c r="AB429" s="1064">
        <f t="shared" si="90"/>
        <v>0</v>
      </c>
      <c r="AC429" s="1065">
        <f t="shared" si="91"/>
        <v>0</v>
      </c>
      <c r="AD429" s="1033">
        <f t="shared" si="92"/>
        <v>0</v>
      </c>
      <c r="AE429" s="1034">
        <f t="shared" si="93"/>
        <v>0</v>
      </c>
    </row>
    <row r="430" spans="2:31" s="388" customFormat="1" ht="15" customHeight="1" x14ac:dyDescent="0.2">
      <c r="B430" s="1057"/>
      <c r="C430" s="1058"/>
      <c r="D430" s="1059"/>
      <c r="E430" s="1060"/>
      <c r="F430" s="1060"/>
      <c r="G430" s="1060"/>
      <c r="H430" s="1060"/>
      <c r="I430" s="1060"/>
      <c r="J430" s="1060"/>
      <c r="K430" s="1061">
        <f t="shared" si="85"/>
        <v>0</v>
      </c>
      <c r="L430" s="1060"/>
      <c r="M430" s="1099">
        <f>IFERROR(VLOOKUP($C430,Listen!$F$3:$H$39,2,0),0)</f>
        <v>0</v>
      </c>
      <c r="N430" s="1062">
        <f>IFERROR(VLOOKUP($C430,Listen!$F$3:$H$39,3,0),0)</f>
        <v>0</v>
      </c>
      <c r="O430" s="1063">
        <f t="shared" si="86"/>
        <v>0</v>
      </c>
      <c r="P430" s="1063">
        <f t="shared" si="97"/>
        <v>0</v>
      </c>
      <c r="Q430" s="1063">
        <f t="shared" si="97"/>
        <v>0</v>
      </c>
      <c r="R430" s="1063">
        <f t="shared" si="97"/>
        <v>0</v>
      </c>
      <c r="S430" s="1063">
        <f t="shared" si="97"/>
        <v>0</v>
      </c>
      <c r="T430" s="1063">
        <f t="shared" si="97"/>
        <v>0</v>
      </c>
      <c r="U430" s="1100">
        <f t="shared" si="97"/>
        <v>0</v>
      </c>
      <c r="V430" s="1088">
        <f t="shared" si="95"/>
        <v>0</v>
      </c>
      <c r="W430" s="1064">
        <f>IF(D430='A. Allgemeine Informationen'!$C$15,$K430-X430,HLOOKUP('A. Allgemeine Informationen'!$C$15-1,$Y$1:$AE$505,ROW(D430),FALSE)-$X430)</f>
        <v>0</v>
      </c>
      <c r="X430" s="1098">
        <f>HLOOKUP('A. Allgemeine Informationen'!$C$15,$Y$1:$AE$505,ROW(D430),FALSE)</f>
        <v>0</v>
      </c>
      <c r="Y430" s="1088">
        <f t="shared" si="87"/>
        <v>0</v>
      </c>
      <c r="Z430" s="1064">
        <f t="shared" si="88"/>
        <v>0</v>
      </c>
      <c r="AA430" s="1064">
        <f t="shared" si="89"/>
        <v>0</v>
      </c>
      <c r="AB430" s="1064">
        <f t="shared" si="90"/>
        <v>0</v>
      </c>
      <c r="AC430" s="1065">
        <f t="shared" si="91"/>
        <v>0</v>
      </c>
      <c r="AD430" s="1033">
        <f t="shared" si="92"/>
        <v>0</v>
      </c>
      <c r="AE430" s="1034">
        <f t="shared" si="93"/>
        <v>0</v>
      </c>
    </row>
    <row r="431" spans="2:31" s="388" customFormat="1" ht="15" customHeight="1" x14ac:dyDescent="0.2">
      <c r="B431" s="1057"/>
      <c r="C431" s="1058"/>
      <c r="D431" s="1059"/>
      <c r="E431" s="1060"/>
      <c r="F431" s="1060"/>
      <c r="G431" s="1060"/>
      <c r="H431" s="1060"/>
      <c r="I431" s="1060"/>
      <c r="J431" s="1060"/>
      <c r="K431" s="1061">
        <f t="shared" si="85"/>
        <v>0</v>
      </c>
      <c r="L431" s="1060"/>
      <c r="M431" s="1099">
        <f>IFERROR(VLOOKUP($C431,Listen!$F$3:$H$39,2,0),0)</f>
        <v>0</v>
      </c>
      <c r="N431" s="1062">
        <f>IFERROR(VLOOKUP($C431,Listen!$F$3:$H$39,3,0),0)</f>
        <v>0</v>
      </c>
      <c r="O431" s="1063">
        <f t="shared" si="86"/>
        <v>0</v>
      </c>
      <c r="P431" s="1063">
        <f t="shared" si="97"/>
        <v>0</v>
      </c>
      <c r="Q431" s="1063">
        <f t="shared" si="97"/>
        <v>0</v>
      </c>
      <c r="R431" s="1063">
        <f t="shared" si="97"/>
        <v>0</v>
      </c>
      <c r="S431" s="1063">
        <f t="shared" si="97"/>
        <v>0</v>
      </c>
      <c r="T431" s="1063">
        <f t="shared" si="97"/>
        <v>0</v>
      </c>
      <c r="U431" s="1100">
        <f t="shared" si="97"/>
        <v>0</v>
      </c>
      <c r="V431" s="1088">
        <f t="shared" si="95"/>
        <v>0</v>
      </c>
      <c r="W431" s="1064">
        <f>IF(D431='A. Allgemeine Informationen'!$C$15,$K431-X431,HLOOKUP('A. Allgemeine Informationen'!$C$15-1,$Y$1:$AE$505,ROW(D431),FALSE)-$X431)</f>
        <v>0</v>
      </c>
      <c r="X431" s="1098">
        <f>HLOOKUP('A. Allgemeine Informationen'!$C$15,$Y$1:$AE$505,ROW(D431),FALSE)</f>
        <v>0</v>
      </c>
      <c r="Y431" s="1088">
        <f t="shared" si="87"/>
        <v>0</v>
      </c>
      <c r="Z431" s="1064">
        <f t="shared" si="88"/>
        <v>0</v>
      </c>
      <c r="AA431" s="1064">
        <f t="shared" si="89"/>
        <v>0</v>
      </c>
      <c r="AB431" s="1064">
        <f t="shared" si="90"/>
        <v>0</v>
      </c>
      <c r="AC431" s="1065">
        <f t="shared" si="91"/>
        <v>0</v>
      </c>
      <c r="AD431" s="1033">
        <f t="shared" si="92"/>
        <v>0</v>
      </c>
      <c r="AE431" s="1034">
        <f t="shared" si="93"/>
        <v>0</v>
      </c>
    </row>
    <row r="432" spans="2:31" s="388" customFormat="1" ht="15" customHeight="1" x14ac:dyDescent="0.2">
      <c r="B432" s="1057"/>
      <c r="C432" s="1058"/>
      <c r="D432" s="1059"/>
      <c r="E432" s="1060"/>
      <c r="F432" s="1060"/>
      <c r="G432" s="1060"/>
      <c r="H432" s="1060"/>
      <c r="I432" s="1060"/>
      <c r="J432" s="1060"/>
      <c r="K432" s="1061">
        <f t="shared" si="85"/>
        <v>0</v>
      </c>
      <c r="L432" s="1060"/>
      <c r="M432" s="1099">
        <f>IFERROR(VLOOKUP($C432,Listen!$F$3:$H$39,2,0),0)</f>
        <v>0</v>
      </c>
      <c r="N432" s="1062">
        <f>IFERROR(VLOOKUP($C432,Listen!$F$3:$H$39,3,0),0)</f>
        <v>0</v>
      </c>
      <c r="O432" s="1063">
        <f t="shared" si="86"/>
        <v>0</v>
      </c>
      <c r="P432" s="1063">
        <f t="shared" si="97"/>
        <v>0</v>
      </c>
      <c r="Q432" s="1063">
        <f t="shared" si="97"/>
        <v>0</v>
      </c>
      <c r="R432" s="1063">
        <f t="shared" si="97"/>
        <v>0</v>
      </c>
      <c r="S432" s="1063">
        <f t="shared" si="97"/>
        <v>0</v>
      </c>
      <c r="T432" s="1063">
        <f t="shared" si="97"/>
        <v>0</v>
      </c>
      <c r="U432" s="1100">
        <f t="shared" si="97"/>
        <v>0</v>
      </c>
      <c r="V432" s="1088">
        <f t="shared" si="95"/>
        <v>0</v>
      </c>
      <c r="W432" s="1064">
        <f>IF(D432='A. Allgemeine Informationen'!$C$15,$K432-X432,HLOOKUP('A. Allgemeine Informationen'!$C$15-1,$Y$1:$AE$505,ROW(D432),FALSE)-$X432)</f>
        <v>0</v>
      </c>
      <c r="X432" s="1098">
        <f>HLOOKUP('A. Allgemeine Informationen'!$C$15,$Y$1:$AE$505,ROW(D432),FALSE)</f>
        <v>0</v>
      </c>
      <c r="Y432" s="1088">
        <f t="shared" si="87"/>
        <v>0</v>
      </c>
      <c r="Z432" s="1064">
        <f t="shared" si="88"/>
        <v>0</v>
      </c>
      <c r="AA432" s="1064">
        <f t="shared" si="89"/>
        <v>0</v>
      </c>
      <c r="AB432" s="1064">
        <f t="shared" si="90"/>
        <v>0</v>
      </c>
      <c r="AC432" s="1065">
        <f t="shared" si="91"/>
        <v>0</v>
      </c>
      <c r="AD432" s="1033">
        <f t="shared" si="92"/>
        <v>0</v>
      </c>
      <c r="AE432" s="1034">
        <f t="shared" si="93"/>
        <v>0</v>
      </c>
    </row>
    <row r="433" spans="2:31" s="388" customFormat="1" ht="15" customHeight="1" x14ac:dyDescent="0.2">
      <c r="B433" s="1057"/>
      <c r="C433" s="1058"/>
      <c r="D433" s="1059"/>
      <c r="E433" s="1060"/>
      <c r="F433" s="1060"/>
      <c r="G433" s="1060"/>
      <c r="H433" s="1060"/>
      <c r="I433" s="1060"/>
      <c r="J433" s="1060"/>
      <c r="K433" s="1061">
        <f t="shared" si="85"/>
        <v>0</v>
      </c>
      <c r="L433" s="1060"/>
      <c r="M433" s="1099">
        <f>IFERROR(VLOOKUP($C433,Listen!$F$3:$H$39,2,0),0)</f>
        <v>0</v>
      </c>
      <c r="N433" s="1062">
        <f>IFERROR(VLOOKUP($C433,Listen!$F$3:$H$39,3,0),0)</f>
        <v>0</v>
      </c>
      <c r="O433" s="1063">
        <f t="shared" si="86"/>
        <v>0</v>
      </c>
      <c r="P433" s="1063">
        <f t="shared" si="97"/>
        <v>0</v>
      </c>
      <c r="Q433" s="1063">
        <f t="shared" si="97"/>
        <v>0</v>
      </c>
      <c r="R433" s="1063">
        <f t="shared" si="97"/>
        <v>0</v>
      </c>
      <c r="S433" s="1063">
        <f t="shared" si="97"/>
        <v>0</v>
      </c>
      <c r="T433" s="1063">
        <f t="shared" si="97"/>
        <v>0</v>
      </c>
      <c r="U433" s="1100">
        <f t="shared" si="97"/>
        <v>0</v>
      </c>
      <c r="V433" s="1088">
        <f t="shared" si="95"/>
        <v>0</v>
      </c>
      <c r="W433" s="1064">
        <f>IF(D433='A. Allgemeine Informationen'!$C$15,$K433-X433,HLOOKUP('A. Allgemeine Informationen'!$C$15-1,$Y$1:$AE$505,ROW(D433),FALSE)-$X433)</f>
        <v>0</v>
      </c>
      <c r="X433" s="1098">
        <f>HLOOKUP('A. Allgemeine Informationen'!$C$15,$Y$1:$AE$505,ROW(D433),FALSE)</f>
        <v>0</v>
      </c>
      <c r="Y433" s="1088">
        <f t="shared" si="87"/>
        <v>0</v>
      </c>
      <c r="Z433" s="1064">
        <f t="shared" si="88"/>
        <v>0</v>
      </c>
      <c r="AA433" s="1064">
        <f t="shared" si="89"/>
        <v>0</v>
      </c>
      <c r="AB433" s="1064">
        <f t="shared" si="90"/>
        <v>0</v>
      </c>
      <c r="AC433" s="1065">
        <f t="shared" si="91"/>
        <v>0</v>
      </c>
      <c r="AD433" s="1033">
        <f t="shared" si="92"/>
        <v>0</v>
      </c>
      <c r="AE433" s="1034">
        <f t="shared" si="93"/>
        <v>0</v>
      </c>
    </row>
    <row r="434" spans="2:31" s="388" customFormat="1" ht="15" customHeight="1" x14ac:dyDescent="0.2">
      <c r="B434" s="1057"/>
      <c r="C434" s="1058"/>
      <c r="D434" s="1059"/>
      <c r="E434" s="1060"/>
      <c r="F434" s="1060"/>
      <c r="G434" s="1060"/>
      <c r="H434" s="1060"/>
      <c r="I434" s="1060"/>
      <c r="J434" s="1060"/>
      <c r="K434" s="1061">
        <f t="shared" si="85"/>
        <v>0</v>
      </c>
      <c r="L434" s="1060"/>
      <c r="M434" s="1099">
        <f>IFERROR(VLOOKUP($C434,Listen!$F$3:$H$39,2,0),0)</f>
        <v>0</v>
      </c>
      <c r="N434" s="1062">
        <f>IFERROR(VLOOKUP($C434,Listen!$F$3:$H$39,3,0),0)</f>
        <v>0</v>
      </c>
      <c r="O434" s="1063">
        <f t="shared" si="86"/>
        <v>0</v>
      </c>
      <c r="P434" s="1063">
        <f t="shared" si="97"/>
        <v>0</v>
      </c>
      <c r="Q434" s="1063">
        <f t="shared" si="97"/>
        <v>0</v>
      </c>
      <c r="R434" s="1063">
        <f t="shared" si="97"/>
        <v>0</v>
      </c>
      <c r="S434" s="1063">
        <f t="shared" si="97"/>
        <v>0</v>
      </c>
      <c r="T434" s="1063">
        <f t="shared" si="97"/>
        <v>0</v>
      </c>
      <c r="U434" s="1100">
        <f t="shared" si="97"/>
        <v>0</v>
      </c>
      <c r="V434" s="1088">
        <f t="shared" si="95"/>
        <v>0</v>
      </c>
      <c r="W434" s="1064">
        <f>IF(D434='A. Allgemeine Informationen'!$C$15,$K434-X434,HLOOKUP('A. Allgemeine Informationen'!$C$15-1,$Y$1:$AE$505,ROW(D434),FALSE)-$X434)</f>
        <v>0</v>
      </c>
      <c r="X434" s="1098">
        <f>HLOOKUP('A. Allgemeine Informationen'!$C$15,$Y$1:$AE$505,ROW(D434),FALSE)</f>
        <v>0</v>
      </c>
      <c r="Y434" s="1088">
        <f t="shared" si="87"/>
        <v>0</v>
      </c>
      <c r="Z434" s="1064">
        <f t="shared" si="88"/>
        <v>0</v>
      </c>
      <c r="AA434" s="1064">
        <f t="shared" si="89"/>
        <v>0</v>
      </c>
      <c r="AB434" s="1064">
        <f t="shared" si="90"/>
        <v>0</v>
      </c>
      <c r="AC434" s="1065">
        <f t="shared" si="91"/>
        <v>0</v>
      </c>
      <c r="AD434" s="1033">
        <f t="shared" si="92"/>
        <v>0</v>
      </c>
      <c r="AE434" s="1034">
        <f t="shared" si="93"/>
        <v>0</v>
      </c>
    </row>
    <row r="435" spans="2:31" s="388" customFormat="1" ht="15" customHeight="1" x14ac:dyDescent="0.2">
      <c r="B435" s="1057"/>
      <c r="C435" s="1058"/>
      <c r="D435" s="1059"/>
      <c r="E435" s="1060"/>
      <c r="F435" s="1060"/>
      <c r="G435" s="1060"/>
      <c r="H435" s="1060"/>
      <c r="I435" s="1060"/>
      <c r="J435" s="1060"/>
      <c r="K435" s="1061">
        <f t="shared" si="85"/>
        <v>0</v>
      </c>
      <c r="L435" s="1060"/>
      <c r="M435" s="1099">
        <f>IFERROR(VLOOKUP($C435,Listen!$F$3:$H$39,2,0),0)</f>
        <v>0</v>
      </c>
      <c r="N435" s="1062">
        <f>IFERROR(VLOOKUP($C435,Listen!$F$3:$H$39,3,0),0)</f>
        <v>0</v>
      </c>
      <c r="O435" s="1063">
        <f t="shared" si="86"/>
        <v>0</v>
      </c>
      <c r="P435" s="1063">
        <f t="shared" si="97"/>
        <v>0</v>
      </c>
      <c r="Q435" s="1063">
        <f t="shared" si="97"/>
        <v>0</v>
      </c>
      <c r="R435" s="1063">
        <f t="shared" si="97"/>
        <v>0</v>
      </c>
      <c r="S435" s="1063">
        <f t="shared" si="97"/>
        <v>0</v>
      </c>
      <c r="T435" s="1063">
        <f t="shared" si="97"/>
        <v>0</v>
      </c>
      <c r="U435" s="1100">
        <f t="shared" si="97"/>
        <v>0</v>
      </c>
      <c r="V435" s="1088">
        <f t="shared" si="95"/>
        <v>0</v>
      </c>
      <c r="W435" s="1064">
        <f>IF(D435='A. Allgemeine Informationen'!$C$15,$K435-X435,HLOOKUP('A. Allgemeine Informationen'!$C$15-1,$Y$1:$AE$505,ROW(D435),FALSE)-$X435)</f>
        <v>0</v>
      </c>
      <c r="X435" s="1098">
        <f>HLOOKUP('A. Allgemeine Informationen'!$C$15,$Y$1:$AE$505,ROW(D435),FALSE)</f>
        <v>0</v>
      </c>
      <c r="Y435" s="1088">
        <f t="shared" si="87"/>
        <v>0</v>
      </c>
      <c r="Z435" s="1064">
        <f t="shared" si="88"/>
        <v>0</v>
      </c>
      <c r="AA435" s="1064">
        <f t="shared" si="89"/>
        <v>0</v>
      </c>
      <c r="AB435" s="1064">
        <f t="shared" si="90"/>
        <v>0</v>
      </c>
      <c r="AC435" s="1065">
        <f t="shared" si="91"/>
        <v>0</v>
      </c>
      <c r="AD435" s="1033">
        <f t="shared" si="92"/>
        <v>0</v>
      </c>
      <c r="AE435" s="1034">
        <f t="shared" si="93"/>
        <v>0</v>
      </c>
    </row>
    <row r="436" spans="2:31" s="388" customFormat="1" ht="15" customHeight="1" x14ac:dyDescent="0.2">
      <c r="B436" s="1057"/>
      <c r="C436" s="1058"/>
      <c r="D436" s="1059"/>
      <c r="E436" s="1060"/>
      <c r="F436" s="1060"/>
      <c r="G436" s="1060"/>
      <c r="H436" s="1060"/>
      <c r="I436" s="1060"/>
      <c r="J436" s="1060"/>
      <c r="K436" s="1061">
        <f t="shared" si="85"/>
        <v>0</v>
      </c>
      <c r="L436" s="1060"/>
      <c r="M436" s="1099">
        <f>IFERROR(VLOOKUP($C436,Listen!$F$3:$H$39,2,0),0)</f>
        <v>0</v>
      </c>
      <c r="N436" s="1062">
        <f>IFERROR(VLOOKUP($C436,Listen!$F$3:$H$39,3,0),0)</f>
        <v>0</v>
      </c>
      <c r="O436" s="1063">
        <f t="shared" si="86"/>
        <v>0</v>
      </c>
      <c r="P436" s="1063">
        <f t="shared" si="97"/>
        <v>0</v>
      </c>
      <c r="Q436" s="1063">
        <f t="shared" si="97"/>
        <v>0</v>
      </c>
      <c r="R436" s="1063">
        <f t="shared" si="97"/>
        <v>0</v>
      </c>
      <c r="S436" s="1063">
        <f t="shared" si="97"/>
        <v>0</v>
      </c>
      <c r="T436" s="1063">
        <f t="shared" si="97"/>
        <v>0</v>
      </c>
      <c r="U436" s="1100">
        <f t="shared" si="97"/>
        <v>0</v>
      </c>
      <c r="V436" s="1088">
        <f t="shared" si="95"/>
        <v>0</v>
      </c>
      <c r="W436" s="1064">
        <f>IF(D436='A. Allgemeine Informationen'!$C$15,$K436-X436,HLOOKUP('A. Allgemeine Informationen'!$C$15-1,$Y$1:$AE$505,ROW(D436),FALSE)-$X436)</f>
        <v>0</v>
      </c>
      <c r="X436" s="1098">
        <f>HLOOKUP('A. Allgemeine Informationen'!$C$15,$Y$1:$AE$505,ROW(D436),FALSE)</f>
        <v>0</v>
      </c>
      <c r="Y436" s="1088">
        <f t="shared" si="87"/>
        <v>0</v>
      </c>
      <c r="Z436" s="1064">
        <f t="shared" si="88"/>
        <v>0</v>
      </c>
      <c r="AA436" s="1064">
        <f t="shared" si="89"/>
        <v>0</v>
      </c>
      <c r="AB436" s="1064">
        <f t="shared" si="90"/>
        <v>0</v>
      </c>
      <c r="AC436" s="1065">
        <f t="shared" si="91"/>
        <v>0</v>
      </c>
      <c r="AD436" s="1033">
        <f t="shared" si="92"/>
        <v>0</v>
      </c>
      <c r="AE436" s="1034">
        <f t="shared" si="93"/>
        <v>0</v>
      </c>
    </row>
    <row r="437" spans="2:31" s="388" customFormat="1" ht="15" customHeight="1" x14ac:dyDescent="0.2">
      <c r="B437" s="1057"/>
      <c r="C437" s="1058"/>
      <c r="D437" s="1059"/>
      <c r="E437" s="1060"/>
      <c r="F437" s="1060"/>
      <c r="G437" s="1060"/>
      <c r="H437" s="1060"/>
      <c r="I437" s="1060"/>
      <c r="J437" s="1060"/>
      <c r="K437" s="1061">
        <f t="shared" si="85"/>
        <v>0</v>
      </c>
      <c r="L437" s="1060"/>
      <c r="M437" s="1099">
        <f>IFERROR(VLOOKUP($C437,Listen!$F$3:$H$39,2,0),0)</f>
        <v>0</v>
      </c>
      <c r="N437" s="1062">
        <f>IFERROR(VLOOKUP($C437,Listen!$F$3:$H$39,3,0),0)</f>
        <v>0</v>
      </c>
      <c r="O437" s="1063">
        <f t="shared" si="86"/>
        <v>0</v>
      </c>
      <c r="P437" s="1063">
        <f t="shared" si="97"/>
        <v>0</v>
      </c>
      <c r="Q437" s="1063">
        <f t="shared" si="97"/>
        <v>0</v>
      </c>
      <c r="R437" s="1063">
        <f t="shared" si="97"/>
        <v>0</v>
      </c>
      <c r="S437" s="1063">
        <f t="shared" si="97"/>
        <v>0</v>
      </c>
      <c r="T437" s="1063">
        <f t="shared" si="97"/>
        <v>0</v>
      </c>
      <c r="U437" s="1100">
        <f t="shared" si="97"/>
        <v>0</v>
      </c>
      <c r="V437" s="1088">
        <f t="shared" si="95"/>
        <v>0</v>
      </c>
      <c r="W437" s="1064">
        <f>IF(D437='A. Allgemeine Informationen'!$C$15,$K437-X437,HLOOKUP('A. Allgemeine Informationen'!$C$15-1,$Y$1:$AE$505,ROW(D437),FALSE)-$X437)</f>
        <v>0</v>
      </c>
      <c r="X437" s="1098">
        <f>HLOOKUP('A. Allgemeine Informationen'!$C$15,$Y$1:$AE$505,ROW(D437),FALSE)</f>
        <v>0</v>
      </c>
      <c r="Y437" s="1088">
        <f t="shared" si="87"/>
        <v>0</v>
      </c>
      <c r="Z437" s="1064">
        <f t="shared" si="88"/>
        <v>0</v>
      </c>
      <c r="AA437" s="1064">
        <f t="shared" si="89"/>
        <v>0</v>
      </c>
      <c r="AB437" s="1064">
        <f t="shared" si="90"/>
        <v>0</v>
      </c>
      <c r="AC437" s="1065">
        <f t="shared" si="91"/>
        <v>0</v>
      </c>
      <c r="AD437" s="1033">
        <f t="shared" si="92"/>
        <v>0</v>
      </c>
      <c r="AE437" s="1034">
        <f t="shared" si="93"/>
        <v>0</v>
      </c>
    </row>
    <row r="438" spans="2:31" s="388" customFormat="1" ht="15" customHeight="1" x14ac:dyDescent="0.2">
      <c r="B438" s="1057"/>
      <c r="C438" s="1058"/>
      <c r="D438" s="1059"/>
      <c r="E438" s="1060"/>
      <c r="F438" s="1060"/>
      <c r="G438" s="1060"/>
      <c r="H438" s="1060"/>
      <c r="I438" s="1060"/>
      <c r="J438" s="1060"/>
      <c r="K438" s="1061">
        <f t="shared" si="85"/>
        <v>0</v>
      </c>
      <c r="L438" s="1060"/>
      <c r="M438" s="1099">
        <f>IFERROR(VLOOKUP($C438,Listen!$F$3:$H$39,2,0),0)</f>
        <v>0</v>
      </c>
      <c r="N438" s="1062">
        <f>IFERROR(VLOOKUP($C438,Listen!$F$3:$H$39,3,0),0)</f>
        <v>0</v>
      </c>
      <c r="O438" s="1063">
        <f t="shared" si="86"/>
        <v>0</v>
      </c>
      <c r="P438" s="1063">
        <f t="shared" si="97"/>
        <v>0</v>
      </c>
      <c r="Q438" s="1063">
        <f t="shared" si="97"/>
        <v>0</v>
      </c>
      <c r="R438" s="1063">
        <f t="shared" si="97"/>
        <v>0</v>
      </c>
      <c r="S438" s="1063">
        <f t="shared" si="97"/>
        <v>0</v>
      </c>
      <c r="T438" s="1063">
        <f t="shared" si="97"/>
        <v>0</v>
      </c>
      <c r="U438" s="1100">
        <f t="shared" si="97"/>
        <v>0</v>
      </c>
      <c r="V438" s="1088">
        <f t="shared" si="95"/>
        <v>0</v>
      </c>
      <c r="W438" s="1064">
        <f>IF(D438='A. Allgemeine Informationen'!$C$15,$K438-X438,HLOOKUP('A. Allgemeine Informationen'!$C$15-1,$Y$1:$AE$505,ROW(D438),FALSE)-$X438)</f>
        <v>0</v>
      </c>
      <c r="X438" s="1098">
        <f>HLOOKUP('A. Allgemeine Informationen'!$C$15,$Y$1:$AE$505,ROW(D438),FALSE)</f>
        <v>0</v>
      </c>
      <c r="Y438" s="1088">
        <f t="shared" si="87"/>
        <v>0</v>
      </c>
      <c r="Z438" s="1064">
        <f t="shared" si="88"/>
        <v>0</v>
      </c>
      <c r="AA438" s="1064">
        <f t="shared" si="89"/>
        <v>0</v>
      </c>
      <c r="AB438" s="1064">
        <f t="shared" si="90"/>
        <v>0</v>
      </c>
      <c r="AC438" s="1065">
        <f t="shared" si="91"/>
        <v>0</v>
      </c>
      <c r="AD438" s="1033">
        <f t="shared" si="92"/>
        <v>0</v>
      </c>
      <c r="AE438" s="1034">
        <f t="shared" si="93"/>
        <v>0</v>
      </c>
    </row>
    <row r="439" spans="2:31" s="388" customFormat="1" ht="15" customHeight="1" x14ac:dyDescent="0.2">
      <c r="B439" s="1057"/>
      <c r="C439" s="1058"/>
      <c r="D439" s="1059"/>
      <c r="E439" s="1060"/>
      <c r="F439" s="1060"/>
      <c r="G439" s="1060"/>
      <c r="H439" s="1060"/>
      <c r="I439" s="1060"/>
      <c r="J439" s="1060"/>
      <c r="K439" s="1061">
        <f t="shared" si="85"/>
        <v>0</v>
      </c>
      <c r="L439" s="1060"/>
      <c r="M439" s="1099">
        <f>IFERROR(VLOOKUP($C439,Listen!$F$3:$H$39,2,0),0)</f>
        <v>0</v>
      </c>
      <c r="N439" s="1062">
        <f>IFERROR(VLOOKUP($C439,Listen!$F$3:$H$39,3,0),0)</f>
        <v>0</v>
      </c>
      <c r="O439" s="1063">
        <f t="shared" si="86"/>
        <v>0</v>
      </c>
      <c r="P439" s="1063">
        <f t="shared" ref="P439:U454" si="98">O439</f>
        <v>0</v>
      </c>
      <c r="Q439" s="1063">
        <f t="shared" si="98"/>
        <v>0</v>
      </c>
      <c r="R439" s="1063">
        <f t="shared" si="98"/>
        <v>0</v>
      </c>
      <c r="S439" s="1063">
        <f t="shared" si="98"/>
        <v>0</v>
      </c>
      <c r="T439" s="1063">
        <f t="shared" si="98"/>
        <v>0</v>
      </c>
      <c r="U439" s="1100">
        <f t="shared" si="98"/>
        <v>0</v>
      </c>
      <c r="V439" s="1088">
        <f t="shared" si="95"/>
        <v>0</v>
      </c>
      <c r="W439" s="1064">
        <f>IF(D439='A. Allgemeine Informationen'!$C$15,$K439-X439,HLOOKUP('A. Allgemeine Informationen'!$C$15-1,$Y$1:$AE$505,ROW(D439),FALSE)-$X439)</f>
        <v>0</v>
      </c>
      <c r="X439" s="1098">
        <f>HLOOKUP('A. Allgemeine Informationen'!$C$15,$Y$1:$AE$505,ROW(D439),FALSE)</f>
        <v>0</v>
      </c>
      <c r="Y439" s="1088">
        <f t="shared" si="87"/>
        <v>0</v>
      </c>
      <c r="Z439" s="1064">
        <f t="shared" si="88"/>
        <v>0</v>
      </c>
      <c r="AA439" s="1064">
        <f t="shared" si="89"/>
        <v>0</v>
      </c>
      <c r="AB439" s="1064">
        <f t="shared" si="90"/>
        <v>0</v>
      </c>
      <c r="AC439" s="1065">
        <f t="shared" si="91"/>
        <v>0</v>
      </c>
      <c r="AD439" s="1033">
        <f t="shared" si="92"/>
        <v>0</v>
      </c>
      <c r="AE439" s="1034">
        <f t="shared" si="93"/>
        <v>0</v>
      </c>
    </row>
    <row r="440" spans="2:31" s="388" customFormat="1" ht="15" customHeight="1" x14ac:dyDescent="0.2">
      <c r="B440" s="1057"/>
      <c r="C440" s="1058"/>
      <c r="D440" s="1059"/>
      <c r="E440" s="1060"/>
      <c r="F440" s="1060"/>
      <c r="G440" s="1060"/>
      <c r="H440" s="1060"/>
      <c r="I440" s="1060"/>
      <c r="J440" s="1060"/>
      <c r="K440" s="1061">
        <f t="shared" si="85"/>
        <v>0</v>
      </c>
      <c r="L440" s="1060"/>
      <c r="M440" s="1099">
        <f>IFERROR(VLOOKUP($C440,Listen!$F$3:$H$39,2,0),0)</f>
        <v>0</v>
      </c>
      <c r="N440" s="1062">
        <f>IFERROR(VLOOKUP($C440,Listen!$F$3:$H$39,3,0),0)</f>
        <v>0</v>
      </c>
      <c r="O440" s="1063">
        <f t="shared" si="86"/>
        <v>0</v>
      </c>
      <c r="P440" s="1063">
        <f t="shared" si="98"/>
        <v>0</v>
      </c>
      <c r="Q440" s="1063">
        <f t="shared" si="98"/>
        <v>0</v>
      </c>
      <c r="R440" s="1063">
        <f t="shared" si="98"/>
        <v>0</v>
      </c>
      <c r="S440" s="1063">
        <f t="shared" si="98"/>
        <v>0</v>
      </c>
      <c r="T440" s="1063">
        <f t="shared" si="98"/>
        <v>0</v>
      </c>
      <c r="U440" s="1100">
        <f t="shared" si="98"/>
        <v>0</v>
      </c>
      <c r="V440" s="1088">
        <f t="shared" si="95"/>
        <v>0</v>
      </c>
      <c r="W440" s="1064">
        <f>IF(D440='A. Allgemeine Informationen'!$C$15,$K440-X440,HLOOKUP('A. Allgemeine Informationen'!$C$15-1,$Y$1:$AE$505,ROW(D440),FALSE)-$X440)</f>
        <v>0</v>
      </c>
      <c r="X440" s="1098">
        <f>HLOOKUP('A. Allgemeine Informationen'!$C$15,$Y$1:$AE$505,ROW(D440),FALSE)</f>
        <v>0</v>
      </c>
      <c r="Y440" s="1088">
        <f t="shared" si="87"/>
        <v>0</v>
      </c>
      <c r="Z440" s="1064">
        <f t="shared" si="88"/>
        <v>0</v>
      </c>
      <c r="AA440" s="1064">
        <f t="shared" si="89"/>
        <v>0</v>
      </c>
      <c r="AB440" s="1064">
        <f t="shared" si="90"/>
        <v>0</v>
      </c>
      <c r="AC440" s="1065">
        <f t="shared" si="91"/>
        <v>0</v>
      </c>
      <c r="AD440" s="1033">
        <f t="shared" si="92"/>
        <v>0</v>
      </c>
      <c r="AE440" s="1034">
        <f t="shared" si="93"/>
        <v>0</v>
      </c>
    </row>
    <row r="441" spans="2:31" s="388" customFormat="1" ht="15" customHeight="1" x14ac:dyDescent="0.2">
      <c r="B441" s="1057"/>
      <c r="C441" s="1058"/>
      <c r="D441" s="1059"/>
      <c r="E441" s="1060"/>
      <c r="F441" s="1060"/>
      <c r="G441" s="1060"/>
      <c r="H441" s="1060"/>
      <c r="I441" s="1060"/>
      <c r="J441" s="1060"/>
      <c r="K441" s="1061">
        <f t="shared" si="85"/>
        <v>0</v>
      </c>
      <c r="L441" s="1060"/>
      <c r="M441" s="1099">
        <f>IFERROR(VLOOKUP($C441,Listen!$F$3:$H$39,2,0),0)</f>
        <v>0</v>
      </c>
      <c r="N441" s="1062">
        <f>IFERROR(VLOOKUP($C441,Listen!$F$3:$H$39,3,0),0)</f>
        <v>0</v>
      </c>
      <c r="O441" s="1063">
        <f t="shared" si="86"/>
        <v>0</v>
      </c>
      <c r="P441" s="1063">
        <f t="shared" si="98"/>
        <v>0</v>
      </c>
      <c r="Q441" s="1063">
        <f t="shared" si="98"/>
        <v>0</v>
      </c>
      <c r="R441" s="1063">
        <f t="shared" si="98"/>
        <v>0</v>
      </c>
      <c r="S441" s="1063">
        <f t="shared" si="98"/>
        <v>0</v>
      </c>
      <c r="T441" s="1063">
        <f t="shared" si="98"/>
        <v>0</v>
      </c>
      <c r="U441" s="1100">
        <f t="shared" si="98"/>
        <v>0</v>
      </c>
      <c r="V441" s="1088">
        <f t="shared" si="95"/>
        <v>0</v>
      </c>
      <c r="W441" s="1064">
        <f>IF(D441='A. Allgemeine Informationen'!$C$15,$K441-X441,HLOOKUP('A. Allgemeine Informationen'!$C$15-1,$Y$1:$AE$505,ROW(D441),FALSE)-$X441)</f>
        <v>0</v>
      </c>
      <c r="X441" s="1098">
        <f>HLOOKUP('A. Allgemeine Informationen'!$C$15,$Y$1:$AE$505,ROW(D441),FALSE)</f>
        <v>0</v>
      </c>
      <c r="Y441" s="1088">
        <f t="shared" si="87"/>
        <v>0</v>
      </c>
      <c r="Z441" s="1064">
        <f t="shared" si="88"/>
        <v>0</v>
      </c>
      <c r="AA441" s="1064">
        <f t="shared" si="89"/>
        <v>0</v>
      </c>
      <c r="AB441" s="1064">
        <f t="shared" si="90"/>
        <v>0</v>
      </c>
      <c r="AC441" s="1065">
        <f t="shared" si="91"/>
        <v>0</v>
      </c>
      <c r="AD441" s="1033">
        <f t="shared" si="92"/>
        <v>0</v>
      </c>
      <c r="AE441" s="1034">
        <f t="shared" si="93"/>
        <v>0</v>
      </c>
    </row>
    <row r="442" spans="2:31" s="388" customFormat="1" ht="15" customHeight="1" x14ac:dyDescent="0.2">
      <c r="B442" s="1057"/>
      <c r="C442" s="1058"/>
      <c r="D442" s="1059"/>
      <c r="E442" s="1060"/>
      <c r="F442" s="1060"/>
      <c r="G442" s="1060"/>
      <c r="H442" s="1060"/>
      <c r="I442" s="1060"/>
      <c r="J442" s="1060"/>
      <c r="K442" s="1061">
        <f t="shared" si="85"/>
        <v>0</v>
      </c>
      <c r="L442" s="1060"/>
      <c r="M442" s="1099">
        <f>IFERROR(VLOOKUP($C442,Listen!$F$3:$H$39,2,0),0)</f>
        <v>0</v>
      </c>
      <c r="N442" s="1062">
        <f>IFERROR(VLOOKUP($C442,Listen!$F$3:$H$39,3,0),0)</f>
        <v>0</v>
      </c>
      <c r="O442" s="1063">
        <f t="shared" si="86"/>
        <v>0</v>
      </c>
      <c r="P442" s="1063">
        <f t="shared" si="98"/>
        <v>0</v>
      </c>
      <c r="Q442" s="1063">
        <f t="shared" si="98"/>
        <v>0</v>
      </c>
      <c r="R442" s="1063">
        <f t="shared" si="98"/>
        <v>0</v>
      </c>
      <c r="S442" s="1063">
        <f t="shared" si="98"/>
        <v>0</v>
      </c>
      <c r="T442" s="1063">
        <f t="shared" si="98"/>
        <v>0</v>
      </c>
      <c r="U442" s="1100">
        <f t="shared" si="98"/>
        <v>0</v>
      </c>
      <c r="V442" s="1088">
        <f t="shared" si="95"/>
        <v>0</v>
      </c>
      <c r="W442" s="1064">
        <f>IF(D442='A. Allgemeine Informationen'!$C$15,$K442-X442,HLOOKUP('A. Allgemeine Informationen'!$C$15-1,$Y$1:$AE$505,ROW(D442),FALSE)-$X442)</f>
        <v>0</v>
      </c>
      <c r="X442" s="1098">
        <f>HLOOKUP('A. Allgemeine Informationen'!$C$15,$Y$1:$AE$505,ROW(D442),FALSE)</f>
        <v>0</v>
      </c>
      <c r="Y442" s="1088">
        <f t="shared" si="87"/>
        <v>0</v>
      </c>
      <c r="Z442" s="1064">
        <f t="shared" si="88"/>
        <v>0</v>
      </c>
      <c r="AA442" s="1064">
        <f t="shared" si="89"/>
        <v>0</v>
      </c>
      <c r="AB442" s="1064">
        <f t="shared" si="90"/>
        <v>0</v>
      </c>
      <c r="AC442" s="1065">
        <f t="shared" si="91"/>
        <v>0</v>
      </c>
      <c r="AD442" s="1033">
        <f t="shared" si="92"/>
        <v>0</v>
      </c>
      <c r="AE442" s="1034">
        <f t="shared" si="93"/>
        <v>0</v>
      </c>
    </row>
    <row r="443" spans="2:31" s="388" customFormat="1" ht="15" customHeight="1" x14ac:dyDescent="0.2">
      <c r="B443" s="1057"/>
      <c r="C443" s="1058"/>
      <c r="D443" s="1059"/>
      <c r="E443" s="1060"/>
      <c r="F443" s="1060"/>
      <c r="G443" s="1060"/>
      <c r="H443" s="1060"/>
      <c r="I443" s="1060"/>
      <c r="J443" s="1060"/>
      <c r="K443" s="1061">
        <f t="shared" si="85"/>
        <v>0</v>
      </c>
      <c r="L443" s="1060"/>
      <c r="M443" s="1099">
        <f>IFERROR(VLOOKUP($C443,Listen!$F$3:$H$39,2,0),0)</f>
        <v>0</v>
      </c>
      <c r="N443" s="1062">
        <f>IFERROR(VLOOKUP($C443,Listen!$F$3:$H$39,3,0),0)</f>
        <v>0</v>
      </c>
      <c r="O443" s="1063">
        <f t="shared" si="86"/>
        <v>0</v>
      </c>
      <c r="P443" s="1063">
        <f t="shared" si="98"/>
        <v>0</v>
      </c>
      <c r="Q443" s="1063">
        <f t="shared" si="98"/>
        <v>0</v>
      </c>
      <c r="R443" s="1063">
        <f t="shared" si="98"/>
        <v>0</v>
      </c>
      <c r="S443" s="1063">
        <f t="shared" si="98"/>
        <v>0</v>
      </c>
      <c r="T443" s="1063">
        <f t="shared" si="98"/>
        <v>0</v>
      </c>
      <c r="U443" s="1100">
        <f t="shared" si="98"/>
        <v>0</v>
      </c>
      <c r="V443" s="1088">
        <f t="shared" si="95"/>
        <v>0</v>
      </c>
      <c r="W443" s="1064">
        <f>IF(D443='A. Allgemeine Informationen'!$C$15,$K443-X443,HLOOKUP('A. Allgemeine Informationen'!$C$15-1,$Y$1:$AE$505,ROW(D443),FALSE)-$X443)</f>
        <v>0</v>
      </c>
      <c r="X443" s="1098">
        <f>HLOOKUP('A. Allgemeine Informationen'!$C$15,$Y$1:$AE$505,ROW(D443),FALSE)</f>
        <v>0</v>
      </c>
      <c r="Y443" s="1088">
        <f t="shared" si="87"/>
        <v>0</v>
      </c>
      <c r="Z443" s="1064">
        <f t="shared" si="88"/>
        <v>0</v>
      </c>
      <c r="AA443" s="1064">
        <f t="shared" si="89"/>
        <v>0</v>
      </c>
      <c r="AB443" s="1064">
        <f t="shared" si="90"/>
        <v>0</v>
      </c>
      <c r="AC443" s="1065">
        <f t="shared" si="91"/>
        <v>0</v>
      </c>
      <c r="AD443" s="1033">
        <f t="shared" si="92"/>
        <v>0</v>
      </c>
      <c r="AE443" s="1034">
        <f t="shared" si="93"/>
        <v>0</v>
      </c>
    </row>
    <row r="444" spans="2:31" s="388" customFormat="1" ht="15" customHeight="1" x14ac:dyDescent="0.2">
      <c r="B444" s="1057"/>
      <c r="C444" s="1058"/>
      <c r="D444" s="1059"/>
      <c r="E444" s="1060"/>
      <c r="F444" s="1060"/>
      <c r="G444" s="1060"/>
      <c r="H444" s="1060"/>
      <c r="I444" s="1060"/>
      <c r="J444" s="1060"/>
      <c r="K444" s="1061">
        <f t="shared" si="85"/>
        <v>0</v>
      </c>
      <c r="L444" s="1060"/>
      <c r="M444" s="1099">
        <f>IFERROR(VLOOKUP($C444,Listen!$F$3:$H$39,2,0),0)</f>
        <v>0</v>
      </c>
      <c r="N444" s="1062">
        <f>IFERROR(VLOOKUP($C444,Listen!$F$3:$H$39,3,0),0)</f>
        <v>0</v>
      </c>
      <c r="O444" s="1063">
        <f t="shared" si="86"/>
        <v>0</v>
      </c>
      <c r="P444" s="1063">
        <f t="shared" si="98"/>
        <v>0</v>
      </c>
      <c r="Q444" s="1063">
        <f t="shared" si="98"/>
        <v>0</v>
      </c>
      <c r="R444" s="1063">
        <f t="shared" si="98"/>
        <v>0</v>
      </c>
      <c r="S444" s="1063">
        <f t="shared" si="98"/>
        <v>0</v>
      </c>
      <c r="T444" s="1063">
        <f t="shared" si="98"/>
        <v>0</v>
      </c>
      <c r="U444" s="1100">
        <f t="shared" si="98"/>
        <v>0</v>
      </c>
      <c r="V444" s="1088">
        <f t="shared" si="95"/>
        <v>0</v>
      </c>
      <c r="W444" s="1064">
        <f>IF(D444='A. Allgemeine Informationen'!$C$15,$K444-X444,HLOOKUP('A. Allgemeine Informationen'!$C$15-1,$Y$1:$AE$505,ROW(D444),FALSE)-$X444)</f>
        <v>0</v>
      </c>
      <c r="X444" s="1098">
        <f>HLOOKUP('A. Allgemeine Informationen'!$C$15,$Y$1:$AE$505,ROW(D444),FALSE)</f>
        <v>0</v>
      </c>
      <c r="Y444" s="1088">
        <f t="shared" si="87"/>
        <v>0</v>
      </c>
      <c r="Z444" s="1064">
        <f t="shared" si="88"/>
        <v>0</v>
      </c>
      <c r="AA444" s="1064">
        <f t="shared" si="89"/>
        <v>0</v>
      </c>
      <c r="AB444" s="1064">
        <f t="shared" si="90"/>
        <v>0</v>
      </c>
      <c r="AC444" s="1065">
        <f t="shared" si="91"/>
        <v>0</v>
      </c>
      <c r="AD444" s="1033">
        <f t="shared" si="92"/>
        <v>0</v>
      </c>
      <c r="AE444" s="1034">
        <f t="shared" si="93"/>
        <v>0</v>
      </c>
    </row>
    <row r="445" spans="2:31" s="388" customFormat="1" ht="15" customHeight="1" x14ac:dyDescent="0.2">
      <c r="B445" s="1057"/>
      <c r="C445" s="1058"/>
      <c r="D445" s="1059"/>
      <c r="E445" s="1060"/>
      <c r="F445" s="1060"/>
      <c r="G445" s="1060"/>
      <c r="H445" s="1060"/>
      <c r="I445" s="1060"/>
      <c r="J445" s="1060"/>
      <c r="K445" s="1061">
        <f t="shared" si="85"/>
        <v>0</v>
      </c>
      <c r="L445" s="1060"/>
      <c r="M445" s="1099">
        <f>IFERROR(VLOOKUP($C445,Listen!$F$3:$H$39,2,0),0)</f>
        <v>0</v>
      </c>
      <c r="N445" s="1062">
        <f>IFERROR(VLOOKUP($C445,Listen!$F$3:$H$39,3,0),0)</f>
        <v>0</v>
      </c>
      <c r="O445" s="1063">
        <f t="shared" si="86"/>
        <v>0</v>
      </c>
      <c r="P445" s="1063">
        <f t="shared" si="98"/>
        <v>0</v>
      </c>
      <c r="Q445" s="1063">
        <f t="shared" si="98"/>
        <v>0</v>
      </c>
      <c r="R445" s="1063">
        <f t="shared" si="98"/>
        <v>0</v>
      </c>
      <c r="S445" s="1063">
        <f t="shared" si="98"/>
        <v>0</v>
      </c>
      <c r="T445" s="1063">
        <f t="shared" si="98"/>
        <v>0</v>
      </c>
      <c r="U445" s="1100">
        <f t="shared" si="98"/>
        <v>0</v>
      </c>
      <c r="V445" s="1088">
        <f t="shared" si="95"/>
        <v>0</v>
      </c>
      <c r="W445" s="1064">
        <f>IF(D445='A. Allgemeine Informationen'!$C$15,$K445-X445,HLOOKUP('A. Allgemeine Informationen'!$C$15-1,$Y$1:$AE$505,ROW(D445),FALSE)-$X445)</f>
        <v>0</v>
      </c>
      <c r="X445" s="1098">
        <f>HLOOKUP('A. Allgemeine Informationen'!$C$15,$Y$1:$AE$505,ROW(D445),FALSE)</f>
        <v>0</v>
      </c>
      <c r="Y445" s="1088">
        <f t="shared" si="87"/>
        <v>0</v>
      </c>
      <c r="Z445" s="1064">
        <f t="shared" si="88"/>
        <v>0</v>
      </c>
      <c r="AA445" s="1064">
        <f t="shared" si="89"/>
        <v>0</v>
      </c>
      <c r="AB445" s="1064">
        <f t="shared" si="90"/>
        <v>0</v>
      </c>
      <c r="AC445" s="1065">
        <f t="shared" si="91"/>
        <v>0</v>
      </c>
      <c r="AD445" s="1033">
        <f t="shared" si="92"/>
        <v>0</v>
      </c>
      <c r="AE445" s="1034">
        <f t="shared" si="93"/>
        <v>0</v>
      </c>
    </row>
    <row r="446" spans="2:31" s="388" customFormat="1" ht="15" customHeight="1" x14ac:dyDescent="0.2">
      <c r="B446" s="1057"/>
      <c r="C446" s="1058"/>
      <c r="D446" s="1059"/>
      <c r="E446" s="1060"/>
      <c r="F446" s="1060"/>
      <c r="G446" s="1060"/>
      <c r="H446" s="1060"/>
      <c r="I446" s="1060"/>
      <c r="J446" s="1060"/>
      <c r="K446" s="1061">
        <f t="shared" si="85"/>
        <v>0</v>
      </c>
      <c r="L446" s="1060"/>
      <c r="M446" s="1099">
        <f>IFERROR(VLOOKUP($C446,Listen!$F$3:$H$39,2,0),0)</f>
        <v>0</v>
      </c>
      <c r="N446" s="1062">
        <f>IFERROR(VLOOKUP($C446,Listen!$F$3:$H$39,3,0),0)</f>
        <v>0</v>
      </c>
      <c r="O446" s="1063">
        <f t="shared" si="86"/>
        <v>0</v>
      </c>
      <c r="P446" s="1063">
        <f t="shared" si="98"/>
        <v>0</v>
      </c>
      <c r="Q446" s="1063">
        <f t="shared" si="98"/>
        <v>0</v>
      </c>
      <c r="R446" s="1063">
        <f t="shared" si="98"/>
        <v>0</v>
      </c>
      <c r="S446" s="1063">
        <f t="shared" si="98"/>
        <v>0</v>
      </c>
      <c r="T446" s="1063">
        <f t="shared" si="98"/>
        <v>0</v>
      </c>
      <c r="U446" s="1100">
        <f t="shared" si="98"/>
        <v>0</v>
      </c>
      <c r="V446" s="1088">
        <f t="shared" si="95"/>
        <v>0</v>
      </c>
      <c r="W446" s="1064">
        <f>IF(D446='A. Allgemeine Informationen'!$C$15,$K446-X446,HLOOKUP('A. Allgemeine Informationen'!$C$15-1,$Y$1:$AE$505,ROW(D446),FALSE)-$X446)</f>
        <v>0</v>
      </c>
      <c r="X446" s="1098">
        <f>HLOOKUP('A. Allgemeine Informationen'!$C$15,$Y$1:$AE$505,ROW(D446),FALSE)</f>
        <v>0</v>
      </c>
      <c r="Y446" s="1088">
        <f t="shared" si="87"/>
        <v>0</v>
      </c>
      <c r="Z446" s="1064">
        <f t="shared" si="88"/>
        <v>0</v>
      </c>
      <c r="AA446" s="1064">
        <f t="shared" si="89"/>
        <v>0</v>
      </c>
      <c r="AB446" s="1064">
        <f t="shared" si="90"/>
        <v>0</v>
      </c>
      <c r="AC446" s="1065">
        <f t="shared" si="91"/>
        <v>0</v>
      </c>
      <c r="AD446" s="1033">
        <f t="shared" si="92"/>
        <v>0</v>
      </c>
      <c r="AE446" s="1034">
        <f t="shared" si="93"/>
        <v>0</v>
      </c>
    </row>
    <row r="447" spans="2:31" s="388" customFormat="1" ht="15" customHeight="1" x14ac:dyDescent="0.2">
      <c r="B447" s="1057"/>
      <c r="C447" s="1058"/>
      <c r="D447" s="1059"/>
      <c r="E447" s="1060"/>
      <c r="F447" s="1060"/>
      <c r="G447" s="1060"/>
      <c r="H447" s="1060"/>
      <c r="I447" s="1060"/>
      <c r="J447" s="1060"/>
      <c r="K447" s="1061">
        <f t="shared" si="85"/>
        <v>0</v>
      </c>
      <c r="L447" s="1060"/>
      <c r="M447" s="1099">
        <f>IFERROR(VLOOKUP($C447,Listen!$F$3:$H$39,2,0),0)</f>
        <v>0</v>
      </c>
      <c r="N447" s="1062">
        <f>IFERROR(VLOOKUP($C447,Listen!$F$3:$H$39,3,0),0)</f>
        <v>0</v>
      </c>
      <c r="O447" s="1063">
        <f t="shared" si="86"/>
        <v>0</v>
      </c>
      <c r="P447" s="1063">
        <f t="shared" si="98"/>
        <v>0</v>
      </c>
      <c r="Q447" s="1063">
        <f t="shared" si="98"/>
        <v>0</v>
      </c>
      <c r="R447" s="1063">
        <f t="shared" si="98"/>
        <v>0</v>
      </c>
      <c r="S447" s="1063">
        <f t="shared" si="98"/>
        <v>0</v>
      </c>
      <c r="T447" s="1063">
        <f t="shared" si="98"/>
        <v>0</v>
      </c>
      <c r="U447" s="1100">
        <f t="shared" si="98"/>
        <v>0</v>
      </c>
      <c r="V447" s="1088">
        <f t="shared" si="95"/>
        <v>0</v>
      </c>
      <c r="W447" s="1064">
        <f>IF(D447='A. Allgemeine Informationen'!$C$15,$K447-X447,HLOOKUP('A. Allgemeine Informationen'!$C$15-1,$Y$1:$AE$505,ROW(D447),FALSE)-$X447)</f>
        <v>0</v>
      </c>
      <c r="X447" s="1098">
        <f>HLOOKUP('A. Allgemeine Informationen'!$C$15,$Y$1:$AE$505,ROW(D447),FALSE)</f>
        <v>0</v>
      </c>
      <c r="Y447" s="1088">
        <f t="shared" si="87"/>
        <v>0</v>
      </c>
      <c r="Z447" s="1064">
        <f t="shared" si="88"/>
        <v>0</v>
      </c>
      <c r="AA447" s="1064">
        <f t="shared" si="89"/>
        <v>0</v>
      </c>
      <c r="AB447" s="1064">
        <f t="shared" si="90"/>
        <v>0</v>
      </c>
      <c r="AC447" s="1065">
        <f t="shared" si="91"/>
        <v>0</v>
      </c>
      <c r="AD447" s="1033">
        <f t="shared" si="92"/>
        <v>0</v>
      </c>
      <c r="AE447" s="1034">
        <f t="shared" si="93"/>
        <v>0</v>
      </c>
    </row>
    <row r="448" spans="2:31" s="388" customFormat="1" ht="15" customHeight="1" x14ac:dyDescent="0.2">
      <c r="B448" s="1057"/>
      <c r="C448" s="1058"/>
      <c r="D448" s="1059"/>
      <c r="E448" s="1060"/>
      <c r="F448" s="1060"/>
      <c r="G448" s="1060"/>
      <c r="H448" s="1060"/>
      <c r="I448" s="1060"/>
      <c r="J448" s="1060"/>
      <c r="K448" s="1061">
        <f t="shared" si="85"/>
        <v>0</v>
      </c>
      <c r="L448" s="1060"/>
      <c r="M448" s="1099">
        <f>IFERROR(VLOOKUP($C448,Listen!$F$3:$H$39,2,0),0)</f>
        <v>0</v>
      </c>
      <c r="N448" s="1062">
        <f>IFERROR(VLOOKUP($C448,Listen!$F$3:$H$39,3,0),0)</f>
        <v>0</v>
      </c>
      <c r="O448" s="1063">
        <f t="shared" si="86"/>
        <v>0</v>
      </c>
      <c r="P448" s="1063">
        <f t="shared" si="98"/>
        <v>0</v>
      </c>
      <c r="Q448" s="1063">
        <f t="shared" si="98"/>
        <v>0</v>
      </c>
      <c r="R448" s="1063">
        <f t="shared" si="98"/>
        <v>0</v>
      </c>
      <c r="S448" s="1063">
        <f t="shared" si="98"/>
        <v>0</v>
      </c>
      <c r="T448" s="1063">
        <f t="shared" si="98"/>
        <v>0</v>
      </c>
      <c r="U448" s="1100">
        <f t="shared" si="98"/>
        <v>0</v>
      </c>
      <c r="V448" s="1088">
        <f t="shared" si="95"/>
        <v>0</v>
      </c>
      <c r="W448" s="1064">
        <f>IF(D448='A. Allgemeine Informationen'!$C$15,$K448-X448,HLOOKUP('A. Allgemeine Informationen'!$C$15-1,$Y$1:$AE$505,ROW(D448),FALSE)-$X448)</f>
        <v>0</v>
      </c>
      <c r="X448" s="1098">
        <f>HLOOKUP('A. Allgemeine Informationen'!$C$15,$Y$1:$AE$505,ROW(D448),FALSE)</f>
        <v>0</v>
      </c>
      <c r="Y448" s="1088">
        <f t="shared" si="87"/>
        <v>0</v>
      </c>
      <c r="Z448" s="1064">
        <f t="shared" si="88"/>
        <v>0</v>
      </c>
      <c r="AA448" s="1064">
        <f t="shared" si="89"/>
        <v>0</v>
      </c>
      <c r="AB448" s="1064">
        <f t="shared" si="90"/>
        <v>0</v>
      </c>
      <c r="AC448" s="1065">
        <f t="shared" si="91"/>
        <v>0</v>
      </c>
      <c r="AD448" s="1033">
        <f t="shared" si="92"/>
        <v>0</v>
      </c>
      <c r="AE448" s="1034">
        <f t="shared" si="93"/>
        <v>0</v>
      </c>
    </row>
    <row r="449" spans="2:31" s="388" customFormat="1" ht="15" customHeight="1" x14ac:dyDescent="0.2">
      <c r="B449" s="1057"/>
      <c r="C449" s="1058"/>
      <c r="D449" s="1059"/>
      <c r="E449" s="1060"/>
      <c r="F449" s="1060"/>
      <c r="G449" s="1060"/>
      <c r="H449" s="1060"/>
      <c r="I449" s="1060"/>
      <c r="J449" s="1060"/>
      <c r="K449" s="1061">
        <f t="shared" si="85"/>
        <v>0</v>
      </c>
      <c r="L449" s="1060"/>
      <c r="M449" s="1099">
        <f>IFERROR(VLOOKUP($C449,Listen!$F$3:$H$39,2,0),0)</f>
        <v>0</v>
      </c>
      <c r="N449" s="1062">
        <f>IFERROR(VLOOKUP($C449,Listen!$F$3:$H$39,3,0),0)</f>
        <v>0</v>
      </c>
      <c r="O449" s="1063">
        <f t="shared" si="86"/>
        <v>0</v>
      </c>
      <c r="P449" s="1063">
        <f t="shared" si="98"/>
        <v>0</v>
      </c>
      <c r="Q449" s="1063">
        <f t="shared" si="98"/>
        <v>0</v>
      </c>
      <c r="R449" s="1063">
        <f t="shared" si="98"/>
        <v>0</v>
      </c>
      <c r="S449" s="1063">
        <f t="shared" si="98"/>
        <v>0</v>
      </c>
      <c r="T449" s="1063">
        <f t="shared" si="98"/>
        <v>0</v>
      </c>
      <c r="U449" s="1100">
        <f t="shared" si="98"/>
        <v>0</v>
      </c>
      <c r="V449" s="1088">
        <f t="shared" si="95"/>
        <v>0</v>
      </c>
      <c r="W449" s="1064">
        <f>IF(D449='A. Allgemeine Informationen'!$C$15,$K449-X449,HLOOKUP('A. Allgemeine Informationen'!$C$15-1,$Y$1:$AE$505,ROW(D449),FALSE)-$X449)</f>
        <v>0</v>
      </c>
      <c r="X449" s="1098">
        <f>HLOOKUP('A. Allgemeine Informationen'!$C$15,$Y$1:$AE$505,ROW(D449),FALSE)</f>
        <v>0</v>
      </c>
      <c r="Y449" s="1088">
        <f t="shared" si="87"/>
        <v>0</v>
      </c>
      <c r="Z449" s="1064">
        <f t="shared" si="88"/>
        <v>0</v>
      </c>
      <c r="AA449" s="1064">
        <f t="shared" si="89"/>
        <v>0</v>
      </c>
      <c r="AB449" s="1064">
        <f t="shared" si="90"/>
        <v>0</v>
      </c>
      <c r="AC449" s="1065">
        <f t="shared" si="91"/>
        <v>0</v>
      </c>
      <c r="AD449" s="1033">
        <f t="shared" si="92"/>
        <v>0</v>
      </c>
      <c r="AE449" s="1034">
        <f t="shared" si="93"/>
        <v>0</v>
      </c>
    </row>
    <row r="450" spans="2:31" s="388" customFormat="1" ht="15" customHeight="1" x14ac:dyDescent="0.2">
      <c r="B450" s="1057"/>
      <c r="C450" s="1058"/>
      <c r="D450" s="1059"/>
      <c r="E450" s="1060"/>
      <c r="F450" s="1060"/>
      <c r="G450" s="1060"/>
      <c r="H450" s="1060"/>
      <c r="I450" s="1060"/>
      <c r="J450" s="1060"/>
      <c r="K450" s="1061">
        <f t="shared" si="85"/>
        <v>0</v>
      </c>
      <c r="L450" s="1060"/>
      <c r="M450" s="1099">
        <f>IFERROR(VLOOKUP($C450,Listen!$F$3:$H$39,2,0),0)</f>
        <v>0</v>
      </c>
      <c r="N450" s="1062">
        <f>IFERROR(VLOOKUP($C450,Listen!$F$3:$H$39,3,0),0)</f>
        <v>0</v>
      </c>
      <c r="O450" s="1063">
        <f t="shared" si="86"/>
        <v>0</v>
      </c>
      <c r="P450" s="1063">
        <f t="shared" si="98"/>
        <v>0</v>
      </c>
      <c r="Q450" s="1063">
        <f t="shared" si="98"/>
        <v>0</v>
      </c>
      <c r="R450" s="1063">
        <f t="shared" si="98"/>
        <v>0</v>
      </c>
      <c r="S450" s="1063">
        <f t="shared" si="98"/>
        <v>0</v>
      </c>
      <c r="T450" s="1063">
        <f t="shared" si="98"/>
        <v>0</v>
      </c>
      <c r="U450" s="1100">
        <f t="shared" si="98"/>
        <v>0</v>
      </c>
      <c r="V450" s="1088">
        <f t="shared" si="95"/>
        <v>0</v>
      </c>
      <c r="W450" s="1064">
        <f>IF(D450='A. Allgemeine Informationen'!$C$15,$K450-X450,HLOOKUP('A. Allgemeine Informationen'!$C$15-1,$Y$1:$AE$505,ROW(D450),FALSE)-$X450)</f>
        <v>0</v>
      </c>
      <c r="X450" s="1098">
        <f>HLOOKUP('A. Allgemeine Informationen'!$C$15,$Y$1:$AE$505,ROW(D450),FALSE)</f>
        <v>0</v>
      </c>
      <c r="Y450" s="1088">
        <f t="shared" si="87"/>
        <v>0</v>
      </c>
      <c r="Z450" s="1064">
        <f t="shared" si="88"/>
        <v>0</v>
      </c>
      <c r="AA450" s="1064">
        <f t="shared" si="89"/>
        <v>0</v>
      </c>
      <c r="AB450" s="1064">
        <f t="shared" si="90"/>
        <v>0</v>
      </c>
      <c r="AC450" s="1065">
        <f t="shared" si="91"/>
        <v>0</v>
      </c>
      <c r="AD450" s="1033">
        <f t="shared" si="92"/>
        <v>0</v>
      </c>
      <c r="AE450" s="1034">
        <f t="shared" si="93"/>
        <v>0</v>
      </c>
    </row>
    <row r="451" spans="2:31" s="388" customFormat="1" ht="15" customHeight="1" x14ac:dyDescent="0.2">
      <c r="B451" s="1057"/>
      <c r="C451" s="1058"/>
      <c r="D451" s="1059"/>
      <c r="E451" s="1060"/>
      <c r="F451" s="1060"/>
      <c r="G451" s="1060"/>
      <c r="H451" s="1060"/>
      <c r="I451" s="1060"/>
      <c r="J451" s="1060"/>
      <c r="K451" s="1061">
        <f t="shared" si="85"/>
        <v>0</v>
      </c>
      <c r="L451" s="1060"/>
      <c r="M451" s="1099">
        <f>IFERROR(VLOOKUP($C451,Listen!$F$3:$H$39,2,0),0)</f>
        <v>0</v>
      </c>
      <c r="N451" s="1062">
        <f>IFERROR(VLOOKUP($C451,Listen!$F$3:$H$39,3,0),0)</f>
        <v>0</v>
      </c>
      <c r="O451" s="1063">
        <f t="shared" si="86"/>
        <v>0</v>
      </c>
      <c r="P451" s="1063">
        <f t="shared" si="98"/>
        <v>0</v>
      </c>
      <c r="Q451" s="1063">
        <f t="shared" si="98"/>
        <v>0</v>
      </c>
      <c r="R451" s="1063">
        <f t="shared" si="98"/>
        <v>0</v>
      </c>
      <c r="S451" s="1063">
        <f t="shared" si="98"/>
        <v>0</v>
      </c>
      <c r="T451" s="1063">
        <f t="shared" si="98"/>
        <v>0</v>
      </c>
      <c r="U451" s="1100">
        <f t="shared" si="98"/>
        <v>0</v>
      </c>
      <c r="V451" s="1088">
        <f t="shared" si="95"/>
        <v>0</v>
      </c>
      <c r="W451" s="1064">
        <f>IF(D451='A. Allgemeine Informationen'!$C$15,$K451-X451,HLOOKUP('A. Allgemeine Informationen'!$C$15-1,$Y$1:$AE$505,ROW(D451),FALSE)-$X451)</f>
        <v>0</v>
      </c>
      <c r="X451" s="1098">
        <f>HLOOKUP('A. Allgemeine Informationen'!$C$15,$Y$1:$AE$505,ROW(D451),FALSE)</f>
        <v>0</v>
      </c>
      <c r="Y451" s="1088">
        <f t="shared" si="87"/>
        <v>0</v>
      </c>
      <c r="Z451" s="1064">
        <f t="shared" si="88"/>
        <v>0</v>
      </c>
      <c r="AA451" s="1064">
        <f t="shared" si="89"/>
        <v>0</v>
      </c>
      <c r="AB451" s="1064">
        <f t="shared" si="90"/>
        <v>0</v>
      </c>
      <c r="AC451" s="1065">
        <f t="shared" si="91"/>
        <v>0</v>
      </c>
      <c r="AD451" s="1033">
        <f t="shared" si="92"/>
        <v>0</v>
      </c>
      <c r="AE451" s="1034">
        <f t="shared" si="93"/>
        <v>0</v>
      </c>
    </row>
    <row r="452" spans="2:31" s="388" customFormat="1" ht="15" customHeight="1" x14ac:dyDescent="0.2">
      <c r="B452" s="1057"/>
      <c r="C452" s="1058"/>
      <c r="D452" s="1059"/>
      <c r="E452" s="1060"/>
      <c r="F452" s="1060"/>
      <c r="G452" s="1060"/>
      <c r="H452" s="1060"/>
      <c r="I452" s="1060"/>
      <c r="J452" s="1060"/>
      <c r="K452" s="1061">
        <f t="shared" si="85"/>
        <v>0</v>
      </c>
      <c r="L452" s="1060"/>
      <c r="M452" s="1099">
        <f>IFERROR(VLOOKUP($C452,Listen!$F$3:$H$39,2,0),0)</f>
        <v>0</v>
      </c>
      <c r="N452" s="1062">
        <f>IFERROR(VLOOKUP($C452,Listen!$F$3:$H$39,3,0),0)</f>
        <v>0</v>
      </c>
      <c r="O452" s="1063">
        <f t="shared" si="86"/>
        <v>0</v>
      </c>
      <c r="P452" s="1063">
        <f t="shared" si="98"/>
        <v>0</v>
      </c>
      <c r="Q452" s="1063">
        <f t="shared" si="98"/>
        <v>0</v>
      </c>
      <c r="R452" s="1063">
        <f t="shared" si="98"/>
        <v>0</v>
      </c>
      <c r="S452" s="1063">
        <f t="shared" si="98"/>
        <v>0</v>
      </c>
      <c r="T452" s="1063">
        <f t="shared" si="98"/>
        <v>0</v>
      </c>
      <c r="U452" s="1100">
        <f t="shared" si="98"/>
        <v>0</v>
      </c>
      <c r="V452" s="1088">
        <f t="shared" si="95"/>
        <v>0</v>
      </c>
      <c r="W452" s="1064">
        <f>IF(D452='A. Allgemeine Informationen'!$C$15,$K452-X452,HLOOKUP('A. Allgemeine Informationen'!$C$15-1,$Y$1:$AE$505,ROW(D452),FALSE)-$X452)</f>
        <v>0</v>
      </c>
      <c r="X452" s="1098">
        <f>HLOOKUP('A. Allgemeine Informationen'!$C$15,$Y$1:$AE$505,ROW(D452),FALSE)</f>
        <v>0</v>
      </c>
      <c r="Y452" s="1088">
        <f t="shared" si="87"/>
        <v>0</v>
      </c>
      <c r="Z452" s="1064">
        <f t="shared" si="88"/>
        <v>0</v>
      </c>
      <c r="AA452" s="1064">
        <f t="shared" si="89"/>
        <v>0</v>
      </c>
      <c r="AB452" s="1064">
        <f t="shared" si="90"/>
        <v>0</v>
      </c>
      <c r="AC452" s="1065">
        <f t="shared" si="91"/>
        <v>0</v>
      </c>
      <c r="AD452" s="1033">
        <f t="shared" si="92"/>
        <v>0</v>
      </c>
      <c r="AE452" s="1034">
        <f t="shared" si="93"/>
        <v>0</v>
      </c>
    </row>
    <row r="453" spans="2:31" s="388" customFormat="1" ht="15" customHeight="1" x14ac:dyDescent="0.2">
      <c r="B453" s="1057"/>
      <c r="C453" s="1058"/>
      <c r="D453" s="1059"/>
      <c r="E453" s="1060"/>
      <c r="F453" s="1060"/>
      <c r="G453" s="1060"/>
      <c r="H453" s="1060"/>
      <c r="I453" s="1060"/>
      <c r="J453" s="1060"/>
      <c r="K453" s="1061">
        <f t="shared" si="85"/>
        <v>0</v>
      </c>
      <c r="L453" s="1060"/>
      <c r="M453" s="1099">
        <f>IFERROR(VLOOKUP($C453,Listen!$F$3:$H$39,2,0),0)</f>
        <v>0</v>
      </c>
      <c r="N453" s="1062">
        <f>IFERROR(VLOOKUP($C453,Listen!$F$3:$H$39,3,0),0)</f>
        <v>0</v>
      </c>
      <c r="O453" s="1063">
        <f t="shared" si="86"/>
        <v>0</v>
      </c>
      <c r="P453" s="1063">
        <f t="shared" si="98"/>
        <v>0</v>
      </c>
      <c r="Q453" s="1063">
        <f t="shared" si="98"/>
        <v>0</v>
      </c>
      <c r="R453" s="1063">
        <f t="shared" si="98"/>
        <v>0</v>
      </c>
      <c r="S453" s="1063">
        <f t="shared" si="98"/>
        <v>0</v>
      </c>
      <c r="T453" s="1063">
        <f t="shared" si="98"/>
        <v>0</v>
      </c>
      <c r="U453" s="1100">
        <f t="shared" si="98"/>
        <v>0</v>
      </c>
      <c r="V453" s="1088">
        <f t="shared" si="95"/>
        <v>0</v>
      </c>
      <c r="W453" s="1064">
        <f>IF(D453='A. Allgemeine Informationen'!$C$15,$K453-X453,HLOOKUP('A. Allgemeine Informationen'!$C$15-1,$Y$1:$AE$505,ROW(D453),FALSE)-$X453)</f>
        <v>0</v>
      </c>
      <c r="X453" s="1098">
        <f>HLOOKUP('A. Allgemeine Informationen'!$C$15,$Y$1:$AE$505,ROW(D453),FALSE)</f>
        <v>0</v>
      </c>
      <c r="Y453" s="1088">
        <f t="shared" si="87"/>
        <v>0</v>
      </c>
      <c r="Z453" s="1064">
        <f t="shared" si="88"/>
        <v>0</v>
      </c>
      <c r="AA453" s="1064">
        <f t="shared" si="89"/>
        <v>0</v>
      </c>
      <c r="AB453" s="1064">
        <f t="shared" si="90"/>
        <v>0</v>
      </c>
      <c r="AC453" s="1065">
        <f t="shared" si="91"/>
        <v>0</v>
      </c>
      <c r="AD453" s="1033">
        <f t="shared" si="92"/>
        <v>0</v>
      </c>
      <c r="AE453" s="1034">
        <f t="shared" si="93"/>
        <v>0</v>
      </c>
    </row>
    <row r="454" spans="2:31" s="388" customFormat="1" ht="15" customHeight="1" x14ac:dyDescent="0.2">
      <c r="B454" s="1057"/>
      <c r="C454" s="1058"/>
      <c r="D454" s="1059"/>
      <c r="E454" s="1060"/>
      <c r="F454" s="1060"/>
      <c r="G454" s="1060"/>
      <c r="H454" s="1060"/>
      <c r="I454" s="1060"/>
      <c r="J454" s="1060"/>
      <c r="K454" s="1061">
        <f t="shared" ref="K454:K505" si="99">E454+F454-H454</f>
        <v>0</v>
      </c>
      <c r="L454" s="1060"/>
      <c r="M454" s="1099">
        <f>IFERROR(VLOOKUP($C454,Listen!$F$3:$H$39,2,0),0)</f>
        <v>0</v>
      </c>
      <c r="N454" s="1062">
        <f>IFERROR(VLOOKUP($C454,Listen!$F$3:$H$39,3,0),0)</f>
        <v>0</v>
      </c>
      <c r="O454" s="1063">
        <f t="shared" ref="O454:O485" si="100">$M454</f>
        <v>0</v>
      </c>
      <c r="P454" s="1063">
        <f t="shared" si="98"/>
        <v>0</v>
      </c>
      <c r="Q454" s="1063">
        <f t="shared" si="98"/>
        <v>0</v>
      </c>
      <c r="R454" s="1063">
        <f t="shared" si="98"/>
        <v>0</v>
      </c>
      <c r="S454" s="1063">
        <f t="shared" si="98"/>
        <v>0</v>
      </c>
      <c r="T454" s="1063">
        <f t="shared" si="98"/>
        <v>0</v>
      </c>
      <c r="U454" s="1100">
        <f t="shared" si="98"/>
        <v>0</v>
      </c>
      <c r="V454" s="1088">
        <f t="shared" si="95"/>
        <v>0</v>
      </c>
      <c r="W454" s="1064">
        <f>IF(D454='A. Allgemeine Informationen'!$C$15,$K454-X454,HLOOKUP('A. Allgemeine Informationen'!$C$15-1,$Y$1:$AE$505,ROW(D454),FALSE)-$X454)</f>
        <v>0</v>
      </c>
      <c r="X454" s="1098">
        <f>HLOOKUP('A. Allgemeine Informationen'!$C$15,$Y$1:$AE$505,ROW(D454),FALSE)</f>
        <v>0</v>
      </c>
      <c r="Y454" s="1088">
        <f t="shared" ref="Y454:Y505" si="101">IF(OR($D454=0,$K454=0),0,IF($D454-$Y$5&lt;1,$K454-$K454/O454*(Y$5-$D454+1),0))</f>
        <v>0</v>
      </c>
      <c r="Z454" s="1064">
        <f t="shared" ref="Z454:Z505" si="102">IF(OR($D454=0,$K454=0,P454-(Z$5-$D454)=0),0,IF($D454-Z$5&lt;0,Y454-Y454/(P454-(Z$5-$D454)),IF($D454-Z$5=0,$K454-$K454/P454,0)))</f>
        <v>0</v>
      </c>
      <c r="AA454" s="1064">
        <f t="shared" ref="AA454:AA505" si="103">IF(OR($D454=0,$K454=0,Q454-(AA$5-$D454)=0),0,IF($D454-AA$5&lt;0,Z454-Z454/(Q454-(AA$5-$D454)),IF($D454-AA$5=0,$K454-$K454/Q454,0)))</f>
        <v>0</v>
      </c>
      <c r="AB454" s="1064">
        <f t="shared" ref="AB454:AB505" si="104">IF(OR($D454=0,$K454=0,R454-(AB$5-$D454)=0),0,IF($D454-AB$5&lt;0,AA454-AA454/(R454-(AB$5-$D454)),IF($D454-AB$5=0,$K454-$K454/R454,0)))</f>
        <v>0</v>
      </c>
      <c r="AC454" s="1065">
        <f t="shared" ref="AC454:AC505" si="105">IF(OR($D454=0,$K454=0,S454-(AC$5-$D454)=0),0,IF($D454-AC$5&lt;0,AB454-AB454/(S454-(AC$5-$D454)),IF($D454-AC$5=0,$K454-$K454/S454,0)))</f>
        <v>0</v>
      </c>
      <c r="AD454" s="1033">
        <f t="shared" ref="AD454:AD505" si="106">IF(OR($D454=0,$K454=0,T454-(AD$5-$D454)=0),0,IF($D454-AD$5&lt;0,AC454-AC454/(T454-(AD$5-$D454)),IF($D454-AD$5=0,$K454-$K454/T454,0)))</f>
        <v>0</v>
      </c>
      <c r="AE454" s="1034">
        <f t="shared" ref="AE454:AE505" si="107">IF(OR($D454=0,$K454=0,U454-(AE$5-$D454)=0),0,IF($D454-AE$5&lt;0,AD454-AD454/(U454-(AE$5-$D454)),IF($D454-AE$5=0,$K454-$K454/U454,0)))</f>
        <v>0</v>
      </c>
    </row>
    <row r="455" spans="2:31" s="388" customFormat="1" ht="15" customHeight="1" x14ac:dyDescent="0.2">
      <c r="B455" s="1057"/>
      <c r="C455" s="1058"/>
      <c r="D455" s="1059"/>
      <c r="E455" s="1060"/>
      <c r="F455" s="1060"/>
      <c r="G455" s="1060"/>
      <c r="H455" s="1060"/>
      <c r="I455" s="1060"/>
      <c r="J455" s="1060"/>
      <c r="K455" s="1061">
        <f t="shared" si="99"/>
        <v>0</v>
      </c>
      <c r="L455" s="1060"/>
      <c r="M455" s="1099">
        <f>IFERROR(VLOOKUP($C455,Listen!$F$3:$H$39,2,0),0)</f>
        <v>0</v>
      </c>
      <c r="N455" s="1062">
        <f>IFERROR(VLOOKUP($C455,Listen!$F$3:$H$39,3,0),0)</f>
        <v>0</v>
      </c>
      <c r="O455" s="1063">
        <f t="shared" si="100"/>
        <v>0</v>
      </c>
      <c r="P455" s="1063">
        <f t="shared" ref="P455:U470" si="108">O455</f>
        <v>0</v>
      </c>
      <c r="Q455" s="1063">
        <f t="shared" si="108"/>
        <v>0</v>
      </c>
      <c r="R455" s="1063">
        <f t="shared" si="108"/>
        <v>0</v>
      </c>
      <c r="S455" s="1063">
        <f t="shared" si="108"/>
        <v>0</v>
      </c>
      <c r="T455" s="1063">
        <f t="shared" si="108"/>
        <v>0</v>
      </c>
      <c r="U455" s="1100">
        <f t="shared" si="108"/>
        <v>0</v>
      </c>
      <c r="V455" s="1088">
        <f t="shared" ref="V455:V505" si="109">X455+W455</f>
        <v>0</v>
      </c>
      <c r="W455" s="1064">
        <f>IF(D455='A. Allgemeine Informationen'!$C$15,$K455-X455,HLOOKUP('A. Allgemeine Informationen'!$C$15-1,$Y$1:$AE$505,ROW(D455),FALSE)-$X455)</f>
        <v>0</v>
      </c>
      <c r="X455" s="1098">
        <f>HLOOKUP('A. Allgemeine Informationen'!$C$15,$Y$1:$AE$505,ROW(D455),FALSE)</f>
        <v>0</v>
      </c>
      <c r="Y455" s="1088">
        <f t="shared" si="101"/>
        <v>0</v>
      </c>
      <c r="Z455" s="1064">
        <f t="shared" si="102"/>
        <v>0</v>
      </c>
      <c r="AA455" s="1064">
        <f t="shared" si="103"/>
        <v>0</v>
      </c>
      <c r="AB455" s="1064">
        <f t="shared" si="104"/>
        <v>0</v>
      </c>
      <c r="AC455" s="1065">
        <f t="shared" si="105"/>
        <v>0</v>
      </c>
      <c r="AD455" s="1033">
        <f t="shared" si="106"/>
        <v>0</v>
      </c>
      <c r="AE455" s="1034">
        <f t="shared" si="107"/>
        <v>0</v>
      </c>
    </row>
    <row r="456" spans="2:31" s="388" customFormat="1" ht="15" customHeight="1" x14ac:dyDescent="0.2">
      <c r="B456" s="1057"/>
      <c r="C456" s="1058"/>
      <c r="D456" s="1059"/>
      <c r="E456" s="1060"/>
      <c r="F456" s="1060"/>
      <c r="G456" s="1060"/>
      <c r="H456" s="1060"/>
      <c r="I456" s="1060"/>
      <c r="J456" s="1060"/>
      <c r="K456" s="1061">
        <f t="shared" si="99"/>
        <v>0</v>
      </c>
      <c r="L456" s="1060"/>
      <c r="M456" s="1099">
        <f>IFERROR(VLOOKUP($C456,Listen!$F$3:$H$39,2,0),0)</f>
        <v>0</v>
      </c>
      <c r="N456" s="1062">
        <f>IFERROR(VLOOKUP($C456,Listen!$F$3:$H$39,3,0),0)</f>
        <v>0</v>
      </c>
      <c r="O456" s="1063">
        <f t="shared" si="100"/>
        <v>0</v>
      </c>
      <c r="P456" s="1063">
        <f t="shared" si="108"/>
        <v>0</v>
      </c>
      <c r="Q456" s="1063">
        <f t="shared" si="108"/>
        <v>0</v>
      </c>
      <c r="R456" s="1063">
        <f t="shared" si="108"/>
        <v>0</v>
      </c>
      <c r="S456" s="1063">
        <f t="shared" si="108"/>
        <v>0</v>
      </c>
      <c r="T456" s="1063">
        <f t="shared" si="108"/>
        <v>0</v>
      </c>
      <c r="U456" s="1100">
        <f t="shared" si="108"/>
        <v>0</v>
      </c>
      <c r="V456" s="1088">
        <f t="shared" si="109"/>
        <v>0</v>
      </c>
      <c r="W456" s="1064">
        <f>IF(D456='A. Allgemeine Informationen'!$C$15,$K456-X456,HLOOKUP('A. Allgemeine Informationen'!$C$15-1,$Y$1:$AE$505,ROW(D456),FALSE)-$X456)</f>
        <v>0</v>
      </c>
      <c r="X456" s="1098">
        <f>HLOOKUP('A. Allgemeine Informationen'!$C$15,$Y$1:$AE$505,ROW(D456),FALSE)</f>
        <v>0</v>
      </c>
      <c r="Y456" s="1088">
        <f t="shared" si="101"/>
        <v>0</v>
      </c>
      <c r="Z456" s="1064">
        <f t="shared" si="102"/>
        <v>0</v>
      </c>
      <c r="AA456" s="1064">
        <f t="shared" si="103"/>
        <v>0</v>
      </c>
      <c r="AB456" s="1064">
        <f t="shared" si="104"/>
        <v>0</v>
      </c>
      <c r="AC456" s="1065">
        <f t="shared" si="105"/>
        <v>0</v>
      </c>
      <c r="AD456" s="1033">
        <f t="shared" si="106"/>
        <v>0</v>
      </c>
      <c r="AE456" s="1034">
        <f t="shared" si="107"/>
        <v>0</v>
      </c>
    </row>
    <row r="457" spans="2:31" s="388" customFormat="1" ht="15" customHeight="1" x14ac:dyDescent="0.2">
      <c r="B457" s="1057"/>
      <c r="C457" s="1058"/>
      <c r="D457" s="1059"/>
      <c r="E457" s="1060"/>
      <c r="F457" s="1060"/>
      <c r="G457" s="1060"/>
      <c r="H457" s="1060"/>
      <c r="I457" s="1060"/>
      <c r="J457" s="1060"/>
      <c r="K457" s="1061">
        <f t="shared" si="99"/>
        <v>0</v>
      </c>
      <c r="L457" s="1060"/>
      <c r="M457" s="1099">
        <f>IFERROR(VLOOKUP($C457,Listen!$F$3:$H$39,2,0),0)</f>
        <v>0</v>
      </c>
      <c r="N457" s="1062">
        <f>IFERROR(VLOOKUP($C457,Listen!$F$3:$H$39,3,0),0)</f>
        <v>0</v>
      </c>
      <c r="O457" s="1063">
        <f t="shared" si="100"/>
        <v>0</v>
      </c>
      <c r="P457" s="1063">
        <f t="shared" si="108"/>
        <v>0</v>
      </c>
      <c r="Q457" s="1063">
        <f t="shared" si="108"/>
        <v>0</v>
      </c>
      <c r="R457" s="1063">
        <f t="shared" si="108"/>
        <v>0</v>
      </c>
      <c r="S457" s="1063">
        <f t="shared" si="108"/>
        <v>0</v>
      </c>
      <c r="T457" s="1063">
        <f t="shared" si="108"/>
        <v>0</v>
      </c>
      <c r="U457" s="1100">
        <f t="shared" si="108"/>
        <v>0</v>
      </c>
      <c r="V457" s="1088">
        <f t="shared" si="109"/>
        <v>0</v>
      </c>
      <c r="W457" s="1064">
        <f>IF(D457='A. Allgemeine Informationen'!$C$15,$K457-X457,HLOOKUP('A. Allgemeine Informationen'!$C$15-1,$Y$1:$AE$505,ROW(D457),FALSE)-$X457)</f>
        <v>0</v>
      </c>
      <c r="X457" s="1098">
        <f>HLOOKUP('A. Allgemeine Informationen'!$C$15,$Y$1:$AE$505,ROW(D457),FALSE)</f>
        <v>0</v>
      </c>
      <c r="Y457" s="1088">
        <f t="shared" si="101"/>
        <v>0</v>
      </c>
      <c r="Z457" s="1064">
        <f t="shared" si="102"/>
        <v>0</v>
      </c>
      <c r="AA457" s="1064">
        <f t="shared" si="103"/>
        <v>0</v>
      </c>
      <c r="AB457" s="1064">
        <f t="shared" si="104"/>
        <v>0</v>
      </c>
      <c r="AC457" s="1065">
        <f t="shared" si="105"/>
        <v>0</v>
      </c>
      <c r="AD457" s="1033">
        <f t="shared" si="106"/>
        <v>0</v>
      </c>
      <c r="AE457" s="1034">
        <f t="shared" si="107"/>
        <v>0</v>
      </c>
    </row>
    <row r="458" spans="2:31" s="388" customFormat="1" ht="15" customHeight="1" x14ac:dyDescent="0.2">
      <c r="B458" s="1057"/>
      <c r="C458" s="1058"/>
      <c r="D458" s="1059"/>
      <c r="E458" s="1060"/>
      <c r="F458" s="1060"/>
      <c r="G458" s="1060"/>
      <c r="H458" s="1060"/>
      <c r="I458" s="1060"/>
      <c r="J458" s="1060"/>
      <c r="K458" s="1061">
        <f t="shared" si="99"/>
        <v>0</v>
      </c>
      <c r="L458" s="1060"/>
      <c r="M458" s="1099">
        <f>IFERROR(VLOOKUP($C458,Listen!$F$3:$H$39,2,0),0)</f>
        <v>0</v>
      </c>
      <c r="N458" s="1062">
        <f>IFERROR(VLOOKUP($C458,Listen!$F$3:$H$39,3,0),0)</f>
        <v>0</v>
      </c>
      <c r="O458" s="1063">
        <f t="shared" si="100"/>
        <v>0</v>
      </c>
      <c r="P458" s="1063">
        <f t="shared" si="108"/>
        <v>0</v>
      </c>
      <c r="Q458" s="1063">
        <f t="shared" si="108"/>
        <v>0</v>
      </c>
      <c r="R458" s="1063">
        <f t="shared" si="108"/>
        <v>0</v>
      </c>
      <c r="S458" s="1063">
        <f t="shared" si="108"/>
        <v>0</v>
      </c>
      <c r="T458" s="1063">
        <f t="shared" si="108"/>
        <v>0</v>
      </c>
      <c r="U458" s="1100">
        <f t="shared" si="108"/>
        <v>0</v>
      </c>
      <c r="V458" s="1088">
        <f t="shared" si="109"/>
        <v>0</v>
      </c>
      <c r="W458" s="1064">
        <f>IF(D458='A. Allgemeine Informationen'!$C$15,$K458-X458,HLOOKUP('A. Allgemeine Informationen'!$C$15-1,$Y$1:$AE$505,ROW(D458),FALSE)-$X458)</f>
        <v>0</v>
      </c>
      <c r="X458" s="1098">
        <f>HLOOKUP('A. Allgemeine Informationen'!$C$15,$Y$1:$AE$505,ROW(D458),FALSE)</f>
        <v>0</v>
      </c>
      <c r="Y458" s="1088">
        <f t="shared" si="101"/>
        <v>0</v>
      </c>
      <c r="Z458" s="1064">
        <f t="shared" si="102"/>
        <v>0</v>
      </c>
      <c r="AA458" s="1064">
        <f t="shared" si="103"/>
        <v>0</v>
      </c>
      <c r="AB458" s="1064">
        <f t="shared" si="104"/>
        <v>0</v>
      </c>
      <c r="AC458" s="1065">
        <f t="shared" si="105"/>
        <v>0</v>
      </c>
      <c r="AD458" s="1033">
        <f t="shared" si="106"/>
        <v>0</v>
      </c>
      <c r="AE458" s="1034">
        <f t="shared" si="107"/>
        <v>0</v>
      </c>
    </row>
    <row r="459" spans="2:31" s="388" customFormat="1" ht="15" customHeight="1" x14ac:dyDescent="0.2">
      <c r="B459" s="1057"/>
      <c r="C459" s="1058"/>
      <c r="D459" s="1059"/>
      <c r="E459" s="1060"/>
      <c r="F459" s="1060"/>
      <c r="G459" s="1060"/>
      <c r="H459" s="1060"/>
      <c r="I459" s="1060"/>
      <c r="J459" s="1060"/>
      <c r="K459" s="1061">
        <f t="shared" si="99"/>
        <v>0</v>
      </c>
      <c r="L459" s="1060"/>
      <c r="M459" s="1099">
        <f>IFERROR(VLOOKUP($C459,Listen!$F$3:$H$39,2,0),0)</f>
        <v>0</v>
      </c>
      <c r="N459" s="1062">
        <f>IFERROR(VLOOKUP($C459,Listen!$F$3:$H$39,3,0),0)</f>
        <v>0</v>
      </c>
      <c r="O459" s="1063">
        <f t="shared" si="100"/>
        <v>0</v>
      </c>
      <c r="P459" s="1063">
        <f t="shared" si="108"/>
        <v>0</v>
      </c>
      <c r="Q459" s="1063">
        <f t="shared" si="108"/>
        <v>0</v>
      </c>
      <c r="R459" s="1063">
        <f t="shared" si="108"/>
        <v>0</v>
      </c>
      <c r="S459" s="1063">
        <f t="shared" si="108"/>
        <v>0</v>
      </c>
      <c r="T459" s="1063">
        <f t="shared" si="108"/>
        <v>0</v>
      </c>
      <c r="U459" s="1100">
        <f t="shared" si="108"/>
        <v>0</v>
      </c>
      <c r="V459" s="1088">
        <f t="shared" si="109"/>
        <v>0</v>
      </c>
      <c r="W459" s="1064">
        <f>IF(D459='A. Allgemeine Informationen'!$C$15,$K459-X459,HLOOKUP('A. Allgemeine Informationen'!$C$15-1,$Y$1:$AE$505,ROW(D459),FALSE)-$X459)</f>
        <v>0</v>
      </c>
      <c r="X459" s="1098">
        <f>HLOOKUP('A. Allgemeine Informationen'!$C$15,$Y$1:$AE$505,ROW(D459),FALSE)</f>
        <v>0</v>
      </c>
      <c r="Y459" s="1088">
        <f t="shared" si="101"/>
        <v>0</v>
      </c>
      <c r="Z459" s="1064">
        <f t="shared" si="102"/>
        <v>0</v>
      </c>
      <c r="AA459" s="1064">
        <f t="shared" si="103"/>
        <v>0</v>
      </c>
      <c r="AB459" s="1064">
        <f t="shared" si="104"/>
        <v>0</v>
      </c>
      <c r="AC459" s="1065">
        <f t="shared" si="105"/>
        <v>0</v>
      </c>
      <c r="AD459" s="1033">
        <f t="shared" si="106"/>
        <v>0</v>
      </c>
      <c r="AE459" s="1034">
        <f t="shared" si="107"/>
        <v>0</v>
      </c>
    </row>
    <row r="460" spans="2:31" s="388" customFormat="1" ht="15" customHeight="1" x14ac:dyDescent="0.2">
      <c r="B460" s="1057"/>
      <c r="C460" s="1058"/>
      <c r="D460" s="1059"/>
      <c r="E460" s="1060"/>
      <c r="F460" s="1060"/>
      <c r="G460" s="1060"/>
      <c r="H460" s="1060"/>
      <c r="I460" s="1060"/>
      <c r="J460" s="1060"/>
      <c r="K460" s="1061">
        <f t="shared" si="99"/>
        <v>0</v>
      </c>
      <c r="L460" s="1060"/>
      <c r="M460" s="1099">
        <f>IFERROR(VLOOKUP($C460,Listen!$F$3:$H$39,2,0),0)</f>
        <v>0</v>
      </c>
      <c r="N460" s="1062">
        <f>IFERROR(VLOOKUP($C460,Listen!$F$3:$H$39,3,0),0)</f>
        <v>0</v>
      </c>
      <c r="O460" s="1063">
        <f t="shared" si="100"/>
        <v>0</v>
      </c>
      <c r="P460" s="1063">
        <f t="shared" si="108"/>
        <v>0</v>
      </c>
      <c r="Q460" s="1063">
        <f t="shared" si="108"/>
        <v>0</v>
      </c>
      <c r="R460" s="1063">
        <f t="shared" si="108"/>
        <v>0</v>
      </c>
      <c r="S460" s="1063">
        <f t="shared" si="108"/>
        <v>0</v>
      </c>
      <c r="T460" s="1063">
        <f t="shared" si="108"/>
        <v>0</v>
      </c>
      <c r="U460" s="1100">
        <f t="shared" si="108"/>
        <v>0</v>
      </c>
      <c r="V460" s="1088">
        <f t="shared" si="109"/>
        <v>0</v>
      </c>
      <c r="W460" s="1064">
        <f>IF(D460='A. Allgemeine Informationen'!$C$15,$K460-X460,HLOOKUP('A. Allgemeine Informationen'!$C$15-1,$Y$1:$AE$505,ROW(D460),FALSE)-$X460)</f>
        <v>0</v>
      </c>
      <c r="X460" s="1098">
        <f>HLOOKUP('A. Allgemeine Informationen'!$C$15,$Y$1:$AE$505,ROW(D460),FALSE)</f>
        <v>0</v>
      </c>
      <c r="Y460" s="1088">
        <f t="shared" si="101"/>
        <v>0</v>
      </c>
      <c r="Z460" s="1064">
        <f t="shared" si="102"/>
        <v>0</v>
      </c>
      <c r="AA460" s="1064">
        <f t="shared" si="103"/>
        <v>0</v>
      </c>
      <c r="AB460" s="1064">
        <f t="shared" si="104"/>
        <v>0</v>
      </c>
      <c r="AC460" s="1065">
        <f t="shared" si="105"/>
        <v>0</v>
      </c>
      <c r="AD460" s="1033">
        <f t="shared" si="106"/>
        <v>0</v>
      </c>
      <c r="AE460" s="1034">
        <f t="shared" si="107"/>
        <v>0</v>
      </c>
    </row>
    <row r="461" spans="2:31" s="388" customFormat="1" ht="15" customHeight="1" x14ac:dyDescent="0.2">
      <c r="B461" s="1057"/>
      <c r="C461" s="1058"/>
      <c r="D461" s="1059"/>
      <c r="E461" s="1060"/>
      <c r="F461" s="1060"/>
      <c r="G461" s="1060"/>
      <c r="H461" s="1060"/>
      <c r="I461" s="1060"/>
      <c r="J461" s="1060"/>
      <c r="K461" s="1061">
        <f t="shared" si="99"/>
        <v>0</v>
      </c>
      <c r="L461" s="1060"/>
      <c r="M461" s="1099">
        <f>IFERROR(VLOOKUP($C461,Listen!$F$3:$H$39,2,0),0)</f>
        <v>0</v>
      </c>
      <c r="N461" s="1062">
        <f>IFERROR(VLOOKUP($C461,Listen!$F$3:$H$39,3,0),0)</f>
        <v>0</v>
      </c>
      <c r="O461" s="1063">
        <f t="shared" si="100"/>
        <v>0</v>
      </c>
      <c r="P461" s="1063">
        <f t="shared" si="108"/>
        <v>0</v>
      </c>
      <c r="Q461" s="1063">
        <f t="shared" si="108"/>
        <v>0</v>
      </c>
      <c r="R461" s="1063">
        <f t="shared" si="108"/>
        <v>0</v>
      </c>
      <c r="S461" s="1063">
        <f t="shared" si="108"/>
        <v>0</v>
      </c>
      <c r="T461" s="1063">
        <f t="shared" si="108"/>
        <v>0</v>
      </c>
      <c r="U461" s="1100">
        <f t="shared" si="108"/>
        <v>0</v>
      </c>
      <c r="V461" s="1088">
        <f t="shared" si="109"/>
        <v>0</v>
      </c>
      <c r="W461" s="1064">
        <f>IF(D461='A. Allgemeine Informationen'!$C$15,$K461-X461,HLOOKUP('A. Allgemeine Informationen'!$C$15-1,$Y$1:$AE$505,ROW(D461),FALSE)-$X461)</f>
        <v>0</v>
      </c>
      <c r="X461" s="1098">
        <f>HLOOKUP('A. Allgemeine Informationen'!$C$15,$Y$1:$AE$505,ROW(D461),FALSE)</f>
        <v>0</v>
      </c>
      <c r="Y461" s="1088">
        <f t="shared" si="101"/>
        <v>0</v>
      </c>
      <c r="Z461" s="1064">
        <f t="shared" si="102"/>
        <v>0</v>
      </c>
      <c r="AA461" s="1064">
        <f t="shared" si="103"/>
        <v>0</v>
      </c>
      <c r="AB461" s="1064">
        <f t="shared" si="104"/>
        <v>0</v>
      </c>
      <c r="AC461" s="1065">
        <f t="shared" si="105"/>
        <v>0</v>
      </c>
      <c r="AD461" s="1033">
        <f t="shared" si="106"/>
        <v>0</v>
      </c>
      <c r="AE461" s="1034">
        <f t="shared" si="107"/>
        <v>0</v>
      </c>
    </row>
    <row r="462" spans="2:31" s="388" customFormat="1" ht="15" customHeight="1" x14ac:dyDescent="0.2">
      <c r="B462" s="1057"/>
      <c r="C462" s="1058"/>
      <c r="D462" s="1059"/>
      <c r="E462" s="1060"/>
      <c r="F462" s="1060"/>
      <c r="G462" s="1060"/>
      <c r="H462" s="1060"/>
      <c r="I462" s="1060"/>
      <c r="J462" s="1060"/>
      <c r="K462" s="1061">
        <f t="shared" si="99"/>
        <v>0</v>
      </c>
      <c r="L462" s="1060"/>
      <c r="M462" s="1099">
        <f>IFERROR(VLOOKUP($C462,Listen!$F$3:$H$39,2,0),0)</f>
        <v>0</v>
      </c>
      <c r="N462" s="1062">
        <f>IFERROR(VLOOKUP($C462,Listen!$F$3:$H$39,3,0),0)</f>
        <v>0</v>
      </c>
      <c r="O462" s="1063">
        <f t="shared" si="100"/>
        <v>0</v>
      </c>
      <c r="P462" s="1063">
        <f t="shared" si="108"/>
        <v>0</v>
      </c>
      <c r="Q462" s="1063">
        <f t="shared" si="108"/>
        <v>0</v>
      </c>
      <c r="R462" s="1063">
        <f t="shared" si="108"/>
        <v>0</v>
      </c>
      <c r="S462" s="1063">
        <f t="shared" si="108"/>
        <v>0</v>
      </c>
      <c r="T462" s="1063">
        <f t="shared" si="108"/>
        <v>0</v>
      </c>
      <c r="U462" s="1100">
        <f t="shared" si="108"/>
        <v>0</v>
      </c>
      <c r="V462" s="1088">
        <f t="shared" si="109"/>
        <v>0</v>
      </c>
      <c r="W462" s="1064">
        <f>IF(D462='A. Allgemeine Informationen'!$C$15,$K462-X462,HLOOKUP('A. Allgemeine Informationen'!$C$15-1,$Y$1:$AE$505,ROW(D462),FALSE)-$X462)</f>
        <v>0</v>
      </c>
      <c r="X462" s="1098">
        <f>HLOOKUP('A. Allgemeine Informationen'!$C$15,$Y$1:$AE$505,ROW(D462),FALSE)</f>
        <v>0</v>
      </c>
      <c r="Y462" s="1088">
        <f t="shared" si="101"/>
        <v>0</v>
      </c>
      <c r="Z462" s="1064">
        <f t="shared" si="102"/>
        <v>0</v>
      </c>
      <c r="AA462" s="1064">
        <f t="shared" si="103"/>
        <v>0</v>
      </c>
      <c r="AB462" s="1064">
        <f t="shared" si="104"/>
        <v>0</v>
      </c>
      <c r="AC462" s="1065">
        <f t="shared" si="105"/>
        <v>0</v>
      </c>
      <c r="AD462" s="1033">
        <f t="shared" si="106"/>
        <v>0</v>
      </c>
      <c r="AE462" s="1034">
        <f t="shared" si="107"/>
        <v>0</v>
      </c>
    </row>
    <row r="463" spans="2:31" s="388" customFormat="1" ht="15" customHeight="1" x14ac:dyDescent="0.2">
      <c r="B463" s="1057"/>
      <c r="C463" s="1058"/>
      <c r="D463" s="1059"/>
      <c r="E463" s="1060"/>
      <c r="F463" s="1060"/>
      <c r="G463" s="1060"/>
      <c r="H463" s="1060"/>
      <c r="I463" s="1060"/>
      <c r="J463" s="1060"/>
      <c r="K463" s="1061">
        <f t="shared" si="99"/>
        <v>0</v>
      </c>
      <c r="L463" s="1060"/>
      <c r="M463" s="1099">
        <f>IFERROR(VLOOKUP($C463,Listen!$F$3:$H$39,2,0),0)</f>
        <v>0</v>
      </c>
      <c r="N463" s="1062">
        <f>IFERROR(VLOOKUP($C463,Listen!$F$3:$H$39,3,0),0)</f>
        <v>0</v>
      </c>
      <c r="O463" s="1063">
        <f t="shared" si="100"/>
        <v>0</v>
      </c>
      <c r="P463" s="1063">
        <f t="shared" si="108"/>
        <v>0</v>
      </c>
      <c r="Q463" s="1063">
        <f t="shared" si="108"/>
        <v>0</v>
      </c>
      <c r="R463" s="1063">
        <f t="shared" si="108"/>
        <v>0</v>
      </c>
      <c r="S463" s="1063">
        <f t="shared" si="108"/>
        <v>0</v>
      </c>
      <c r="T463" s="1063">
        <f t="shared" si="108"/>
        <v>0</v>
      </c>
      <c r="U463" s="1100">
        <f t="shared" si="108"/>
        <v>0</v>
      </c>
      <c r="V463" s="1088">
        <f t="shared" si="109"/>
        <v>0</v>
      </c>
      <c r="W463" s="1064">
        <f>IF(D463='A. Allgemeine Informationen'!$C$15,$K463-X463,HLOOKUP('A. Allgemeine Informationen'!$C$15-1,$Y$1:$AE$505,ROW(D463),FALSE)-$X463)</f>
        <v>0</v>
      </c>
      <c r="X463" s="1098">
        <f>HLOOKUP('A. Allgemeine Informationen'!$C$15,$Y$1:$AE$505,ROW(D463),FALSE)</f>
        <v>0</v>
      </c>
      <c r="Y463" s="1088">
        <f t="shared" si="101"/>
        <v>0</v>
      </c>
      <c r="Z463" s="1064">
        <f t="shared" si="102"/>
        <v>0</v>
      </c>
      <c r="AA463" s="1064">
        <f t="shared" si="103"/>
        <v>0</v>
      </c>
      <c r="AB463" s="1064">
        <f t="shared" si="104"/>
        <v>0</v>
      </c>
      <c r="AC463" s="1065">
        <f t="shared" si="105"/>
        <v>0</v>
      </c>
      <c r="AD463" s="1033">
        <f t="shared" si="106"/>
        <v>0</v>
      </c>
      <c r="AE463" s="1034">
        <f t="shared" si="107"/>
        <v>0</v>
      </c>
    </row>
    <row r="464" spans="2:31" s="388" customFormat="1" ht="15" customHeight="1" x14ac:dyDescent="0.2">
      <c r="B464" s="1057"/>
      <c r="C464" s="1058"/>
      <c r="D464" s="1059"/>
      <c r="E464" s="1060"/>
      <c r="F464" s="1060"/>
      <c r="G464" s="1060"/>
      <c r="H464" s="1060"/>
      <c r="I464" s="1060"/>
      <c r="J464" s="1060"/>
      <c r="K464" s="1061">
        <f t="shared" si="99"/>
        <v>0</v>
      </c>
      <c r="L464" s="1060"/>
      <c r="M464" s="1099">
        <f>IFERROR(VLOOKUP($C464,Listen!$F$3:$H$39,2,0),0)</f>
        <v>0</v>
      </c>
      <c r="N464" s="1062">
        <f>IFERROR(VLOOKUP($C464,Listen!$F$3:$H$39,3,0),0)</f>
        <v>0</v>
      </c>
      <c r="O464" s="1063">
        <f t="shared" si="100"/>
        <v>0</v>
      </c>
      <c r="P464" s="1063">
        <f t="shared" si="108"/>
        <v>0</v>
      </c>
      <c r="Q464" s="1063">
        <f t="shared" si="108"/>
        <v>0</v>
      </c>
      <c r="R464" s="1063">
        <f t="shared" si="108"/>
        <v>0</v>
      </c>
      <c r="S464" s="1063">
        <f t="shared" si="108"/>
        <v>0</v>
      </c>
      <c r="T464" s="1063">
        <f t="shared" si="108"/>
        <v>0</v>
      </c>
      <c r="U464" s="1100">
        <f t="shared" si="108"/>
        <v>0</v>
      </c>
      <c r="V464" s="1088">
        <f t="shared" si="109"/>
        <v>0</v>
      </c>
      <c r="W464" s="1064">
        <f>IF(D464='A. Allgemeine Informationen'!$C$15,$K464-X464,HLOOKUP('A. Allgemeine Informationen'!$C$15-1,$Y$1:$AE$505,ROW(D464),FALSE)-$X464)</f>
        <v>0</v>
      </c>
      <c r="X464" s="1098">
        <f>HLOOKUP('A. Allgemeine Informationen'!$C$15,$Y$1:$AE$505,ROW(D464),FALSE)</f>
        <v>0</v>
      </c>
      <c r="Y464" s="1088">
        <f t="shared" si="101"/>
        <v>0</v>
      </c>
      <c r="Z464" s="1064">
        <f t="shared" si="102"/>
        <v>0</v>
      </c>
      <c r="AA464" s="1064">
        <f t="shared" si="103"/>
        <v>0</v>
      </c>
      <c r="AB464" s="1064">
        <f t="shared" si="104"/>
        <v>0</v>
      </c>
      <c r="AC464" s="1065">
        <f t="shared" si="105"/>
        <v>0</v>
      </c>
      <c r="AD464" s="1033">
        <f t="shared" si="106"/>
        <v>0</v>
      </c>
      <c r="AE464" s="1034">
        <f t="shared" si="107"/>
        <v>0</v>
      </c>
    </row>
    <row r="465" spans="2:31" s="388" customFormat="1" ht="15" customHeight="1" x14ac:dyDescent="0.2">
      <c r="B465" s="1057"/>
      <c r="C465" s="1058"/>
      <c r="D465" s="1059"/>
      <c r="E465" s="1060"/>
      <c r="F465" s="1060"/>
      <c r="G465" s="1060"/>
      <c r="H465" s="1060"/>
      <c r="I465" s="1060"/>
      <c r="J465" s="1060"/>
      <c r="K465" s="1061">
        <f t="shared" si="99"/>
        <v>0</v>
      </c>
      <c r="L465" s="1060"/>
      <c r="M465" s="1099">
        <f>IFERROR(VLOOKUP($C465,Listen!$F$3:$H$39,2,0),0)</f>
        <v>0</v>
      </c>
      <c r="N465" s="1062">
        <f>IFERROR(VLOOKUP($C465,Listen!$F$3:$H$39,3,0),0)</f>
        <v>0</v>
      </c>
      <c r="O465" s="1063">
        <f t="shared" si="100"/>
        <v>0</v>
      </c>
      <c r="P465" s="1063">
        <f t="shared" si="108"/>
        <v>0</v>
      </c>
      <c r="Q465" s="1063">
        <f t="shared" si="108"/>
        <v>0</v>
      </c>
      <c r="R465" s="1063">
        <f t="shared" si="108"/>
        <v>0</v>
      </c>
      <c r="S465" s="1063">
        <f t="shared" si="108"/>
        <v>0</v>
      </c>
      <c r="T465" s="1063">
        <f t="shared" si="108"/>
        <v>0</v>
      </c>
      <c r="U465" s="1100">
        <f t="shared" si="108"/>
        <v>0</v>
      </c>
      <c r="V465" s="1088">
        <f t="shared" si="109"/>
        <v>0</v>
      </c>
      <c r="W465" s="1064">
        <f>IF(D465='A. Allgemeine Informationen'!$C$15,$K465-X465,HLOOKUP('A. Allgemeine Informationen'!$C$15-1,$Y$1:$AE$505,ROW(D465),FALSE)-$X465)</f>
        <v>0</v>
      </c>
      <c r="X465" s="1098">
        <f>HLOOKUP('A. Allgemeine Informationen'!$C$15,$Y$1:$AE$505,ROW(D465),FALSE)</f>
        <v>0</v>
      </c>
      <c r="Y465" s="1088">
        <f t="shared" si="101"/>
        <v>0</v>
      </c>
      <c r="Z465" s="1064">
        <f t="shared" si="102"/>
        <v>0</v>
      </c>
      <c r="AA465" s="1064">
        <f t="shared" si="103"/>
        <v>0</v>
      </c>
      <c r="AB465" s="1064">
        <f t="shared" si="104"/>
        <v>0</v>
      </c>
      <c r="AC465" s="1065">
        <f t="shared" si="105"/>
        <v>0</v>
      </c>
      <c r="AD465" s="1033">
        <f t="shared" si="106"/>
        <v>0</v>
      </c>
      <c r="AE465" s="1034">
        <f t="shared" si="107"/>
        <v>0</v>
      </c>
    </row>
    <row r="466" spans="2:31" s="388" customFormat="1" ht="15" customHeight="1" x14ac:dyDescent="0.2">
      <c r="B466" s="1057"/>
      <c r="C466" s="1058"/>
      <c r="D466" s="1059"/>
      <c r="E466" s="1060"/>
      <c r="F466" s="1060"/>
      <c r="G466" s="1060"/>
      <c r="H466" s="1060"/>
      <c r="I466" s="1060"/>
      <c r="J466" s="1060"/>
      <c r="K466" s="1061">
        <f t="shared" si="99"/>
        <v>0</v>
      </c>
      <c r="L466" s="1060"/>
      <c r="M466" s="1099">
        <f>IFERROR(VLOOKUP($C466,Listen!$F$3:$H$39,2,0),0)</f>
        <v>0</v>
      </c>
      <c r="N466" s="1062">
        <f>IFERROR(VLOOKUP($C466,Listen!$F$3:$H$39,3,0),0)</f>
        <v>0</v>
      </c>
      <c r="O466" s="1063">
        <f t="shared" si="100"/>
        <v>0</v>
      </c>
      <c r="P466" s="1063">
        <f t="shared" si="108"/>
        <v>0</v>
      </c>
      <c r="Q466" s="1063">
        <f t="shared" si="108"/>
        <v>0</v>
      </c>
      <c r="R466" s="1063">
        <f t="shared" si="108"/>
        <v>0</v>
      </c>
      <c r="S466" s="1063">
        <f t="shared" si="108"/>
        <v>0</v>
      </c>
      <c r="T466" s="1063">
        <f t="shared" si="108"/>
        <v>0</v>
      </c>
      <c r="U466" s="1100">
        <f t="shared" si="108"/>
        <v>0</v>
      </c>
      <c r="V466" s="1088">
        <f t="shared" si="109"/>
        <v>0</v>
      </c>
      <c r="W466" s="1064">
        <f>IF(D466='A. Allgemeine Informationen'!$C$15,$K466-X466,HLOOKUP('A. Allgemeine Informationen'!$C$15-1,$Y$1:$AE$505,ROW(D466),FALSE)-$X466)</f>
        <v>0</v>
      </c>
      <c r="X466" s="1098">
        <f>HLOOKUP('A. Allgemeine Informationen'!$C$15,$Y$1:$AE$505,ROW(D466),FALSE)</f>
        <v>0</v>
      </c>
      <c r="Y466" s="1088">
        <f t="shared" si="101"/>
        <v>0</v>
      </c>
      <c r="Z466" s="1064">
        <f t="shared" si="102"/>
        <v>0</v>
      </c>
      <c r="AA466" s="1064">
        <f t="shared" si="103"/>
        <v>0</v>
      </c>
      <c r="AB466" s="1064">
        <f t="shared" si="104"/>
        <v>0</v>
      </c>
      <c r="AC466" s="1065">
        <f t="shared" si="105"/>
        <v>0</v>
      </c>
      <c r="AD466" s="1033">
        <f t="shared" si="106"/>
        <v>0</v>
      </c>
      <c r="AE466" s="1034">
        <f t="shared" si="107"/>
        <v>0</v>
      </c>
    </row>
    <row r="467" spans="2:31" s="388" customFormat="1" ht="15" customHeight="1" x14ac:dyDescent="0.2">
      <c r="B467" s="1057"/>
      <c r="C467" s="1058"/>
      <c r="D467" s="1059"/>
      <c r="E467" s="1060"/>
      <c r="F467" s="1060"/>
      <c r="G467" s="1060"/>
      <c r="H467" s="1060"/>
      <c r="I467" s="1060"/>
      <c r="J467" s="1060"/>
      <c r="K467" s="1061">
        <f t="shared" si="99"/>
        <v>0</v>
      </c>
      <c r="L467" s="1060"/>
      <c r="M467" s="1099">
        <f>IFERROR(VLOOKUP($C467,Listen!$F$3:$H$39,2,0),0)</f>
        <v>0</v>
      </c>
      <c r="N467" s="1062">
        <f>IFERROR(VLOOKUP($C467,Listen!$F$3:$H$39,3,0),0)</f>
        <v>0</v>
      </c>
      <c r="O467" s="1063">
        <f t="shared" si="100"/>
        <v>0</v>
      </c>
      <c r="P467" s="1063">
        <f t="shared" si="108"/>
        <v>0</v>
      </c>
      <c r="Q467" s="1063">
        <f t="shared" si="108"/>
        <v>0</v>
      </c>
      <c r="R467" s="1063">
        <f t="shared" si="108"/>
        <v>0</v>
      </c>
      <c r="S467" s="1063">
        <f t="shared" si="108"/>
        <v>0</v>
      </c>
      <c r="T467" s="1063">
        <f t="shared" si="108"/>
        <v>0</v>
      </c>
      <c r="U467" s="1100">
        <f t="shared" si="108"/>
        <v>0</v>
      </c>
      <c r="V467" s="1088">
        <f t="shared" si="109"/>
        <v>0</v>
      </c>
      <c r="W467" s="1064">
        <f>IF(D467='A. Allgemeine Informationen'!$C$15,$K467-X467,HLOOKUP('A. Allgemeine Informationen'!$C$15-1,$Y$1:$AE$505,ROW(D467),FALSE)-$X467)</f>
        <v>0</v>
      </c>
      <c r="X467" s="1098">
        <f>HLOOKUP('A. Allgemeine Informationen'!$C$15,$Y$1:$AE$505,ROW(D467),FALSE)</f>
        <v>0</v>
      </c>
      <c r="Y467" s="1088">
        <f t="shared" si="101"/>
        <v>0</v>
      </c>
      <c r="Z467" s="1064">
        <f t="shared" si="102"/>
        <v>0</v>
      </c>
      <c r="AA467" s="1064">
        <f t="shared" si="103"/>
        <v>0</v>
      </c>
      <c r="AB467" s="1064">
        <f t="shared" si="104"/>
        <v>0</v>
      </c>
      <c r="AC467" s="1065">
        <f t="shared" si="105"/>
        <v>0</v>
      </c>
      <c r="AD467" s="1033">
        <f t="shared" si="106"/>
        <v>0</v>
      </c>
      <c r="AE467" s="1034">
        <f t="shared" si="107"/>
        <v>0</v>
      </c>
    </row>
    <row r="468" spans="2:31" s="388" customFormat="1" ht="15" customHeight="1" x14ac:dyDescent="0.2">
      <c r="B468" s="1057"/>
      <c r="C468" s="1058"/>
      <c r="D468" s="1059"/>
      <c r="E468" s="1060"/>
      <c r="F468" s="1060"/>
      <c r="G468" s="1060"/>
      <c r="H468" s="1060"/>
      <c r="I468" s="1060"/>
      <c r="J468" s="1060"/>
      <c r="K468" s="1061">
        <f t="shared" si="99"/>
        <v>0</v>
      </c>
      <c r="L468" s="1060"/>
      <c r="M468" s="1099">
        <f>IFERROR(VLOOKUP($C468,Listen!$F$3:$H$39,2,0),0)</f>
        <v>0</v>
      </c>
      <c r="N468" s="1062">
        <f>IFERROR(VLOOKUP($C468,Listen!$F$3:$H$39,3,0),0)</f>
        <v>0</v>
      </c>
      <c r="O468" s="1063">
        <f t="shared" si="100"/>
        <v>0</v>
      </c>
      <c r="P468" s="1063">
        <f t="shared" si="108"/>
        <v>0</v>
      </c>
      <c r="Q468" s="1063">
        <f t="shared" si="108"/>
        <v>0</v>
      </c>
      <c r="R468" s="1063">
        <f t="shared" si="108"/>
        <v>0</v>
      </c>
      <c r="S468" s="1063">
        <f t="shared" si="108"/>
        <v>0</v>
      </c>
      <c r="T468" s="1063">
        <f t="shared" si="108"/>
        <v>0</v>
      </c>
      <c r="U468" s="1100">
        <f t="shared" si="108"/>
        <v>0</v>
      </c>
      <c r="V468" s="1088">
        <f t="shared" si="109"/>
        <v>0</v>
      </c>
      <c r="W468" s="1064">
        <f>IF(D468='A. Allgemeine Informationen'!$C$15,$K468-X468,HLOOKUP('A. Allgemeine Informationen'!$C$15-1,$Y$1:$AE$505,ROW(D468),FALSE)-$X468)</f>
        <v>0</v>
      </c>
      <c r="X468" s="1098">
        <f>HLOOKUP('A. Allgemeine Informationen'!$C$15,$Y$1:$AE$505,ROW(D468),FALSE)</f>
        <v>0</v>
      </c>
      <c r="Y468" s="1088">
        <f t="shared" si="101"/>
        <v>0</v>
      </c>
      <c r="Z468" s="1064">
        <f t="shared" si="102"/>
        <v>0</v>
      </c>
      <c r="AA468" s="1064">
        <f t="shared" si="103"/>
        <v>0</v>
      </c>
      <c r="AB468" s="1064">
        <f t="shared" si="104"/>
        <v>0</v>
      </c>
      <c r="AC468" s="1065">
        <f t="shared" si="105"/>
        <v>0</v>
      </c>
      <c r="AD468" s="1033">
        <f t="shared" si="106"/>
        <v>0</v>
      </c>
      <c r="AE468" s="1034">
        <f t="shared" si="107"/>
        <v>0</v>
      </c>
    </row>
    <row r="469" spans="2:31" s="388" customFormat="1" ht="15" customHeight="1" x14ac:dyDescent="0.2">
      <c r="B469" s="1057"/>
      <c r="C469" s="1058"/>
      <c r="D469" s="1059"/>
      <c r="E469" s="1060"/>
      <c r="F469" s="1060"/>
      <c r="G469" s="1060"/>
      <c r="H469" s="1060"/>
      <c r="I469" s="1060"/>
      <c r="J469" s="1060"/>
      <c r="K469" s="1061">
        <f t="shared" si="99"/>
        <v>0</v>
      </c>
      <c r="L469" s="1060"/>
      <c r="M469" s="1099">
        <f>IFERROR(VLOOKUP($C469,Listen!$F$3:$H$39,2,0),0)</f>
        <v>0</v>
      </c>
      <c r="N469" s="1062">
        <f>IFERROR(VLOOKUP($C469,Listen!$F$3:$H$39,3,0),0)</f>
        <v>0</v>
      </c>
      <c r="O469" s="1063">
        <f t="shared" si="100"/>
        <v>0</v>
      </c>
      <c r="P469" s="1063">
        <f t="shared" si="108"/>
        <v>0</v>
      </c>
      <c r="Q469" s="1063">
        <f t="shared" si="108"/>
        <v>0</v>
      </c>
      <c r="R469" s="1063">
        <f t="shared" si="108"/>
        <v>0</v>
      </c>
      <c r="S469" s="1063">
        <f t="shared" si="108"/>
        <v>0</v>
      </c>
      <c r="T469" s="1063">
        <f t="shared" si="108"/>
        <v>0</v>
      </c>
      <c r="U469" s="1100">
        <f t="shared" si="108"/>
        <v>0</v>
      </c>
      <c r="V469" s="1088">
        <f t="shared" si="109"/>
        <v>0</v>
      </c>
      <c r="W469" s="1064">
        <f>IF(D469='A. Allgemeine Informationen'!$C$15,$K469-X469,HLOOKUP('A. Allgemeine Informationen'!$C$15-1,$Y$1:$AE$505,ROW(D469),FALSE)-$X469)</f>
        <v>0</v>
      </c>
      <c r="X469" s="1098">
        <f>HLOOKUP('A. Allgemeine Informationen'!$C$15,$Y$1:$AE$505,ROW(D469),FALSE)</f>
        <v>0</v>
      </c>
      <c r="Y469" s="1088">
        <f t="shared" si="101"/>
        <v>0</v>
      </c>
      <c r="Z469" s="1064">
        <f t="shared" si="102"/>
        <v>0</v>
      </c>
      <c r="AA469" s="1064">
        <f t="shared" si="103"/>
        <v>0</v>
      </c>
      <c r="AB469" s="1064">
        <f t="shared" si="104"/>
        <v>0</v>
      </c>
      <c r="AC469" s="1065">
        <f t="shared" si="105"/>
        <v>0</v>
      </c>
      <c r="AD469" s="1033">
        <f t="shared" si="106"/>
        <v>0</v>
      </c>
      <c r="AE469" s="1034">
        <f t="shared" si="107"/>
        <v>0</v>
      </c>
    </row>
    <row r="470" spans="2:31" s="388" customFormat="1" ht="15" customHeight="1" x14ac:dyDescent="0.2">
      <c r="B470" s="1057"/>
      <c r="C470" s="1058"/>
      <c r="D470" s="1059"/>
      <c r="E470" s="1060"/>
      <c r="F470" s="1060"/>
      <c r="G470" s="1060"/>
      <c r="H470" s="1060"/>
      <c r="I470" s="1060"/>
      <c r="J470" s="1060"/>
      <c r="K470" s="1061">
        <f t="shared" si="99"/>
        <v>0</v>
      </c>
      <c r="L470" s="1060"/>
      <c r="M470" s="1099">
        <f>IFERROR(VLOOKUP($C470,Listen!$F$3:$H$39,2,0),0)</f>
        <v>0</v>
      </c>
      <c r="N470" s="1062">
        <f>IFERROR(VLOOKUP($C470,Listen!$F$3:$H$39,3,0),0)</f>
        <v>0</v>
      </c>
      <c r="O470" s="1063">
        <f t="shared" si="100"/>
        <v>0</v>
      </c>
      <c r="P470" s="1063">
        <f t="shared" si="108"/>
        <v>0</v>
      </c>
      <c r="Q470" s="1063">
        <f t="shared" si="108"/>
        <v>0</v>
      </c>
      <c r="R470" s="1063">
        <f t="shared" si="108"/>
        <v>0</v>
      </c>
      <c r="S470" s="1063">
        <f t="shared" si="108"/>
        <v>0</v>
      </c>
      <c r="T470" s="1063">
        <f t="shared" si="108"/>
        <v>0</v>
      </c>
      <c r="U470" s="1100">
        <f t="shared" si="108"/>
        <v>0</v>
      </c>
      <c r="V470" s="1088">
        <f t="shared" si="109"/>
        <v>0</v>
      </c>
      <c r="W470" s="1064">
        <f>IF(D470='A. Allgemeine Informationen'!$C$15,$K470-X470,HLOOKUP('A. Allgemeine Informationen'!$C$15-1,$Y$1:$AE$505,ROW(D470),FALSE)-$X470)</f>
        <v>0</v>
      </c>
      <c r="X470" s="1098">
        <f>HLOOKUP('A. Allgemeine Informationen'!$C$15,$Y$1:$AE$505,ROW(D470),FALSE)</f>
        <v>0</v>
      </c>
      <c r="Y470" s="1088">
        <f t="shared" si="101"/>
        <v>0</v>
      </c>
      <c r="Z470" s="1064">
        <f t="shared" si="102"/>
        <v>0</v>
      </c>
      <c r="AA470" s="1064">
        <f t="shared" si="103"/>
        <v>0</v>
      </c>
      <c r="AB470" s="1064">
        <f t="shared" si="104"/>
        <v>0</v>
      </c>
      <c r="AC470" s="1065">
        <f t="shared" si="105"/>
        <v>0</v>
      </c>
      <c r="AD470" s="1033">
        <f t="shared" si="106"/>
        <v>0</v>
      </c>
      <c r="AE470" s="1034">
        <f t="shared" si="107"/>
        <v>0</v>
      </c>
    </row>
    <row r="471" spans="2:31" s="388" customFormat="1" ht="15" customHeight="1" x14ac:dyDescent="0.2">
      <c r="B471" s="1057"/>
      <c r="C471" s="1058"/>
      <c r="D471" s="1059"/>
      <c r="E471" s="1060"/>
      <c r="F471" s="1060"/>
      <c r="G471" s="1060"/>
      <c r="H471" s="1060"/>
      <c r="I471" s="1060"/>
      <c r="J471" s="1060"/>
      <c r="K471" s="1061">
        <f t="shared" si="99"/>
        <v>0</v>
      </c>
      <c r="L471" s="1060"/>
      <c r="M471" s="1099">
        <f>IFERROR(VLOOKUP($C471,Listen!$F$3:$H$39,2,0),0)</f>
        <v>0</v>
      </c>
      <c r="N471" s="1062">
        <f>IFERROR(VLOOKUP($C471,Listen!$F$3:$H$39,3,0),0)</f>
        <v>0</v>
      </c>
      <c r="O471" s="1063">
        <f t="shared" si="100"/>
        <v>0</v>
      </c>
      <c r="P471" s="1063">
        <f t="shared" ref="P471:U486" si="110">O471</f>
        <v>0</v>
      </c>
      <c r="Q471" s="1063">
        <f t="shared" si="110"/>
        <v>0</v>
      </c>
      <c r="R471" s="1063">
        <f t="shared" si="110"/>
        <v>0</v>
      </c>
      <c r="S471" s="1063">
        <f t="shared" si="110"/>
        <v>0</v>
      </c>
      <c r="T471" s="1063">
        <f t="shared" si="110"/>
        <v>0</v>
      </c>
      <c r="U471" s="1100">
        <f t="shared" si="110"/>
        <v>0</v>
      </c>
      <c r="V471" s="1088">
        <f t="shared" si="109"/>
        <v>0</v>
      </c>
      <c r="W471" s="1064">
        <f>IF(D471='A. Allgemeine Informationen'!$C$15,$K471-X471,HLOOKUP('A. Allgemeine Informationen'!$C$15-1,$Y$1:$AE$505,ROW(D471),FALSE)-$X471)</f>
        <v>0</v>
      </c>
      <c r="X471" s="1098">
        <f>HLOOKUP('A. Allgemeine Informationen'!$C$15,$Y$1:$AE$505,ROW(D471),FALSE)</f>
        <v>0</v>
      </c>
      <c r="Y471" s="1088">
        <f t="shared" si="101"/>
        <v>0</v>
      </c>
      <c r="Z471" s="1064">
        <f t="shared" si="102"/>
        <v>0</v>
      </c>
      <c r="AA471" s="1064">
        <f t="shared" si="103"/>
        <v>0</v>
      </c>
      <c r="AB471" s="1064">
        <f t="shared" si="104"/>
        <v>0</v>
      </c>
      <c r="AC471" s="1065">
        <f t="shared" si="105"/>
        <v>0</v>
      </c>
      <c r="AD471" s="1033">
        <f t="shared" si="106"/>
        <v>0</v>
      </c>
      <c r="AE471" s="1034">
        <f t="shared" si="107"/>
        <v>0</v>
      </c>
    </row>
    <row r="472" spans="2:31" s="388" customFormat="1" ht="15" customHeight="1" x14ac:dyDescent="0.2">
      <c r="B472" s="1057"/>
      <c r="C472" s="1058"/>
      <c r="D472" s="1059"/>
      <c r="E472" s="1060"/>
      <c r="F472" s="1060"/>
      <c r="G472" s="1060"/>
      <c r="H472" s="1060"/>
      <c r="I472" s="1060"/>
      <c r="J472" s="1060"/>
      <c r="K472" s="1061">
        <f t="shared" si="99"/>
        <v>0</v>
      </c>
      <c r="L472" s="1060"/>
      <c r="M472" s="1099">
        <f>IFERROR(VLOOKUP($C472,Listen!$F$3:$H$39,2,0),0)</f>
        <v>0</v>
      </c>
      <c r="N472" s="1062">
        <f>IFERROR(VLOOKUP($C472,Listen!$F$3:$H$39,3,0),0)</f>
        <v>0</v>
      </c>
      <c r="O472" s="1063">
        <f t="shared" si="100"/>
        <v>0</v>
      </c>
      <c r="P472" s="1063">
        <f t="shared" si="110"/>
        <v>0</v>
      </c>
      <c r="Q472" s="1063">
        <f t="shared" si="110"/>
        <v>0</v>
      </c>
      <c r="R472" s="1063">
        <f t="shared" si="110"/>
        <v>0</v>
      </c>
      <c r="S472" s="1063">
        <f t="shared" si="110"/>
        <v>0</v>
      </c>
      <c r="T472" s="1063">
        <f t="shared" si="110"/>
        <v>0</v>
      </c>
      <c r="U472" s="1100">
        <f t="shared" si="110"/>
        <v>0</v>
      </c>
      <c r="V472" s="1088">
        <f t="shared" si="109"/>
        <v>0</v>
      </c>
      <c r="W472" s="1064">
        <f>IF(D472='A. Allgemeine Informationen'!$C$15,$K472-X472,HLOOKUP('A. Allgemeine Informationen'!$C$15-1,$Y$1:$AE$505,ROW(D472),FALSE)-$X472)</f>
        <v>0</v>
      </c>
      <c r="X472" s="1098">
        <f>HLOOKUP('A. Allgemeine Informationen'!$C$15,$Y$1:$AE$505,ROW(D472),FALSE)</f>
        <v>0</v>
      </c>
      <c r="Y472" s="1088">
        <f t="shared" si="101"/>
        <v>0</v>
      </c>
      <c r="Z472" s="1064">
        <f t="shared" si="102"/>
        <v>0</v>
      </c>
      <c r="AA472" s="1064">
        <f t="shared" si="103"/>
        <v>0</v>
      </c>
      <c r="AB472" s="1064">
        <f t="shared" si="104"/>
        <v>0</v>
      </c>
      <c r="AC472" s="1065">
        <f t="shared" si="105"/>
        <v>0</v>
      </c>
      <c r="AD472" s="1033">
        <f t="shared" si="106"/>
        <v>0</v>
      </c>
      <c r="AE472" s="1034">
        <f t="shared" si="107"/>
        <v>0</v>
      </c>
    </row>
    <row r="473" spans="2:31" s="388" customFormat="1" ht="15" customHeight="1" x14ac:dyDescent="0.2">
      <c r="B473" s="1057"/>
      <c r="C473" s="1058"/>
      <c r="D473" s="1059"/>
      <c r="E473" s="1060"/>
      <c r="F473" s="1060"/>
      <c r="G473" s="1060"/>
      <c r="H473" s="1060"/>
      <c r="I473" s="1060"/>
      <c r="J473" s="1060"/>
      <c r="K473" s="1061">
        <f t="shared" si="99"/>
        <v>0</v>
      </c>
      <c r="L473" s="1060"/>
      <c r="M473" s="1099">
        <f>IFERROR(VLOOKUP($C473,Listen!$F$3:$H$39,2,0),0)</f>
        <v>0</v>
      </c>
      <c r="N473" s="1062">
        <f>IFERROR(VLOOKUP($C473,Listen!$F$3:$H$39,3,0),0)</f>
        <v>0</v>
      </c>
      <c r="O473" s="1063">
        <f t="shared" si="100"/>
        <v>0</v>
      </c>
      <c r="P473" s="1063">
        <f t="shared" si="110"/>
        <v>0</v>
      </c>
      <c r="Q473" s="1063">
        <f t="shared" si="110"/>
        <v>0</v>
      </c>
      <c r="R473" s="1063">
        <f t="shared" si="110"/>
        <v>0</v>
      </c>
      <c r="S473" s="1063">
        <f t="shared" si="110"/>
        <v>0</v>
      </c>
      <c r="T473" s="1063">
        <f t="shared" si="110"/>
        <v>0</v>
      </c>
      <c r="U473" s="1100">
        <f t="shared" si="110"/>
        <v>0</v>
      </c>
      <c r="V473" s="1088">
        <f t="shared" si="109"/>
        <v>0</v>
      </c>
      <c r="W473" s="1064">
        <f>IF(D473='A. Allgemeine Informationen'!$C$15,$K473-X473,HLOOKUP('A. Allgemeine Informationen'!$C$15-1,$Y$1:$AE$505,ROW(D473),FALSE)-$X473)</f>
        <v>0</v>
      </c>
      <c r="X473" s="1098">
        <f>HLOOKUP('A. Allgemeine Informationen'!$C$15,$Y$1:$AE$505,ROW(D473),FALSE)</f>
        <v>0</v>
      </c>
      <c r="Y473" s="1088">
        <f t="shared" si="101"/>
        <v>0</v>
      </c>
      <c r="Z473" s="1064">
        <f t="shared" si="102"/>
        <v>0</v>
      </c>
      <c r="AA473" s="1064">
        <f t="shared" si="103"/>
        <v>0</v>
      </c>
      <c r="AB473" s="1064">
        <f t="shared" si="104"/>
        <v>0</v>
      </c>
      <c r="AC473" s="1065">
        <f t="shared" si="105"/>
        <v>0</v>
      </c>
      <c r="AD473" s="1033">
        <f t="shared" si="106"/>
        <v>0</v>
      </c>
      <c r="AE473" s="1034">
        <f t="shared" si="107"/>
        <v>0</v>
      </c>
    </row>
    <row r="474" spans="2:31" s="388" customFormat="1" ht="15" customHeight="1" x14ac:dyDescent="0.2">
      <c r="B474" s="1057"/>
      <c r="C474" s="1058"/>
      <c r="D474" s="1059"/>
      <c r="E474" s="1060"/>
      <c r="F474" s="1060"/>
      <c r="G474" s="1060"/>
      <c r="H474" s="1060"/>
      <c r="I474" s="1060"/>
      <c r="J474" s="1060"/>
      <c r="K474" s="1061">
        <f t="shared" si="99"/>
        <v>0</v>
      </c>
      <c r="L474" s="1060"/>
      <c r="M474" s="1099">
        <f>IFERROR(VLOOKUP($C474,Listen!$F$3:$H$39,2,0),0)</f>
        <v>0</v>
      </c>
      <c r="N474" s="1062">
        <f>IFERROR(VLOOKUP($C474,Listen!$F$3:$H$39,3,0),0)</f>
        <v>0</v>
      </c>
      <c r="O474" s="1063">
        <f t="shared" si="100"/>
        <v>0</v>
      </c>
      <c r="P474" s="1063">
        <f t="shared" si="110"/>
        <v>0</v>
      </c>
      <c r="Q474" s="1063">
        <f t="shared" si="110"/>
        <v>0</v>
      </c>
      <c r="R474" s="1063">
        <f t="shared" si="110"/>
        <v>0</v>
      </c>
      <c r="S474" s="1063">
        <f t="shared" si="110"/>
        <v>0</v>
      </c>
      <c r="T474" s="1063">
        <f t="shared" si="110"/>
        <v>0</v>
      </c>
      <c r="U474" s="1100">
        <f t="shared" si="110"/>
        <v>0</v>
      </c>
      <c r="V474" s="1088">
        <f t="shared" si="109"/>
        <v>0</v>
      </c>
      <c r="W474" s="1064">
        <f>IF(D474='A. Allgemeine Informationen'!$C$15,$K474-X474,HLOOKUP('A. Allgemeine Informationen'!$C$15-1,$Y$1:$AE$505,ROW(D474),FALSE)-$X474)</f>
        <v>0</v>
      </c>
      <c r="X474" s="1098">
        <f>HLOOKUP('A. Allgemeine Informationen'!$C$15,$Y$1:$AE$505,ROW(D474),FALSE)</f>
        <v>0</v>
      </c>
      <c r="Y474" s="1088">
        <f t="shared" si="101"/>
        <v>0</v>
      </c>
      <c r="Z474" s="1064">
        <f t="shared" si="102"/>
        <v>0</v>
      </c>
      <c r="AA474" s="1064">
        <f t="shared" si="103"/>
        <v>0</v>
      </c>
      <c r="AB474" s="1064">
        <f t="shared" si="104"/>
        <v>0</v>
      </c>
      <c r="AC474" s="1065">
        <f t="shared" si="105"/>
        <v>0</v>
      </c>
      <c r="AD474" s="1033">
        <f t="shared" si="106"/>
        <v>0</v>
      </c>
      <c r="AE474" s="1034">
        <f t="shared" si="107"/>
        <v>0</v>
      </c>
    </row>
    <row r="475" spans="2:31" s="388" customFormat="1" ht="15" customHeight="1" x14ac:dyDescent="0.2">
      <c r="B475" s="1057"/>
      <c r="C475" s="1058"/>
      <c r="D475" s="1059"/>
      <c r="E475" s="1060"/>
      <c r="F475" s="1060"/>
      <c r="G475" s="1060"/>
      <c r="H475" s="1060"/>
      <c r="I475" s="1060"/>
      <c r="J475" s="1060"/>
      <c r="K475" s="1061">
        <f t="shared" si="99"/>
        <v>0</v>
      </c>
      <c r="L475" s="1060"/>
      <c r="M475" s="1099">
        <f>IFERROR(VLOOKUP($C475,Listen!$F$3:$H$39,2,0),0)</f>
        <v>0</v>
      </c>
      <c r="N475" s="1062">
        <f>IFERROR(VLOOKUP($C475,Listen!$F$3:$H$39,3,0),0)</f>
        <v>0</v>
      </c>
      <c r="O475" s="1063">
        <f t="shared" si="100"/>
        <v>0</v>
      </c>
      <c r="P475" s="1063">
        <f t="shared" si="110"/>
        <v>0</v>
      </c>
      <c r="Q475" s="1063">
        <f t="shared" si="110"/>
        <v>0</v>
      </c>
      <c r="R475" s="1063">
        <f t="shared" si="110"/>
        <v>0</v>
      </c>
      <c r="S475" s="1063">
        <f t="shared" si="110"/>
        <v>0</v>
      </c>
      <c r="T475" s="1063">
        <f t="shared" si="110"/>
        <v>0</v>
      </c>
      <c r="U475" s="1100">
        <f t="shared" si="110"/>
        <v>0</v>
      </c>
      <c r="V475" s="1088">
        <f t="shared" si="109"/>
        <v>0</v>
      </c>
      <c r="W475" s="1064">
        <f>IF(D475='A. Allgemeine Informationen'!$C$15,$K475-X475,HLOOKUP('A. Allgemeine Informationen'!$C$15-1,$Y$1:$AE$505,ROW(D475),FALSE)-$X475)</f>
        <v>0</v>
      </c>
      <c r="X475" s="1098">
        <f>HLOOKUP('A. Allgemeine Informationen'!$C$15,$Y$1:$AE$505,ROW(D475),FALSE)</f>
        <v>0</v>
      </c>
      <c r="Y475" s="1088">
        <f t="shared" si="101"/>
        <v>0</v>
      </c>
      <c r="Z475" s="1064">
        <f t="shared" si="102"/>
        <v>0</v>
      </c>
      <c r="AA475" s="1064">
        <f t="shared" si="103"/>
        <v>0</v>
      </c>
      <c r="AB475" s="1064">
        <f t="shared" si="104"/>
        <v>0</v>
      </c>
      <c r="AC475" s="1065">
        <f t="shared" si="105"/>
        <v>0</v>
      </c>
      <c r="AD475" s="1033">
        <f t="shared" si="106"/>
        <v>0</v>
      </c>
      <c r="AE475" s="1034">
        <f t="shared" si="107"/>
        <v>0</v>
      </c>
    </row>
    <row r="476" spans="2:31" s="388" customFormat="1" ht="15" customHeight="1" x14ac:dyDescent="0.2">
      <c r="B476" s="1057"/>
      <c r="C476" s="1058"/>
      <c r="D476" s="1059"/>
      <c r="E476" s="1060"/>
      <c r="F476" s="1060"/>
      <c r="G476" s="1060"/>
      <c r="H476" s="1060"/>
      <c r="I476" s="1060"/>
      <c r="J476" s="1060"/>
      <c r="K476" s="1061">
        <f t="shared" si="99"/>
        <v>0</v>
      </c>
      <c r="L476" s="1060"/>
      <c r="M476" s="1099">
        <f>IFERROR(VLOOKUP($C476,Listen!$F$3:$H$39,2,0),0)</f>
        <v>0</v>
      </c>
      <c r="N476" s="1062">
        <f>IFERROR(VLOOKUP($C476,Listen!$F$3:$H$39,3,0),0)</f>
        <v>0</v>
      </c>
      <c r="O476" s="1063">
        <f t="shared" si="100"/>
        <v>0</v>
      </c>
      <c r="P476" s="1063">
        <f t="shared" si="110"/>
        <v>0</v>
      </c>
      <c r="Q476" s="1063">
        <f t="shared" si="110"/>
        <v>0</v>
      </c>
      <c r="R476" s="1063">
        <f t="shared" si="110"/>
        <v>0</v>
      </c>
      <c r="S476" s="1063">
        <f t="shared" si="110"/>
        <v>0</v>
      </c>
      <c r="T476" s="1063">
        <f t="shared" si="110"/>
        <v>0</v>
      </c>
      <c r="U476" s="1100">
        <f t="shared" si="110"/>
        <v>0</v>
      </c>
      <c r="V476" s="1088">
        <f t="shared" si="109"/>
        <v>0</v>
      </c>
      <c r="W476" s="1064">
        <f>IF(D476='A. Allgemeine Informationen'!$C$15,$K476-X476,HLOOKUP('A. Allgemeine Informationen'!$C$15-1,$Y$1:$AE$505,ROW(D476),FALSE)-$X476)</f>
        <v>0</v>
      </c>
      <c r="X476" s="1098">
        <f>HLOOKUP('A. Allgemeine Informationen'!$C$15,$Y$1:$AE$505,ROW(D476),FALSE)</f>
        <v>0</v>
      </c>
      <c r="Y476" s="1088">
        <f t="shared" si="101"/>
        <v>0</v>
      </c>
      <c r="Z476" s="1064">
        <f t="shared" si="102"/>
        <v>0</v>
      </c>
      <c r="AA476" s="1064">
        <f t="shared" si="103"/>
        <v>0</v>
      </c>
      <c r="AB476" s="1064">
        <f t="shared" si="104"/>
        <v>0</v>
      </c>
      <c r="AC476" s="1065">
        <f t="shared" si="105"/>
        <v>0</v>
      </c>
      <c r="AD476" s="1033">
        <f t="shared" si="106"/>
        <v>0</v>
      </c>
      <c r="AE476" s="1034">
        <f t="shared" si="107"/>
        <v>0</v>
      </c>
    </row>
    <row r="477" spans="2:31" s="388" customFormat="1" ht="15" customHeight="1" x14ac:dyDescent="0.2">
      <c r="B477" s="1057"/>
      <c r="C477" s="1058"/>
      <c r="D477" s="1059"/>
      <c r="E477" s="1060"/>
      <c r="F477" s="1060"/>
      <c r="G477" s="1060"/>
      <c r="H477" s="1060"/>
      <c r="I477" s="1060"/>
      <c r="J477" s="1060"/>
      <c r="K477" s="1061">
        <f t="shared" si="99"/>
        <v>0</v>
      </c>
      <c r="L477" s="1060"/>
      <c r="M477" s="1099">
        <f>IFERROR(VLOOKUP($C477,Listen!$F$3:$H$39,2,0),0)</f>
        <v>0</v>
      </c>
      <c r="N477" s="1062">
        <f>IFERROR(VLOOKUP($C477,Listen!$F$3:$H$39,3,0),0)</f>
        <v>0</v>
      </c>
      <c r="O477" s="1063">
        <f t="shared" si="100"/>
        <v>0</v>
      </c>
      <c r="P477" s="1063">
        <f t="shared" si="110"/>
        <v>0</v>
      </c>
      <c r="Q477" s="1063">
        <f t="shared" si="110"/>
        <v>0</v>
      </c>
      <c r="R477" s="1063">
        <f t="shared" si="110"/>
        <v>0</v>
      </c>
      <c r="S477" s="1063">
        <f t="shared" si="110"/>
        <v>0</v>
      </c>
      <c r="T477" s="1063">
        <f t="shared" si="110"/>
        <v>0</v>
      </c>
      <c r="U477" s="1100">
        <f t="shared" si="110"/>
        <v>0</v>
      </c>
      <c r="V477" s="1088">
        <f t="shared" si="109"/>
        <v>0</v>
      </c>
      <c r="W477" s="1064">
        <f>IF(D477='A. Allgemeine Informationen'!$C$15,$K477-X477,HLOOKUP('A. Allgemeine Informationen'!$C$15-1,$Y$1:$AE$505,ROW(D477),FALSE)-$X477)</f>
        <v>0</v>
      </c>
      <c r="X477" s="1098">
        <f>HLOOKUP('A. Allgemeine Informationen'!$C$15,$Y$1:$AE$505,ROW(D477),FALSE)</f>
        <v>0</v>
      </c>
      <c r="Y477" s="1088">
        <f t="shared" si="101"/>
        <v>0</v>
      </c>
      <c r="Z477" s="1064">
        <f t="shared" si="102"/>
        <v>0</v>
      </c>
      <c r="AA477" s="1064">
        <f t="shared" si="103"/>
        <v>0</v>
      </c>
      <c r="AB477" s="1064">
        <f t="shared" si="104"/>
        <v>0</v>
      </c>
      <c r="AC477" s="1065">
        <f t="shared" si="105"/>
        <v>0</v>
      </c>
      <c r="AD477" s="1033">
        <f t="shared" si="106"/>
        <v>0</v>
      </c>
      <c r="AE477" s="1034">
        <f t="shared" si="107"/>
        <v>0</v>
      </c>
    </row>
    <row r="478" spans="2:31" s="388" customFormat="1" ht="15" customHeight="1" x14ac:dyDescent="0.2">
      <c r="B478" s="1057"/>
      <c r="C478" s="1058"/>
      <c r="D478" s="1059"/>
      <c r="E478" s="1060"/>
      <c r="F478" s="1060"/>
      <c r="G478" s="1060"/>
      <c r="H478" s="1060"/>
      <c r="I478" s="1060"/>
      <c r="J478" s="1060"/>
      <c r="K478" s="1061">
        <f t="shared" si="99"/>
        <v>0</v>
      </c>
      <c r="L478" s="1060"/>
      <c r="M478" s="1099">
        <f>IFERROR(VLOOKUP($C478,Listen!$F$3:$H$39,2,0),0)</f>
        <v>0</v>
      </c>
      <c r="N478" s="1062">
        <f>IFERROR(VLOOKUP($C478,Listen!$F$3:$H$39,3,0),0)</f>
        <v>0</v>
      </c>
      <c r="O478" s="1063">
        <f t="shared" si="100"/>
        <v>0</v>
      </c>
      <c r="P478" s="1063">
        <f t="shared" si="110"/>
        <v>0</v>
      </c>
      <c r="Q478" s="1063">
        <f t="shared" si="110"/>
        <v>0</v>
      </c>
      <c r="R478" s="1063">
        <f t="shared" si="110"/>
        <v>0</v>
      </c>
      <c r="S478" s="1063">
        <f t="shared" si="110"/>
        <v>0</v>
      </c>
      <c r="T478" s="1063">
        <f t="shared" si="110"/>
        <v>0</v>
      </c>
      <c r="U478" s="1100">
        <f t="shared" si="110"/>
        <v>0</v>
      </c>
      <c r="V478" s="1088">
        <f t="shared" si="109"/>
        <v>0</v>
      </c>
      <c r="W478" s="1064">
        <f>IF(D478='A. Allgemeine Informationen'!$C$15,$K478-X478,HLOOKUP('A. Allgemeine Informationen'!$C$15-1,$Y$1:$AE$505,ROW(D478),FALSE)-$X478)</f>
        <v>0</v>
      </c>
      <c r="X478" s="1098">
        <f>HLOOKUP('A. Allgemeine Informationen'!$C$15,$Y$1:$AE$505,ROW(D478),FALSE)</f>
        <v>0</v>
      </c>
      <c r="Y478" s="1088">
        <f t="shared" si="101"/>
        <v>0</v>
      </c>
      <c r="Z478" s="1064">
        <f t="shared" si="102"/>
        <v>0</v>
      </c>
      <c r="AA478" s="1064">
        <f t="shared" si="103"/>
        <v>0</v>
      </c>
      <c r="AB478" s="1064">
        <f t="shared" si="104"/>
        <v>0</v>
      </c>
      <c r="AC478" s="1065">
        <f t="shared" si="105"/>
        <v>0</v>
      </c>
      <c r="AD478" s="1033">
        <f t="shared" si="106"/>
        <v>0</v>
      </c>
      <c r="AE478" s="1034">
        <f t="shared" si="107"/>
        <v>0</v>
      </c>
    </row>
    <row r="479" spans="2:31" s="388" customFormat="1" ht="15" customHeight="1" x14ac:dyDescent="0.2">
      <c r="B479" s="1057"/>
      <c r="C479" s="1058"/>
      <c r="D479" s="1059"/>
      <c r="E479" s="1060"/>
      <c r="F479" s="1060"/>
      <c r="G479" s="1060"/>
      <c r="H479" s="1060"/>
      <c r="I479" s="1060"/>
      <c r="J479" s="1060"/>
      <c r="K479" s="1061">
        <f t="shared" si="99"/>
        <v>0</v>
      </c>
      <c r="L479" s="1060"/>
      <c r="M479" s="1099">
        <f>IFERROR(VLOOKUP($C479,Listen!$F$3:$H$39,2,0),0)</f>
        <v>0</v>
      </c>
      <c r="N479" s="1062">
        <f>IFERROR(VLOOKUP($C479,Listen!$F$3:$H$39,3,0),0)</f>
        <v>0</v>
      </c>
      <c r="O479" s="1063">
        <f t="shared" si="100"/>
        <v>0</v>
      </c>
      <c r="P479" s="1063">
        <f t="shared" si="110"/>
        <v>0</v>
      </c>
      <c r="Q479" s="1063">
        <f t="shared" si="110"/>
        <v>0</v>
      </c>
      <c r="R479" s="1063">
        <f t="shared" si="110"/>
        <v>0</v>
      </c>
      <c r="S479" s="1063">
        <f t="shared" si="110"/>
        <v>0</v>
      </c>
      <c r="T479" s="1063">
        <f t="shared" si="110"/>
        <v>0</v>
      </c>
      <c r="U479" s="1100">
        <f t="shared" si="110"/>
        <v>0</v>
      </c>
      <c r="V479" s="1088">
        <f t="shared" si="109"/>
        <v>0</v>
      </c>
      <c r="W479" s="1064">
        <f>IF(D479='A. Allgemeine Informationen'!$C$15,$K479-X479,HLOOKUP('A. Allgemeine Informationen'!$C$15-1,$Y$1:$AE$505,ROW(D479),FALSE)-$X479)</f>
        <v>0</v>
      </c>
      <c r="X479" s="1098">
        <f>HLOOKUP('A. Allgemeine Informationen'!$C$15,$Y$1:$AE$505,ROW(D479),FALSE)</f>
        <v>0</v>
      </c>
      <c r="Y479" s="1088">
        <f t="shared" si="101"/>
        <v>0</v>
      </c>
      <c r="Z479" s="1064">
        <f t="shared" si="102"/>
        <v>0</v>
      </c>
      <c r="AA479" s="1064">
        <f t="shared" si="103"/>
        <v>0</v>
      </c>
      <c r="AB479" s="1064">
        <f t="shared" si="104"/>
        <v>0</v>
      </c>
      <c r="AC479" s="1065">
        <f t="shared" si="105"/>
        <v>0</v>
      </c>
      <c r="AD479" s="1033">
        <f t="shared" si="106"/>
        <v>0</v>
      </c>
      <c r="AE479" s="1034">
        <f t="shared" si="107"/>
        <v>0</v>
      </c>
    </row>
    <row r="480" spans="2:31" s="388" customFormat="1" ht="15" customHeight="1" x14ac:dyDescent="0.2">
      <c r="B480" s="1057"/>
      <c r="C480" s="1058"/>
      <c r="D480" s="1059"/>
      <c r="E480" s="1060"/>
      <c r="F480" s="1060"/>
      <c r="G480" s="1060"/>
      <c r="H480" s="1060"/>
      <c r="I480" s="1060"/>
      <c r="J480" s="1060"/>
      <c r="K480" s="1061">
        <f t="shared" si="99"/>
        <v>0</v>
      </c>
      <c r="L480" s="1060"/>
      <c r="M480" s="1099">
        <f>IFERROR(VLOOKUP($C480,Listen!$F$3:$H$39,2,0),0)</f>
        <v>0</v>
      </c>
      <c r="N480" s="1062">
        <f>IFERROR(VLOOKUP($C480,Listen!$F$3:$H$39,3,0),0)</f>
        <v>0</v>
      </c>
      <c r="O480" s="1063">
        <f t="shared" si="100"/>
        <v>0</v>
      </c>
      <c r="P480" s="1063">
        <f t="shared" si="110"/>
        <v>0</v>
      </c>
      <c r="Q480" s="1063">
        <f t="shared" si="110"/>
        <v>0</v>
      </c>
      <c r="R480" s="1063">
        <f t="shared" si="110"/>
        <v>0</v>
      </c>
      <c r="S480" s="1063">
        <f t="shared" si="110"/>
        <v>0</v>
      </c>
      <c r="T480" s="1063">
        <f t="shared" si="110"/>
        <v>0</v>
      </c>
      <c r="U480" s="1100">
        <f t="shared" si="110"/>
        <v>0</v>
      </c>
      <c r="V480" s="1088">
        <f t="shared" si="109"/>
        <v>0</v>
      </c>
      <c r="W480" s="1064">
        <f>IF(D480='A. Allgemeine Informationen'!$C$15,$K480-X480,HLOOKUP('A. Allgemeine Informationen'!$C$15-1,$Y$1:$AE$505,ROW(D480),FALSE)-$X480)</f>
        <v>0</v>
      </c>
      <c r="X480" s="1098">
        <f>HLOOKUP('A. Allgemeine Informationen'!$C$15,$Y$1:$AE$505,ROW(D480),FALSE)</f>
        <v>0</v>
      </c>
      <c r="Y480" s="1088">
        <f t="shared" si="101"/>
        <v>0</v>
      </c>
      <c r="Z480" s="1064">
        <f t="shared" si="102"/>
        <v>0</v>
      </c>
      <c r="AA480" s="1064">
        <f t="shared" si="103"/>
        <v>0</v>
      </c>
      <c r="AB480" s="1064">
        <f t="shared" si="104"/>
        <v>0</v>
      </c>
      <c r="AC480" s="1065">
        <f t="shared" si="105"/>
        <v>0</v>
      </c>
      <c r="AD480" s="1033">
        <f t="shared" si="106"/>
        <v>0</v>
      </c>
      <c r="AE480" s="1034">
        <f t="shared" si="107"/>
        <v>0</v>
      </c>
    </row>
    <row r="481" spans="2:31" s="388" customFormat="1" ht="15" customHeight="1" x14ac:dyDescent="0.2">
      <c r="B481" s="1057"/>
      <c r="C481" s="1058"/>
      <c r="D481" s="1059"/>
      <c r="E481" s="1060"/>
      <c r="F481" s="1060"/>
      <c r="G481" s="1060"/>
      <c r="H481" s="1060"/>
      <c r="I481" s="1060"/>
      <c r="J481" s="1060"/>
      <c r="K481" s="1061">
        <f t="shared" si="99"/>
        <v>0</v>
      </c>
      <c r="L481" s="1060"/>
      <c r="M481" s="1099">
        <f>IFERROR(VLOOKUP($C481,Listen!$F$3:$H$39,2,0),0)</f>
        <v>0</v>
      </c>
      <c r="N481" s="1062">
        <f>IFERROR(VLOOKUP($C481,Listen!$F$3:$H$39,3,0),0)</f>
        <v>0</v>
      </c>
      <c r="O481" s="1063">
        <f t="shared" si="100"/>
        <v>0</v>
      </c>
      <c r="P481" s="1063">
        <f t="shared" si="110"/>
        <v>0</v>
      </c>
      <c r="Q481" s="1063">
        <f t="shared" si="110"/>
        <v>0</v>
      </c>
      <c r="R481" s="1063">
        <f t="shared" si="110"/>
        <v>0</v>
      </c>
      <c r="S481" s="1063">
        <f t="shared" si="110"/>
        <v>0</v>
      </c>
      <c r="T481" s="1063">
        <f t="shared" si="110"/>
        <v>0</v>
      </c>
      <c r="U481" s="1100">
        <f t="shared" si="110"/>
        <v>0</v>
      </c>
      <c r="V481" s="1088">
        <f t="shared" si="109"/>
        <v>0</v>
      </c>
      <c r="W481" s="1064">
        <f>IF(D481='A. Allgemeine Informationen'!$C$15,$K481-X481,HLOOKUP('A. Allgemeine Informationen'!$C$15-1,$Y$1:$AE$505,ROW(D481),FALSE)-$X481)</f>
        <v>0</v>
      </c>
      <c r="X481" s="1098">
        <f>HLOOKUP('A. Allgemeine Informationen'!$C$15,$Y$1:$AE$505,ROW(D481),FALSE)</f>
        <v>0</v>
      </c>
      <c r="Y481" s="1088">
        <f t="shared" si="101"/>
        <v>0</v>
      </c>
      <c r="Z481" s="1064">
        <f t="shared" si="102"/>
        <v>0</v>
      </c>
      <c r="AA481" s="1064">
        <f t="shared" si="103"/>
        <v>0</v>
      </c>
      <c r="AB481" s="1064">
        <f t="shared" si="104"/>
        <v>0</v>
      </c>
      <c r="AC481" s="1065">
        <f t="shared" si="105"/>
        <v>0</v>
      </c>
      <c r="AD481" s="1033">
        <f t="shared" si="106"/>
        <v>0</v>
      </c>
      <c r="AE481" s="1034">
        <f t="shared" si="107"/>
        <v>0</v>
      </c>
    </row>
    <row r="482" spans="2:31" s="388" customFormat="1" ht="15" customHeight="1" x14ac:dyDescent="0.2">
      <c r="B482" s="1057"/>
      <c r="C482" s="1058"/>
      <c r="D482" s="1059"/>
      <c r="E482" s="1060"/>
      <c r="F482" s="1060"/>
      <c r="G482" s="1060"/>
      <c r="H482" s="1060"/>
      <c r="I482" s="1060"/>
      <c r="J482" s="1060"/>
      <c r="K482" s="1061">
        <f t="shared" si="99"/>
        <v>0</v>
      </c>
      <c r="L482" s="1060"/>
      <c r="M482" s="1099">
        <f>IFERROR(VLOOKUP($C482,Listen!$F$3:$H$39,2,0),0)</f>
        <v>0</v>
      </c>
      <c r="N482" s="1062">
        <f>IFERROR(VLOOKUP($C482,Listen!$F$3:$H$39,3,0),0)</f>
        <v>0</v>
      </c>
      <c r="O482" s="1063">
        <f t="shared" si="100"/>
        <v>0</v>
      </c>
      <c r="P482" s="1063">
        <f t="shared" si="110"/>
        <v>0</v>
      </c>
      <c r="Q482" s="1063">
        <f t="shared" si="110"/>
        <v>0</v>
      </c>
      <c r="R482" s="1063">
        <f t="shared" si="110"/>
        <v>0</v>
      </c>
      <c r="S482" s="1063">
        <f t="shared" si="110"/>
        <v>0</v>
      </c>
      <c r="T482" s="1063">
        <f t="shared" si="110"/>
        <v>0</v>
      </c>
      <c r="U482" s="1100">
        <f t="shared" si="110"/>
        <v>0</v>
      </c>
      <c r="V482" s="1088">
        <f t="shared" si="109"/>
        <v>0</v>
      </c>
      <c r="W482" s="1064">
        <f>IF(D482='A. Allgemeine Informationen'!$C$15,$K482-X482,HLOOKUP('A. Allgemeine Informationen'!$C$15-1,$Y$1:$AE$505,ROW(D482),FALSE)-$X482)</f>
        <v>0</v>
      </c>
      <c r="X482" s="1098">
        <f>HLOOKUP('A. Allgemeine Informationen'!$C$15,$Y$1:$AE$505,ROW(D482),FALSE)</f>
        <v>0</v>
      </c>
      <c r="Y482" s="1088">
        <f t="shared" si="101"/>
        <v>0</v>
      </c>
      <c r="Z482" s="1064">
        <f t="shared" si="102"/>
        <v>0</v>
      </c>
      <c r="AA482" s="1064">
        <f t="shared" si="103"/>
        <v>0</v>
      </c>
      <c r="AB482" s="1064">
        <f t="shared" si="104"/>
        <v>0</v>
      </c>
      <c r="AC482" s="1065">
        <f t="shared" si="105"/>
        <v>0</v>
      </c>
      <c r="AD482" s="1033">
        <f t="shared" si="106"/>
        <v>0</v>
      </c>
      <c r="AE482" s="1034">
        <f t="shared" si="107"/>
        <v>0</v>
      </c>
    </row>
    <row r="483" spans="2:31" s="388" customFormat="1" ht="15" customHeight="1" x14ac:dyDescent="0.2">
      <c r="B483" s="1057"/>
      <c r="C483" s="1058"/>
      <c r="D483" s="1059"/>
      <c r="E483" s="1060"/>
      <c r="F483" s="1060"/>
      <c r="G483" s="1060"/>
      <c r="H483" s="1060"/>
      <c r="I483" s="1060"/>
      <c r="J483" s="1060"/>
      <c r="K483" s="1061">
        <f t="shared" si="99"/>
        <v>0</v>
      </c>
      <c r="L483" s="1060"/>
      <c r="M483" s="1099">
        <f>IFERROR(VLOOKUP($C483,Listen!$F$3:$H$39,2,0),0)</f>
        <v>0</v>
      </c>
      <c r="N483" s="1062">
        <f>IFERROR(VLOOKUP($C483,Listen!$F$3:$H$39,3,0),0)</f>
        <v>0</v>
      </c>
      <c r="O483" s="1063">
        <f t="shared" si="100"/>
        <v>0</v>
      </c>
      <c r="P483" s="1063">
        <f t="shared" si="110"/>
        <v>0</v>
      </c>
      <c r="Q483" s="1063">
        <f t="shared" si="110"/>
        <v>0</v>
      </c>
      <c r="R483" s="1063">
        <f t="shared" si="110"/>
        <v>0</v>
      </c>
      <c r="S483" s="1063">
        <f t="shared" si="110"/>
        <v>0</v>
      </c>
      <c r="T483" s="1063">
        <f t="shared" si="110"/>
        <v>0</v>
      </c>
      <c r="U483" s="1100">
        <f t="shared" si="110"/>
        <v>0</v>
      </c>
      <c r="V483" s="1088">
        <f t="shared" si="109"/>
        <v>0</v>
      </c>
      <c r="W483" s="1064">
        <f>IF(D483='A. Allgemeine Informationen'!$C$15,$K483-X483,HLOOKUP('A. Allgemeine Informationen'!$C$15-1,$Y$1:$AE$505,ROW(D483),FALSE)-$X483)</f>
        <v>0</v>
      </c>
      <c r="X483" s="1098">
        <f>HLOOKUP('A. Allgemeine Informationen'!$C$15,$Y$1:$AE$505,ROW(D483),FALSE)</f>
        <v>0</v>
      </c>
      <c r="Y483" s="1088">
        <f t="shared" si="101"/>
        <v>0</v>
      </c>
      <c r="Z483" s="1064">
        <f t="shared" si="102"/>
        <v>0</v>
      </c>
      <c r="AA483" s="1064">
        <f t="shared" si="103"/>
        <v>0</v>
      </c>
      <c r="AB483" s="1064">
        <f t="shared" si="104"/>
        <v>0</v>
      </c>
      <c r="AC483" s="1065">
        <f t="shared" si="105"/>
        <v>0</v>
      </c>
      <c r="AD483" s="1033">
        <f t="shared" si="106"/>
        <v>0</v>
      </c>
      <c r="AE483" s="1034">
        <f t="shared" si="107"/>
        <v>0</v>
      </c>
    </row>
    <row r="484" spans="2:31" s="388" customFormat="1" ht="15" customHeight="1" x14ac:dyDescent="0.2">
      <c r="B484" s="1057"/>
      <c r="C484" s="1058"/>
      <c r="D484" s="1059"/>
      <c r="E484" s="1060"/>
      <c r="F484" s="1060"/>
      <c r="G484" s="1060"/>
      <c r="H484" s="1060"/>
      <c r="I484" s="1060"/>
      <c r="J484" s="1060"/>
      <c r="K484" s="1061">
        <f t="shared" si="99"/>
        <v>0</v>
      </c>
      <c r="L484" s="1060"/>
      <c r="M484" s="1099">
        <f>IFERROR(VLOOKUP($C484,Listen!$F$3:$H$39,2,0),0)</f>
        <v>0</v>
      </c>
      <c r="N484" s="1062">
        <f>IFERROR(VLOOKUP($C484,Listen!$F$3:$H$39,3,0),0)</f>
        <v>0</v>
      </c>
      <c r="O484" s="1063">
        <f t="shared" si="100"/>
        <v>0</v>
      </c>
      <c r="P484" s="1063">
        <f t="shared" si="110"/>
        <v>0</v>
      </c>
      <c r="Q484" s="1063">
        <f t="shared" si="110"/>
        <v>0</v>
      </c>
      <c r="R484" s="1063">
        <f t="shared" si="110"/>
        <v>0</v>
      </c>
      <c r="S484" s="1063">
        <f t="shared" si="110"/>
        <v>0</v>
      </c>
      <c r="T484" s="1063">
        <f t="shared" si="110"/>
        <v>0</v>
      </c>
      <c r="U484" s="1100">
        <f t="shared" si="110"/>
        <v>0</v>
      </c>
      <c r="V484" s="1088">
        <f t="shared" si="109"/>
        <v>0</v>
      </c>
      <c r="W484" s="1064">
        <f>IF(D484='A. Allgemeine Informationen'!$C$15,$K484-X484,HLOOKUP('A. Allgemeine Informationen'!$C$15-1,$Y$1:$AE$505,ROW(D484),FALSE)-$X484)</f>
        <v>0</v>
      </c>
      <c r="X484" s="1098">
        <f>HLOOKUP('A. Allgemeine Informationen'!$C$15,$Y$1:$AE$505,ROW(D484),FALSE)</f>
        <v>0</v>
      </c>
      <c r="Y484" s="1088">
        <f t="shared" si="101"/>
        <v>0</v>
      </c>
      <c r="Z484" s="1064">
        <f t="shared" si="102"/>
        <v>0</v>
      </c>
      <c r="AA484" s="1064">
        <f t="shared" si="103"/>
        <v>0</v>
      </c>
      <c r="AB484" s="1064">
        <f t="shared" si="104"/>
        <v>0</v>
      </c>
      <c r="AC484" s="1065">
        <f t="shared" si="105"/>
        <v>0</v>
      </c>
      <c r="AD484" s="1033">
        <f t="shared" si="106"/>
        <v>0</v>
      </c>
      <c r="AE484" s="1034">
        <f t="shared" si="107"/>
        <v>0</v>
      </c>
    </row>
    <row r="485" spans="2:31" s="388" customFormat="1" ht="15" customHeight="1" x14ac:dyDescent="0.2">
      <c r="B485" s="1057"/>
      <c r="C485" s="1058"/>
      <c r="D485" s="1059"/>
      <c r="E485" s="1060"/>
      <c r="F485" s="1060"/>
      <c r="G485" s="1060"/>
      <c r="H485" s="1060"/>
      <c r="I485" s="1060"/>
      <c r="J485" s="1060"/>
      <c r="K485" s="1061">
        <f t="shared" si="99"/>
        <v>0</v>
      </c>
      <c r="L485" s="1060"/>
      <c r="M485" s="1099">
        <f>IFERROR(VLOOKUP($C485,Listen!$F$3:$H$39,2,0),0)</f>
        <v>0</v>
      </c>
      <c r="N485" s="1062">
        <f>IFERROR(VLOOKUP($C485,Listen!$F$3:$H$39,3,0),0)</f>
        <v>0</v>
      </c>
      <c r="O485" s="1063">
        <f t="shared" si="100"/>
        <v>0</v>
      </c>
      <c r="P485" s="1063">
        <f t="shared" si="110"/>
        <v>0</v>
      </c>
      <c r="Q485" s="1063">
        <f t="shared" si="110"/>
        <v>0</v>
      </c>
      <c r="R485" s="1063">
        <f t="shared" si="110"/>
        <v>0</v>
      </c>
      <c r="S485" s="1063">
        <f t="shared" si="110"/>
        <v>0</v>
      </c>
      <c r="T485" s="1063">
        <f t="shared" si="110"/>
        <v>0</v>
      </c>
      <c r="U485" s="1100">
        <f t="shared" si="110"/>
        <v>0</v>
      </c>
      <c r="V485" s="1088">
        <f t="shared" si="109"/>
        <v>0</v>
      </c>
      <c r="W485" s="1064">
        <f>IF(D485='A. Allgemeine Informationen'!$C$15,$K485-X485,HLOOKUP('A. Allgemeine Informationen'!$C$15-1,$Y$1:$AE$505,ROW(D485),FALSE)-$X485)</f>
        <v>0</v>
      </c>
      <c r="X485" s="1098">
        <f>HLOOKUP('A. Allgemeine Informationen'!$C$15,$Y$1:$AE$505,ROW(D485),FALSE)</f>
        <v>0</v>
      </c>
      <c r="Y485" s="1088">
        <f t="shared" si="101"/>
        <v>0</v>
      </c>
      <c r="Z485" s="1064">
        <f t="shared" si="102"/>
        <v>0</v>
      </c>
      <c r="AA485" s="1064">
        <f t="shared" si="103"/>
        <v>0</v>
      </c>
      <c r="AB485" s="1064">
        <f t="shared" si="104"/>
        <v>0</v>
      </c>
      <c r="AC485" s="1065">
        <f t="shared" si="105"/>
        <v>0</v>
      </c>
      <c r="AD485" s="1033">
        <f t="shared" si="106"/>
        <v>0</v>
      </c>
      <c r="AE485" s="1034">
        <f t="shared" si="107"/>
        <v>0</v>
      </c>
    </row>
    <row r="486" spans="2:31" s="388" customFormat="1" ht="15" customHeight="1" x14ac:dyDescent="0.2">
      <c r="B486" s="1057"/>
      <c r="C486" s="1058"/>
      <c r="D486" s="1059"/>
      <c r="E486" s="1060"/>
      <c r="F486" s="1060"/>
      <c r="G486" s="1060"/>
      <c r="H486" s="1060"/>
      <c r="I486" s="1060"/>
      <c r="J486" s="1060"/>
      <c r="K486" s="1061">
        <f t="shared" si="99"/>
        <v>0</v>
      </c>
      <c r="L486" s="1060"/>
      <c r="M486" s="1099">
        <f>IFERROR(VLOOKUP($C486,Listen!$F$3:$H$39,2,0),0)</f>
        <v>0</v>
      </c>
      <c r="N486" s="1062">
        <f>IFERROR(VLOOKUP($C486,Listen!$F$3:$H$39,3,0),0)</f>
        <v>0</v>
      </c>
      <c r="O486" s="1063">
        <f t="shared" ref="O486:O505" si="111">$M486</f>
        <v>0</v>
      </c>
      <c r="P486" s="1063">
        <f t="shared" si="110"/>
        <v>0</v>
      </c>
      <c r="Q486" s="1063">
        <f t="shared" si="110"/>
        <v>0</v>
      </c>
      <c r="R486" s="1063">
        <f t="shared" si="110"/>
        <v>0</v>
      </c>
      <c r="S486" s="1063">
        <f t="shared" si="110"/>
        <v>0</v>
      </c>
      <c r="T486" s="1063">
        <f t="shared" si="110"/>
        <v>0</v>
      </c>
      <c r="U486" s="1100">
        <f t="shared" si="110"/>
        <v>0</v>
      </c>
      <c r="V486" s="1088">
        <f t="shared" si="109"/>
        <v>0</v>
      </c>
      <c r="W486" s="1064">
        <f>IF(D486='A. Allgemeine Informationen'!$C$15,$K486-X486,HLOOKUP('A. Allgemeine Informationen'!$C$15-1,$Y$1:$AE$505,ROW(D486),FALSE)-$X486)</f>
        <v>0</v>
      </c>
      <c r="X486" s="1098">
        <f>HLOOKUP('A. Allgemeine Informationen'!$C$15,$Y$1:$AE$505,ROW(D486),FALSE)</f>
        <v>0</v>
      </c>
      <c r="Y486" s="1088">
        <f t="shared" si="101"/>
        <v>0</v>
      </c>
      <c r="Z486" s="1064">
        <f t="shared" si="102"/>
        <v>0</v>
      </c>
      <c r="AA486" s="1064">
        <f t="shared" si="103"/>
        <v>0</v>
      </c>
      <c r="AB486" s="1064">
        <f t="shared" si="104"/>
        <v>0</v>
      </c>
      <c r="AC486" s="1065">
        <f t="shared" si="105"/>
        <v>0</v>
      </c>
      <c r="AD486" s="1033">
        <f t="shared" si="106"/>
        <v>0</v>
      </c>
      <c r="AE486" s="1034">
        <f t="shared" si="107"/>
        <v>0</v>
      </c>
    </row>
    <row r="487" spans="2:31" s="388" customFormat="1" ht="15" customHeight="1" x14ac:dyDescent="0.2">
      <c r="B487" s="1057"/>
      <c r="C487" s="1058"/>
      <c r="D487" s="1059"/>
      <c r="E487" s="1060"/>
      <c r="F487" s="1060"/>
      <c r="G487" s="1060"/>
      <c r="H487" s="1060"/>
      <c r="I487" s="1060"/>
      <c r="J487" s="1060"/>
      <c r="K487" s="1061">
        <f t="shared" si="99"/>
        <v>0</v>
      </c>
      <c r="L487" s="1060"/>
      <c r="M487" s="1099">
        <f>IFERROR(VLOOKUP($C487,Listen!$F$3:$H$39,2,0),0)</f>
        <v>0</v>
      </c>
      <c r="N487" s="1062">
        <f>IFERROR(VLOOKUP($C487,Listen!$F$3:$H$39,3,0),0)</f>
        <v>0</v>
      </c>
      <c r="O487" s="1063">
        <f t="shared" si="111"/>
        <v>0</v>
      </c>
      <c r="P487" s="1063">
        <f t="shared" ref="P487:U502" si="112">O487</f>
        <v>0</v>
      </c>
      <c r="Q487" s="1063">
        <f t="shared" si="112"/>
        <v>0</v>
      </c>
      <c r="R487" s="1063">
        <f t="shared" si="112"/>
        <v>0</v>
      </c>
      <c r="S487" s="1063">
        <f t="shared" si="112"/>
        <v>0</v>
      </c>
      <c r="T487" s="1063">
        <f t="shared" si="112"/>
        <v>0</v>
      </c>
      <c r="U487" s="1100">
        <f t="shared" si="112"/>
        <v>0</v>
      </c>
      <c r="V487" s="1088">
        <f t="shared" si="109"/>
        <v>0</v>
      </c>
      <c r="W487" s="1064">
        <f>IF(D487='A. Allgemeine Informationen'!$C$15,$K487-X487,HLOOKUP('A. Allgemeine Informationen'!$C$15-1,$Y$1:$AE$505,ROW(D487),FALSE)-$X487)</f>
        <v>0</v>
      </c>
      <c r="X487" s="1098">
        <f>HLOOKUP('A. Allgemeine Informationen'!$C$15,$Y$1:$AE$505,ROW(D487),FALSE)</f>
        <v>0</v>
      </c>
      <c r="Y487" s="1088">
        <f t="shared" si="101"/>
        <v>0</v>
      </c>
      <c r="Z487" s="1064">
        <f t="shared" si="102"/>
        <v>0</v>
      </c>
      <c r="AA487" s="1064">
        <f t="shared" si="103"/>
        <v>0</v>
      </c>
      <c r="AB487" s="1064">
        <f t="shared" si="104"/>
        <v>0</v>
      </c>
      <c r="AC487" s="1065">
        <f t="shared" si="105"/>
        <v>0</v>
      </c>
      <c r="AD487" s="1033">
        <f t="shared" si="106"/>
        <v>0</v>
      </c>
      <c r="AE487" s="1034">
        <f t="shared" si="107"/>
        <v>0</v>
      </c>
    </row>
    <row r="488" spans="2:31" s="388" customFormat="1" ht="15" customHeight="1" x14ac:dyDescent="0.2">
      <c r="B488" s="1057"/>
      <c r="C488" s="1058"/>
      <c r="D488" s="1059"/>
      <c r="E488" s="1060"/>
      <c r="F488" s="1060"/>
      <c r="G488" s="1060"/>
      <c r="H488" s="1060"/>
      <c r="I488" s="1060"/>
      <c r="J488" s="1060"/>
      <c r="K488" s="1061">
        <f t="shared" si="99"/>
        <v>0</v>
      </c>
      <c r="L488" s="1060"/>
      <c r="M488" s="1099">
        <f>IFERROR(VLOOKUP($C488,Listen!$F$3:$H$39,2,0),0)</f>
        <v>0</v>
      </c>
      <c r="N488" s="1062">
        <f>IFERROR(VLOOKUP($C488,Listen!$F$3:$H$39,3,0),0)</f>
        <v>0</v>
      </c>
      <c r="O488" s="1063">
        <f t="shared" si="111"/>
        <v>0</v>
      </c>
      <c r="P488" s="1063">
        <f t="shared" si="112"/>
        <v>0</v>
      </c>
      <c r="Q488" s="1063">
        <f t="shared" si="112"/>
        <v>0</v>
      </c>
      <c r="R488" s="1063">
        <f t="shared" si="112"/>
        <v>0</v>
      </c>
      <c r="S488" s="1063">
        <f t="shared" si="112"/>
        <v>0</v>
      </c>
      <c r="T488" s="1063">
        <f t="shared" si="112"/>
        <v>0</v>
      </c>
      <c r="U488" s="1100">
        <f t="shared" si="112"/>
        <v>0</v>
      </c>
      <c r="V488" s="1088">
        <f t="shared" si="109"/>
        <v>0</v>
      </c>
      <c r="W488" s="1064">
        <f>IF(D488='A. Allgemeine Informationen'!$C$15,$K488-X488,HLOOKUP('A. Allgemeine Informationen'!$C$15-1,$Y$1:$AE$505,ROW(D488),FALSE)-$X488)</f>
        <v>0</v>
      </c>
      <c r="X488" s="1098">
        <f>HLOOKUP('A. Allgemeine Informationen'!$C$15,$Y$1:$AE$505,ROW(D488),FALSE)</f>
        <v>0</v>
      </c>
      <c r="Y488" s="1088">
        <f t="shared" si="101"/>
        <v>0</v>
      </c>
      <c r="Z488" s="1064">
        <f t="shared" si="102"/>
        <v>0</v>
      </c>
      <c r="AA488" s="1064">
        <f t="shared" si="103"/>
        <v>0</v>
      </c>
      <c r="AB488" s="1064">
        <f t="shared" si="104"/>
        <v>0</v>
      </c>
      <c r="AC488" s="1065">
        <f t="shared" si="105"/>
        <v>0</v>
      </c>
      <c r="AD488" s="1033">
        <f t="shared" si="106"/>
        <v>0</v>
      </c>
      <c r="AE488" s="1034">
        <f t="shared" si="107"/>
        <v>0</v>
      </c>
    </row>
    <row r="489" spans="2:31" s="388" customFormat="1" ht="15" customHeight="1" x14ac:dyDescent="0.2">
      <c r="B489" s="1057"/>
      <c r="C489" s="1058"/>
      <c r="D489" s="1059"/>
      <c r="E489" s="1060"/>
      <c r="F489" s="1060"/>
      <c r="G489" s="1060"/>
      <c r="H489" s="1060"/>
      <c r="I489" s="1060"/>
      <c r="J489" s="1060"/>
      <c r="K489" s="1061">
        <f t="shared" si="99"/>
        <v>0</v>
      </c>
      <c r="L489" s="1060"/>
      <c r="M489" s="1099">
        <f>IFERROR(VLOOKUP($C489,Listen!$F$3:$H$39,2,0),0)</f>
        <v>0</v>
      </c>
      <c r="N489" s="1062">
        <f>IFERROR(VLOOKUP($C489,Listen!$F$3:$H$39,3,0),0)</f>
        <v>0</v>
      </c>
      <c r="O489" s="1063">
        <f t="shared" si="111"/>
        <v>0</v>
      </c>
      <c r="P489" s="1063">
        <f t="shared" si="112"/>
        <v>0</v>
      </c>
      <c r="Q489" s="1063">
        <f t="shared" si="112"/>
        <v>0</v>
      </c>
      <c r="R489" s="1063">
        <f t="shared" si="112"/>
        <v>0</v>
      </c>
      <c r="S489" s="1063">
        <f t="shared" si="112"/>
        <v>0</v>
      </c>
      <c r="T489" s="1063">
        <f t="shared" si="112"/>
        <v>0</v>
      </c>
      <c r="U489" s="1100">
        <f t="shared" si="112"/>
        <v>0</v>
      </c>
      <c r="V489" s="1088">
        <f t="shared" si="109"/>
        <v>0</v>
      </c>
      <c r="W489" s="1064">
        <f>IF(D489='A. Allgemeine Informationen'!$C$15,$K489-X489,HLOOKUP('A. Allgemeine Informationen'!$C$15-1,$Y$1:$AE$505,ROW(D489),FALSE)-$X489)</f>
        <v>0</v>
      </c>
      <c r="X489" s="1098">
        <f>HLOOKUP('A. Allgemeine Informationen'!$C$15,$Y$1:$AE$505,ROW(D489),FALSE)</f>
        <v>0</v>
      </c>
      <c r="Y489" s="1088">
        <f t="shared" si="101"/>
        <v>0</v>
      </c>
      <c r="Z489" s="1064">
        <f t="shared" si="102"/>
        <v>0</v>
      </c>
      <c r="AA489" s="1064">
        <f t="shared" si="103"/>
        <v>0</v>
      </c>
      <c r="AB489" s="1064">
        <f t="shared" si="104"/>
        <v>0</v>
      </c>
      <c r="AC489" s="1065">
        <f t="shared" si="105"/>
        <v>0</v>
      </c>
      <c r="AD489" s="1033">
        <f t="shared" si="106"/>
        <v>0</v>
      </c>
      <c r="AE489" s="1034">
        <f t="shared" si="107"/>
        <v>0</v>
      </c>
    </row>
    <row r="490" spans="2:31" s="388" customFormat="1" ht="15" customHeight="1" x14ac:dyDescent="0.2">
      <c r="B490" s="1057"/>
      <c r="C490" s="1058"/>
      <c r="D490" s="1059"/>
      <c r="E490" s="1060"/>
      <c r="F490" s="1060"/>
      <c r="G490" s="1060"/>
      <c r="H490" s="1060"/>
      <c r="I490" s="1060"/>
      <c r="J490" s="1060"/>
      <c r="K490" s="1061">
        <f t="shared" si="99"/>
        <v>0</v>
      </c>
      <c r="L490" s="1060"/>
      <c r="M490" s="1099">
        <f>IFERROR(VLOOKUP($C490,Listen!$F$3:$H$39,2,0),0)</f>
        <v>0</v>
      </c>
      <c r="N490" s="1062">
        <f>IFERROR(VLOOKUP($C490,Listen!$F$3:$H$39,3,0),0)</f>
        <v>0</v>
      </c>
      <c r="O490" s="1063">
        <f t="shared" si="111"/>
        <v>0</v>
      </c>
      <c r="P490" s="1063">
        <f t="shared" si="112"/>
        <v>0</v>
      </c>
      <c r="Q490" s="1063">
        <f t="shared" si="112"/>
        <v>0</v>
      </c>
      <c r="R490" s="1063">
        <f t="shared" si="112"/>
        <v>0</v>
      </c>
      <c r="S490" s="1063">
        <f t="shared" si="112"/>
        <v>0</v>
      </c>
      <c r="T490" s="1063">
        <f t="shared" si="112"/>
        <v>0</v>
      </c>
      <c r="U490" s="1100">
        <f t="shared" si="112"/>
        <v>0</v>
      </c>
      <c r="V490" s="1088">
        <f t="shared" si="109"/>
        <v>0</v>
      </c>
      <c r="W490" s="1064">
        <f>IF(D490='A. Allgemeine Informationen'!$C$15,$K490-X490,HLOOKUP('A. Allgemeine Informationen'!$C$15-1,$Y$1:$AE$505,ROW(D490),FALSE)-$X490)</f>
        <v>0</v>
      </c>
      <c r="X490" s="1098">
        <f>HLOOKUP('A. Allgemeine Informationen'!$C$15,$Y$1:$AE$505,ROW(D490),FALSE)</f>
        <v>0</v>
      </c>
      <c r="Y490" s="1088">
        <f t="shared" si="101"/>
        <v>0</v>
      </c>
      <c r="Z490" s="1064">
        <f t="shared" si="102"/>
        <v>0</v>
      </c>
      <c r="AA490" s="1064">
        <f t="shared" si="103"/>
        <v>0</v>
      </c>
      <c r="AB490" s="1064">
        <f t="shared" si="104"/>
        <v>0</v>
      </c>
      <c r="AC490" s="1065">
        <f t="shared" si="105"/>
        <v>0</v>
      </c>
      <c r="AD490" s="1033">
        <f t="shared" si="106"/>
        <v>0</v>
      </c>
      <c r="AE490" s="1034">
        <f t="shared" si="107"/>
        <v>0</v>
      </c>
    </row>
    <row r="491" spans="2:31" s="388" customFormat="1" ht="15" customHeight="1" x14ac:dyDescent="0.2">
      <c r="B491" s="1057"/>
      <c r="C491" s="1058"/>
      <c r="D491" s="1059"/>
      <c r="E491" s="1060"/>
      <c r="F491" s="1060"/>
      <c r="G491" s="1060"/>
      <c r="H491" s="1060"/>
      <c r="I491" s="1060"/>
      <c r="J491" s="1060"/>
      <c r="K491" s="1061">
        <f t="shared" si="99"/>
        <v>0</v>
      </c>
      <c r="L491" s="1060"/>
      <c r="M491" s="1099">
        <f>IFERROR(VLOOKUP($C491,Listen!$F$3:$H$39,2,0),0)</f>
        <v>0</v>
      </c>
      <c r="N491" s="1062">
        <f>IFERROR(VLOOKUP($C491,Listen!$F$3:$H$39,3,0),0)</f>
        <v>0</v>
      </c>
      <c r="O491" s="1063">
        <f t="shared" si="111"/>
        <v>0</v>
      </c>
      <c r="P491" s="1063">
        <f t="shared" si="112"/>
        <v>0</v>
      </c>
      <c r="Q491" s="1063">
        <f t="shared" si="112"/>
        <v>0</v>
      </c>
      <c r="R491" s="1063">
        <f t="shared" si="112"/>
        <v>0</v>
      </c>
      <c r="S491" s="1063">
        <f t="shared" si="112"/>
        <v>0</v>
      </c>
      <c r="T491" s="1063">
        <f t="shared" si="112"/>
        <v>0</v>
      </c>
      <c r="U491" s="1100">
        <f t="shared" si="112"/>
        <v>0</v>
      </c>
      <c r="V491" s="1088">
        <f t="shared" si="109"/>
        <v>0</v>
      </c>
      <c r="W491" s="1064">
        <f>IF(D491='A. Allgemeine Informationen'!$C$15,$K491-X491,HLOOKUP('A. Allgemeine Informationen'!$C$15-1,$Y$1:$AE$505,ROW(D491),FALSE)-$X491)</f>
        <v>0</v>
      </c>
      <c r="X491" s="1098">
        <f>HLOOKUP('A. Allgemeine Informationen'!$C$15,$Y$1:$AE$505,ROW(D491),FALSE)</f>
        <v>0</v>
      </c>
      <c r="Y491" s="1088">
        <f t="shared" si="101"/>
        <v>0</v>
      </c>
      <c r="Z491" s="1064">
        <f t="shared" si="102"/>
        <v>0</v>
      </c>
      <c r="AA491" s="1064">
        <f t="shared" si="103"/>
        <v>0</v>
      </c>
      <c r="AB491" s="1064">
        <f t="shared" si="104"/>
        <v>0</v>
      </c>
      <c r="AC491" s="1065">
        <f t="shared" si="105"/>
        <v>0</v>
      </c>
      <c r="AD491" s="1033">
        <f t="shared" si="106"/>
        <v>0</v>
      </c>
      <c r="AE491" s="1034">
        <f t="shared" si="107"/>
        <v>0</v>
      </c>
    </row>
    <row r="492" spans="2:31" s="388" customFormat="1" ht="15" customHeight="1" x14ac:dyDescent="0.2">
      <c r="B492" s="1057"/>
      <c r="C492" s="1058"/>
      <c r="D492" s="1059"/>
      <c r="E492" s="1060"/>
      <c r="F492" s="1060"/>
      <c r="G492" s="1060"/>
      <c r="H492" s="1060"/>
      <c r="I492" s="1060"/>
      <c r="J492" s="1060"/>
      <c r="K492" s="1061">
        <f t="shared" si="99"/>
        <v>0</v>
      </c>
      <c r="L492" s="1060"/>
      <c r="M492" s="1099">
        <f>IFERROR(VLOOKUP($C492,Listen!$F$3:$H$39,2,0),0)</f>
        <v>0</v>
      </c>
      <c r="N492" s="1062">
        <f>IFERROR(VLOOKUP($C492,Listen!$F$3:$H$39,3,0),0)</f>
        <v>0</v>
      </c>
      <c r="O492" s="1063">
        <f t="shared" si="111"/>
        <v>0</v>
      </c>
      <c r="P492" s="1063">
        <f t="shared" si="112"/>
        <v>0</v>
      </c>
      <c r="Q492" s="1063">
        <f t="shared" si="112"/>
        <v>0</v>
      </c>
      <c r="R492" s="1063">
        <f t="shared" si="112"/>
        <v>0</v>
      </c>
      <c r="S492" s="1063">
        <f t="shared" si="112"/>
        <v>0</v>
      </c>
      <c r="T492" s="1063">
        <f t="shared" si="112"/>
        <v>0</v>
      </c>
      <c r="U492" s="1100">
        <f t="shared" si="112"/>
        <v>0</v>
      </c>
      <c r="V492" s="1088">
        <f t="shared" si="109"/>
        <v>0</v>
      </c>
      <c r="W492" s="1064">
        <f>IF(D492='A. Allgemeine Informationen'!$C$15,$K492-X492,HLOOKUP('A. Allgemeine Informationen'!$C$15-1,$Y$1:$AE$505,ROW(D492),FALSE)-$X492)</f>
        <v>0</v>
      </c>
      <c r="X492" s="1098">
        <f>HLOOKUP('A. Allgemeine Informationen'!$C$15,$Y$1:$AE$505,ROW(D492),FALSE)</f>
        <v>0</v>
      </c>
      <c r="Y492" s="1088">
        <f t="shared" si="101"/>
        <v>0</v>
      </c>
      <c r="Z492" s="1064">
        <f t="shared" si="102"/>
        <v>0</v>
      </c>
      <c r="AA492" s="1064">
        <f t="shared" si="103"/>
        <v>0</v>
      </c>
      <c r="AB492" s="1064">
        <f t="shared" si="104"/>
        <v>0</v>
      </c>
      <c r="AC492" s="1065">
        <f t="shared" si="105"/>
        <v>0</v>
      </c>
      <c r="AD492" s="1033">
        <f t="shared" si="106"/>
        <v>0</v>
      </c>
      <c r="AE492" s="1034">
        <f t="shared" si="107"/>
        <v>0</v>
      </c>
    </row>
    <row r="493" spans="2:31" s="388" customFormat="1" ht="15" customHeight="1" x14ac:dyDescent="0.2">
      <c r="B493" s="1057"/>
      <c r="C493" s="1058"/>
      <c r="D493" s="1059"/>
      <c r="E493" s="1060"/>
      <c r="F493" s="1060"/>
      <c r="G493" s="1060"/>
      <c r="H493" s="1060"/>
      <c r="I493" s="1060"/>
      <c r="J493" s="1060"/>
      <c r="K493" s="1061">
        <f t="shared" si="99"/>
        <v>0</v>
      </c>
      <c r="L493" s="1060"/>
      <c r="M493" s="1099">
        <f>IFERROR(VLOOKUP($C493,Listen!$F$3:$H$39,2,0),0)</f>
        <v>0</v>
      </c>
      <c r="N493" s="1062">
        <f>IFERROR(VLOOKUP($C493,Listen!$F$3:$H$39,3,0),0)</f>
        <v>0</v>
      </c>
      <c r="O493" s="1063">
        <f t="shared" si="111"/>
        <v>0</v>
      </c>
      <c r="P493" s="1063">
        <f t="shared" si="112"/>
        <v>0</v>
      </c>
      <c r="Q493" s="1063">
        <f t="shared" si="112"/>
        <v>0</v>
      </c>
      <c r="R493" s="1063">
        <f t="shared" si="112"/>
        <v>0</v>
      </c>
      <c r="S493" s="1063">
        <f t="shared" si="112"/>
        <v>0</v>
      </c>
      <c r="T493" s="1063">
        <f t="shared" si="112"/>
        <v>0</v>
      </c>
      <c r="U493" s="1100">
        <f t="shared" si="112"/>
        <v>0</v>
      </c>
      <c r="V493" s="1088">
        <f t="shared" si="109"/>
        <v>0</v>
      </c>
      <c r="W493" s="1064">
        <f>IF(D493='A. Allgemeine Informationen'!$C$15,$K493-X493,HLOOKUP('A. Allgemeine Informationen'!$C$15-1,$Y$1:$AE$505,ROW(D493),FALSE)-$X493)</f>
        <v>0</v>
      </c>
      <c r="X493" s="1098">
        <f>HLOOKUP('A. Allgemeine Informationen'!$C$15,$Y$1:$AE$505,ROW(D493),FALSE)</f>
        <v>0</v>
      </c>
      <c r="Y493" s="1088">
        <f t="shared" si="101"/>
        <v>0</v>
      </c>
      <c r="Z493" s="1064">
        <f t="shared" si="102"/>
        <v>0</v>
      </c>
      <c r="AA493" s="1064">
        <f t="shared" si="103"/>
        <v>0</v>
      </c>
      <c r="AB493" s="1064">
        <f t="shared" si="104"/>
        <v>0</v>
      </c>
      <c r="AC493" s="1065">
        <f t="shared" si="105"/>
        <v>0</v>
      </c>
      <c r="AD493" s="1033">
        <f t="shared" si="106"/>
        <v>0</v>
      </c>
      <c r="AE493" s="1034">
        <f t="shared" si="107"/>
        <v>0</v>
      </c>
    </row>
    <row r="494" spans="2:31" s="388" customFormat="1" ht="15" customHeight="1" x14ac:dyDescent="0.2">
      <c r="B494" s="1057"/>
      <c r="C494" s="1058"/>
      <c r="D494" s="1059"/>
      <c r="E494" s="1060"/>
      <c r="F494" s="1060"/>
      <c r="G494" s="1060"/>
      <c r="H494" s="1060"/>
      <c r="I494" s="1060"/>
      <c r="J494" s="1060"/>
      <c r="K494" s="1061">
        <f t="shared" si="99"/>
        <v>0</v>
      </c>
      <c r="L494" s="1060"/>
      <c r="M494" s="1099">
        <f>IFERROR(VLOOKUP($C494,Listen!$F$3:$H$39,2,0),0)</f>
        <v>0</v>
      </c>
      <c r="N494" s="1062">
        <f>IFERROR(VLOOKUP($C494,Listen!$F$3:$H$39,3,0),0)</f>
        <v>0</v>
      </c>
      <c r="O494" s="1063">
        <f t="shared" si="111"/>
        <v>0</v>
      </c>
      <c r="P494" s="1063">
        <f t="shared" si="112"/>
        <v>0</v>
      </c>
      <c r="Q494" s="1063">
        <f t="shared" si="112"/>
        <v>0</v>
      </c>
      <c r="R494" s="1063">
        <f t="shared" si="112"/>
        <v>0</v>
      </c>
      <c r="S494" s="1063">
        <f t="shared" si="112"/>
        <v>0</v>
      </c>
      <c r="T494" s="1063">
        <f t="shared" si="112"/>
        <v>0</v>
      </c>
      <c r="U494" s="1100">
        <f t="shared" si="112"/>
        <v>0</v>
      </c>
      <c r="V494" s="1088">
        <f t="shared" si="109"/>
        <v>0</v>
      </c>
      <c r="W494" s="1064">
        <f>IF(D494='A. Allgemeine Informationen'!$C$15,$K494-X494,HLOOKUP('A. Allgemeine Informationen'!$C$15-1,$Y$1:$AE$505,ROW(D494),FALSE)-$X494)</f>
        <v>0</v>
      </c>
      <c r="X494" s="1098">
        <f>HLOOKUP('A. Allgemeine Informationen'!$C$15,$Y$1:$AE$505,ROW(D494),FALSE)</f>
        <v>0</v>
      </c>
      <c r="Y494" s="1088">
        <f t="shared" si="101"/>
        <v>0</v>
      </c>
      <c r="Z494" s="1064">
        <f t="shared" si="102"/>
        <v>0</v>
      </c>
      <c r="AA494" s="1064">
        <f t="shared" si="103"/>
        <v>0</v>
      </c>
      <c r="AB494" s="1064">
        <f t="shared" si="104"/>
        <v>0</v>
      </c>
      <c r="AC494" s="1065">
        <f t="shared" si="105"/>
        <v>0</v>
      </c>
      <c r="AD494" s="1033">
        <f t="shared" si="106"/>
        <v>0</v>
      </c>
      <c r="AE494" s="1034">
        <f t="shared" si="107"/>
        <v>0</v>
      </c>
    </row>
    <row r="495" spans="2:31" s="388" customFormat="1" ht="15" customHeight="1" x14ac:dyDescent="0.2">
      <c r="B495" s="1057"/>
      <c r="C495" s="1058"/>
      <c r="D495" s="1059"/>
      <c r="E495" s="1060"/>
      <c r="F495" s="1060"/>
      <c r="G495" s="1060"/>
      <c r="H495" s="1060"/>
      <c r="I495" s="1060"/>
      <c r="J495" s="1060"/>
      <c r="K495" s="1061">
        <f t="shared" si="99"/>
        <v>0</v>
      </c>
      <c r="L495" s="1060"/>
      <c r="M495" s="1099">
        <f>IFERROR(VLOOKUP($C495,Listen!$F$3:$H$39,2,0),0)</f>
        <v>0</v>
      </c>
      <c r="N495" s="1062">
        <f>IFERROR(VLOOKUP($C495,Listen!$F$3:$H$39,3,0),0)</f>
        <v>0</v>
      </c>
      <c r="O495" s="1063">
        <f t="shared" si="111"/>
        <v>0</v>
      </c>
      <c r="P495" s="1063">
        <f t="shared" si="112"/>
        <v>0</v>
      </c>
      <c r="Q495" s="1063">
        <f t="shared" si="112"/>
        <v>0</v>
      </c>
      <c r="R495" s="1063">
        <f t="shared" si="112"/>
        <v>0</v>
      </c>
      <c r="S495" s="1063">
        <f t="shared" si="112"/>
        <v>0</v>
      </c>
      <c r="T495" s="1063">
        <f t="shared" si="112"/>
        <v>0</v>
      </c>
      <c r="U495" s="1100">
        <f t="shared" si="112"/>
        <v>0</v>
      </c>
      <c r="V495" s="1088">
        <f t="shared" si="109"/>
        <v>0</v>
      </c>
      <c r="W495" s="1064">
        <f>IF(D495='A. Allgemeine Informationen'!$C$15,$K495-X495,HLOOKUP('A. Allgemeine Informationen'!$C$15-1,$Y$1:$AE$505,ROW(D495),FALSE)-$X495)</f>
        <v>0</v>
      </c>
      <c r="X495" s="1098">
        <f>HLOOKUP('A. Allgemeine Informationen'!$C$15,$Y$1:$AE$505,ROW(D495),FALSE)</f>
        <v>0</v>
      </c>
      <c r="Y495" s="1088">
        <f t="shared" si="101"/>
        <v>0</v>
      </c>
      <c r="Z495" s="1064">
        <f t="shared" si="102"/>
        <v>0</v>
      </c>
      <c r="AA495" s="1064">
        <f t="shared" si="103"/>
        <v>0</v>
      </c>
      <c r="AB495" s="1064">
        <f t="shared" si="104"/>
        <v>0</v>
      </c>
      <c r="AC495" s="1065">
        <f t="shared" si="105"/>
        <v>0</v>
      </c>
      <c r="AD495" s="1033">
        <f t="shared" si="106"/>
        <v>0</v>
      </c>
      <c r="AE495" s="1034">
        <f t="shared" si="107"/>
        <v>0</v>
      </c>
    </row>
    <row r="496" spans="2:31" s="388" customFormat="1" ht="15" customHeight="1" x14ac:dyDescent="0.2">
      <c r="B496" s="1057"/>
      <c r="C496" s="1058"/>
      <c r="D496" s="1059"/>
      <c r="E496" s="1060"/>
      <c r="F496" s="1060"/>
      <c r="G496" s="1060"/>
      <c r="H496" s="1060"/>
      <c r="I496" s="1060"/>
      <c r="J496" s="1060"/>
      <c r="K496" s="1061">
        <f t="shared" si="99"/>
        <v>0</v>
      </c>
      <c r="L496" s="1060"/>
      <c r="M496" s="1099">
        <f>IFERROR(VLOOKUP($C496,Listen!$F$3:$H$39,2,0),0)</f>
        <v>0</v>
      </c>
      <c r="N496" s="1062">
        <f>IFERROR(VLOOKUP($C496,Listen!$F$3:$H$39,3,0),0)</f>
        <v>0</v>
      </c>
      <c r="O496" s="1063">
        <f t="shared" si="111"/>
        <v>0</v>
      </c>
      <c r="P496" s="1063">
        <f t="shared" si="112"/>
        <v>0</v>
      </c>
      <c r="Q496" s="1063">
        <f t="shared" si="112"/>
        <v>0</v>
      </c>
      <c r="R496" s="1063">
        <f t="shared" si="112"/>
        <v>0</v>
      </c>
      <c r="S496" s="1063">
        <f t="shared" si="112"/>
        <v>0</v>
      </c>
      <c r="T496" s="1063">
        <f t="shared" si="112"/>
        <v>0</v>
      </c>
      <c r="U496" s="1100">
        <f t="shared" si="112"/>
        <v>0</v>
      </c>
      <c r="V496" s="1088">
        <f t="shared" si="109"/>
        <v>0</v>
      </c>
      <c r="W496" s="1064">
        <f>IF(D496='A. Allgemeine Informationen'!$C$15,$K496-X496,HLOOKUP('A. Allgemeine Informationen'!$C$15-1,$Y$1:$AE$505,ROW(D496),FALSE)-$X496)</f>
        <v>0</v>
      </c>
      <c r="X496" s="1098">
        <f>HLOOKUP('A. Allgemeine Informationen'!$C$15,$Y$1:$AE$505,ROW(D496),FALSE)</f>
        <v>0</v>
      </c>
      <c r="Y496" s="1088">
        <f t="shared" si="101"/>
        <v>0</v>
      </c>
      <c r="Z496" s="1064">
        <f t="shared" si="102"/>
        <v>0</v>
      </c>
      <c r="AA496" s="1064">
        <f t="shared" si="103"/>
        <v>0</v>
      </c>
      <c r="AB496" s="1064">
        <f t="shared" si="104"/>
        <v>0</v>
      </c>
      <c r="AC496" s="1065">
        <f t="shared" si="105"/>
        <v>0</v>
      </c>
      <c r="AD496" s="1033">
        <f t="shared" si="106"/>
        <v>0</v>
      </c>
      <c r="AE496" s="1034">
        <f t="shared" si="107"/>
        <v>0</v>
      </c>
    </row>
    <row r="497" spans="2:32" s="388" customFormat="1" ht="15" customHeight="1" x14ac:dyDescent="0.2">
      <c r="B497" s="1057"/>
      <c r="C497" s="1058"/>
      <c r="D497" s="1059"/>
      <c r="E497" s="1060"/>
      <c r="F497" s="1060"/>
      <c r="G497" s="1060"/>
      <c r="H497" s="1060"/>
      <c r="I497" s="1060"/>
      <c r="J497" s="1060"/>
      <c r="K497" s="1061">
        <f t="shared" si="99"/>
        <v>0</v>
      </c>
      <c r="L497" s="1060"/>
      <c r="M497" s="1099">
        <f>IFERROR(VLOOKUP($C497,Listen!$F$3:$H$39,2,0),0)</f>
        <v>0</v>
      </c>
      <c r="N497" s="1062">
        <f>IFERROR(VLOOKUP($C497,Listen!$F$3:$H$39,3,0),0)</f>
        <v>0</v>
      </c>
      <c r="O497" s="1063">
        <f t="shared" si="111"/>
        <v>0</v>
      </c>
      <c r="P497" s="1063">
        <f t="shared" si="112"/>
        <v>0</v>
      </c>
      <c r="Q497" s="1063">
        <f t="shared" si="112"/>
        <v>0</v>
      </c>
      <c r="R497" s="1063">
        <f t="shared" si="112"/>
        <v>0</v>
      </c>
      <c r="S497" s="1063">
        <f t="shared" si="112"/>
        <v>0</v>
      </c>
      <c r="T497" s="1063">
        <f t="shared" si="112"/>
        <v>0</v>
      </c>
      <c r="U497" s="1100">
        <f t="shared" si="112"/>
        <v>0</v>
      </c>
      <c r="V497" s="1088">
        <f t="shared" si="109"/>
        <v>0</v>
      </c>
      <c r="W497" s="1064">
        <f>IF(D497='A. Allgemeine Informationen'!$C$15,$K497-X497,HLOOKUP('A. Allgemeine Informationen'!$C$15-1,$Y$1:$AE$505,ROW(D497),FALSE)-$X497)</f>
        <v>0</v>
      </c>
      <c r="X497" s="1098">
        <f>HLOOKUP('A. Allgemeine Informationen'!$C$15,$Y$1:$AE$505,ROW(D497),FALSE)</f>
        <v>0</v>
      </c>
      <c r="Y497" s="1088">
        <f t="shared" si="101"/>
        <v>0</v>
      </c>
      <c r="Z497" s="1064">
        <f t="shared" si="102"/>
        <v>0</v>
      </c>
      <c r="AA497" s="1064">
        <f t="shared" si="103"/>
        <v>0</v>
      </c>
      <c r="AB497" s="1064">
        <f t="shared" si="104"/>
        <v>0</v>
      </c>
      <c r="AC497" s="1065">
        <f t="shared" si="105"/>
        <v>0</v>
      </c>
      <c r="AD497" s="1033">
        <f t="shared" si="106"/>
        <v>0</v>
      </c>
      <c r="AE497" s="1034">
        <f t="shared" si="107"/>
        <v>0</v>
      </c>
    </row>
    <row r="498" spans="2:32" s="388" customFormat="1" ht="15" customHeight="1" x14ac:dyDescent="0.2">
      <c r="B498" s="1057"/>
      <c r="C498" s="1058"/>
      <c r="D498" s="1059"/>
      <c r="E498" s="1060"/>
      <c r="F498" s="1060"/>
      <c r="G498" s="1060"/>
      <c r="H498" s="1060"/>
      <c r="I498" s="1060"/>
      <c r="J498" s="1060"/>
      <c r="K498" s="1061">
        <f t="shared" si="99"/>
        <v>0</v>
      </c>
      <c r="L498" s="1060"/>
      <c r="M498" s="1099">
        <f>IFERROR(VLOOKUP($C498,Listen!$F$3:$H$39,2,0),0)</f>
        <v>0</v>
      </c>
      <c r="N498" s="1062">
        <f>IFERROR(VLOOKUP($C498,Listen!$F$3:$H$39,3,0),0)</f>
        <v>0</v>
      </c>
      <c r="O498" s="1063">
        <f t="shared" si="111"/>
        <v>0</v>
      </c>
      <c r="P498" s="1063">
        <f t="shared" si="112"/>
        <v>0</v>
      </c>
      <c r="Q498" s="1063">
        <f t="shared" si="112"/>
        <v>0</v>
      </c>
      <c r="R498" s="1063">
        <f t="shared" si="112"/>
        <v>0</v>
      </c>
      <c r="S498" s="1063">
        <f t="shared" si="112"/>
        <v>0</v>
      </c>
      <c r="T498" s="1063">
        <f t="shared" si="112"/>
        <v>0</v>
      </c>
      <c r="U498" s="1100">
        <f t="shared" si="112"/>
        <v>0</v>
      </c>
      <c r="V498" s="1088">
        <f t="shared" si="109"/>
        <v>0</v>
      </c>
      <c r="W498" s="1064">
        <f>IF(D498='A. Allgemeine Informationen'!$C$15,$K498-X498,HLOOKUP('A. Allgemeine Informationen'!$C$15-1,$Y$1:$AE$505,ROW(D498),FALSE)-$X498)</f>
        <v>0</v>
      </c>
      <c r="X498" s="1098">
        <f>HLOOKUP('A. Allgemeine Informationen'!$C$15,$Y$1:$AE$505,ROW(D498),FALSE)</f>
        <v>0</v>
      </c>
      <c r="Y498" s="1088">
        <f t="shared" si="101"/>
        <v>0</v>
      </c>
      <c r="Z498" s="1064">
        <f t="shared" si="102"/>
        <v>0</v>
      </c>
      <c r="AA498" s="1064">
        <f t="shared" si="103"/>
        <v>0</v>
      </c>
      <c r="AB498" s="1064">
        <f t="shared" si="104"/>
        <v>0</v>
      </c>
      <c r="AC498" s="1065">
        <f t="shared" si="105"/>
        <v>0</v>
      </c>
      <c r="AD498" s="1033">
        <f t="shared" si="106"/>
        <v>0</v>
      </c>
      <c r="AE498" s="1034">
        <f t="shared" si="107"/>
        <v>0</v>
      </c>
    </row>
    <row r="499" spans="2:32" s="388" customFormat="1" ht="15" customHeight="1" x14ac:dyDescent="0.2">
      <c r="B499" s="1057"/>
      <c r="C499" s="1058"/>
      <c r="D499" s="1059"/>
      <c r="E499" s="1060"/>
      <c r="F499" s="1060"/>
      <c r="G499" s="1060"/>
      <c r="H499" s="1060"/>
      <c r="I499" s="1060"/>
      <c r="J499" s="1060"/>
      <c r="K499" s="1061">
        <f t="shared" si="99"/>
        <v>0</v>
      </c>
      <c r="L499" s="1060"/>
      <c r="M499" s="1099">
        <f>IFERROR(VLOOKUP($C499,Listen!$F$3:$H$39,2,0),0)</f>
        <v>0</v>
      </c>
      <c r="N499" s="1062">
        <f>IFERROR(VLOOKUP($C499,Listen!$F$3:$H$39,3,0),0)</f>
        <v>0</v>
      </c>
      <c r="O499" s="1063">
        <f t="shared" si="111"/>
        <v>0</v>
      </c>
      <c r="P499" s="1063">
        <f t="shared" si="112"/>
        <v>0</v>
      </c>
      <c r="Q499" s="1063">
        <f t="shared" si="112"/>
        <v>0</v>
      </c>
      <c r="R499" s="1063">
        <f t="shared" si="112"/>
        <v>0</v>
      </c>
      <c r="S499" s="1063">
        <f t="shared" si="112"/>
        <v>0</v>
      </c>
      <c r="T499" s="1063">
        <f t="shared" si="112"/>
        <v>0</v>
      </c>
      <c r="U499" s="1100">
        <f t="shared" si="112"/>
        <v>0</v>
      </c>
      <c r="V499" s="1088">
        <f t="shared" si="109"/>
        <v>0</v>
      </c>
      <c r="W499" s="1064">
        <f>IF(D499='A. Allgemeine Informationen'!$C$15,$K499-X499,HLOOKUP('A. Allgemeine Informationen'!$C$15-1,$Y$1:$AE$505,ROW(D499),FALSE)-$X499)</f>
        <v>0</v>
      </c>
      <c r="X499" s="1098">
        <f>HLOOKUP('A. Allgemeine Informationen'!$C$15,$Y$1:$AE$505,ROW(D499),FALSE)</f>
        <v>0</v>
      </c>
      <c r="Y499" s="1088">
        <f t="shared" si="101"/>
        <v>0</v>
      </c>
      <c r="Z499" s="1064">
        <f t="shared" si="102"/>
        <v>0</v>
      </c>
      <c r="AA499" s="1064">
        <f t="shared" si="103"/>
        <v>0</v>
      </c>
      <c r="AB499" s="1064">
        <f t="shared" si="104"/>
        <v>0</v>
      </c>
      <c r="AC499" s="1065">
        <f t="shared" si="105"/>
        <v>0</v>
      </c>
      <c r="AD499" s="1033">
        <f t="shared" si="106"/>
        <v>0</v>
      </c>
      <c r="AE499" s="1034">
        <f t="shared" si="107"/>
        <v>0</v>
      </c>
    </row>
    <row r="500" spans="2:32" s="388" customFormat="1" ht="15" customHeight="1" x14ac:dyDescent="0.2">
      <c r="B500" s="1057"/>
      <c r="C500" s="1058"/>
      <c r="D500" s="1059"/>
      <c r="E500" s="1060"/>
      <c r="F500" s="1060"/>
      <c r="G500" s="1060"/>
      <c r="H500" s="1060"/>
      <c r="I500" s="1060"/>
      <c r="J500" s="1060"/>
      <c r="K500" s="1061">
        <f t="shared" si="99"/>
        <v>0</v>
      </c>
      <c r="L500" s="1060"/>
      <c r="M500" s="1099">
        <f>IFERROR(VLOOKUP($C500,Listen!$F$3:$H$39,2,0),0)</f>
        <v>0</v>
      </c>
      <c r="N500" s="1062">
        <f>IFERROR(VLOOKUP($C500,Listen!$F$3:$H$39,3,0),0)</f>
        <v>0</v>
      </c>
      <c r="O500" s="1063">
        <f t="shared" si="111"/>
        <v>0</v>
      </c>
      <c r="P500" s="1063">
        <f t="shared" si="112"/>
        <v>0</v>
      </c>
      <c r="Q500" s="1063">
        <f t="shared" si="112"/>
        <v>0</v>
      </c>
      <c r="R500" s="1063">
        <f t="shared" si="112"/>
        <v>0</v>
      </c>
      <c r="S500" s="1063">
        <f t="shared" si="112"/>
        <v>0</v>
      </c>
      <c r="T500" s="1063">
        <f t="shared" si="112"/>
        <v>0</v>
      </c>
      <c r="U500" s="1100">
        <f t="shared" si="112"/>
        <v>0</v>
      </c>
      <c r="V500" s="1088">
        <f t="shared" si="109"/>
        <v>0</v>
      </c>
      <c r="W500" s="1064">
        <f>IF(D500='A. Allgemeine Informationen'!$C$15,$K500-X500,HLOOKUP('A. Allgemeine Informationen'!$C$15-1,$Y$1:$AE$505,ROW(D500),FALSE)-$X500)</f>
        <v>0</v>
      </c>
      <c r="X500" s="1098">
        <f>HLOOKUP('A. Allgemeine Informationen'!$C$15,$Y$1:$AE$505,ROW(D500),FALSE)</f>
        <v>0</v>
      </c>
      <c r="Y500" s="1088">
        <f t="shared" si="101"/>
        <v>0</v>
      </c>
      <c r="Z500" s="1064">
        <f t="shared" si="102"/>
        <v>0</v>
      </c>
      <c r="AA500" s="1064">
        <f t="shared" si="103"/>
        <v>0</v>
      </c>
      <c r="AB500" s="1064">
        <f t="shared" si="104"/>
        <v>0</v>
      </c>
      <c r="AC500" s="1065">
        <f t="shared" si="105"/>
        <v>0</v>
      </c>
      <c r="AD500" s="1033">
        <f t="shared" si="106"/>
        <v>0</v>
      </c>
      <c r="AE500" s="1034">
        <f t="shared" si="107"/>
        <v>0</v>
      </c>
    </row>
    <row r="501" spans="2:32" s="388" customFormat="1" ht="15" customHeight="1" x14ac:dyDescent="0.2">
      <c r="B501" s="1057"/>
      <c r="C501" s="1058"/>
      <c r="D501" s="1059"/>
      <c r="E501" s="1060"/>
      <c r="F501" s="1060"/>
      <c r="G501" s="1060"/>
      <c r="H501" s="1060"/>
      <c r="I501" s="1060"/>
      <c r="J501" s="1060"/>
      <c r="K501" s="1061">
        <f t="shared" si="99"/>
        <v>0</v>
      </c>
      <c r="L501" s="1060"/>
      <c r="M501" s="1099">
        <f>IFERROR(VLOOKUP($C501,Listen!$F$3:$H$39,2,0),0)</f>
        <v>0</v>
      </c>
      <c r="N501" s="1062">
        <f>IFERROR(VLOOKUP($C501,Listen!$F$3:$H$39,3,0),0)</f>
        <v>0</v>
      </c>
      <c r="O501" s="1063">
        <f t="shared" si="111"/>
        <v>0</v>
      </c>
      <c r="P501" s="1063">
        <f t="shared" si="112"/>
        <v>0</v>
      </c>
      <c r="Q501" s="1063">
        <f t="shared" si="112"/>
        <v>0</v>
      </c>
      <c r="R501" s="1063">
        <f t="shared" si="112"/>
        <v>0</v>
      </c>
      <c r="S501" s="1063">
        <f t="shared" si="112"/>
        <v>0</v>
      </c>
      <c r="T501" s="1063">
        <f t="shared" si="112"/>
        <v>0</v>
      </c>
      <c r="U501" s="1100">
        <f t="shared" si="112"/>
        <v>0</v>
      </c>
      <c r="V501" s="1088">
        <f t="shared" si="109"/>
        <v>0</v>
      </c>
      <c r="W501" s="1064">
        <f>IF(D501='A. Allgemeine Informationen'!$C$15,$K501-X501,HLOOKUP('A. Allgemeine Informationen'!$C$15-1,$Y$1:$AE$505,ROW(D501),FALSE)-$X501)</f>
        <v>0</v>
      </c>
      <c r="X501" s="1098">
        <f>HLOOKUP('A. Allgemeine Informationen'!$C$15,$Y$1:$AE$505,ROW(D501),FALSE)</f>
        <v>0</v>
      </c>
      <c r="Y501" s="1088">
        <f t="shared" si="101"/>
        <v>0</v>
      </c>
      <c r="Z501" s="1064">
        <f t="shared" si="102"/>
        <v>0</v>
      </c>
      <c r="AA501" s="1064">
        <f t="shared" si="103"/>
        <v>0</v>
      </c>
      <c r="AB501" s="1064">
        <f t="shared" si="104"/>
        <v>0</v>
      </c>
      <c r="AC501" s="1065">
        <f t="shared" si="105"/>
        <v>0</v>
      </c>
      <c r="AD501" s="1033">
        <f t="shared" si="106"/>
        <v>0</v>
      </c>
      <c r="AE501" s="1034">
        <f t="shared" si="107"/>
        <v>0</v>
      </c>
    </row>
    <row r="502" spans="2:32" s="388" customFormat="1" ht="15" customHeight="1" x14ac:dyDescent="0.2">
      <c r="B502" s="1057"/>
      <c r="C502" s="1058"/>
      <c r="D502" s="1059"/>
      <c r="E502" s="1060"/>
      <c r="F502" s="1060"/>
      <c r="G502" s="1060"/>
      <c r="H502" s="1060"/>
      <c r="I502" s="1060"/>
      <c r="J502" s="1060"/>
      <c r="K502" s="1061">
        <f t="shared" si="99"/>
        <v>0</v>
      </c>
      <c r="L502" s="1060"/>
      <c r="M502" s="1099">
        <f>IFERROR(VLOOKUP($C502,Listen!$F$3:$H$39,2,0),0)</f>
        <v>0</v>
      </c>
      <c r="N502" s="1062">
        <f>IFERROR(VLOOKUP($C502,Listen!$F$3:$H$39,3,0),0)</f>
        <v>0</v>
      </c>
      <c r="O502" s="1063">
        <f t="shared" si="111"/>
        <v>0</v>
      </c>
      <c r="P502" s="1063">
        <f t="shared" si="112"/>
        <v>0</v>
      </c>
      <c r="Q502" s="1063">
        <f t="shared" si="112"/>
        <v>0</v>
      </c>
      <c r="R502" s="1063">
        <f t="shared" si="112"/>
        <v>0</v>
      </c>
      <c r="S502" s="1063">
        <f t="shared" si="112"/>
        <v>0</v>
      </c>
      <c r="T502" s="1063">
        <f t="shared" si="112"/>
        <v>0</v>
      </c>
      <c r="U502" s="1100">
        <f t="shared" si="112"/>
        <v>0</v>
      </c>
      <c r="V502" s="1088">
        <f t="shared" si="109"/>
        <v>0</v>
      </c>
      <c r="W502" s="1064">
        <f>IF(D502='A. Allgemeine Informationen'!$C$15,$K502-X502,HLOOKUP('A. Allgemeine Informationen'!$C$15-1,$Y$1:$AE$505,ROW(D502),FALSE)-$X502)</f>
        <v>0</v>
      </c>
      <c r="X502" s="1098">
        <f>HLOOKUP('A. Allgemeine Informationen'!$C$15,$Y$1:$AE$505,ROW(D502),FALSE)</f>
        <v>0</v>
      </c>
      <c r="Y502" s="1088">
        <f t="shared" si="101"/>
        <v>0</v>
      </c>
      <c r="Z502" s="1064">
        <f t="shared" si="102"/>
        <v>0</v>
      </c>
      <c r="AA502" s="1064">
        <f t="shared" si="103"/>
        <v>0</v>
      </c>
      <c r="AB502" s="1064">
        <f t="shared" si="104"/>
        <v>0</v>
      </c>
      <c r="AC502" s="1065">
        <f t="shared" si="105"/>
        <v>0</v>
      </c>
      <c r="AD502" s="1033">
        <f t="shared" si="106"/>
        <v>0</v>
      </c>
      <c r="AE502" s="1034">
        <f t="shared" si="107"/>
        <v>0</v>
      </c>
    </row>
    <row r="503" spans="2:32" s="388" customFormat="1" ht="15" customHeight="1" x14ac:dyDescent="0.2">
      <c r="B503" s="1057"/>
      <c r="C503" s="1058"/>
      <c r="D503" s="1059"/>
      <c r="E503" s="1060"/>
      <c r="F503" s="1060"/>
      <c r="G503" s="1060"/>
      <c r="H503" s="1060"/>
      <c r="I503" s="1060"/>
      <c r="J503" s="1060"/>
      <c r="K503" s="1061">
        <f t="shared" si="99"/>
        <v>0</v>
      </c>
      <c r="L503" s="1060"/>
      <c r="M503" s="1099">
        <f>IFERROR(VLOOKUP($C503,Listen!$F$3:$H$39,2,0),0)</f>
        <v>0</v>
      </c>
      <c r="N503" s="1062">
        <f>IFERROR(VLOOKUP($C503,Listen!$F$3:$H$39,3,0),0)</f>
        <v>0</v>
      </c>
      <c r="O503" s="1063">
        <f t="shared" si="111"/>
        <v>0</v>
      </c>
      <c r="P503" s="1063">
        <f t="shared" ref="P503:U505" si="113">O503</f>
        <v>0</v>
      </c>
      <c r="Q503" s="1063">
        <f t="shared" si="113"/>
        <v>0</v>
      </c>
      <c r="R503" s="1063">
        <f t="shared" si="113"/>
        <v>0</v>
      </c>
      <c r="S503" s="1063">
        <f t="shared" si="113"/>
        <v>0</v>
      </c>
      <c r="T503" s="1063">
        <f t="shared" si="113"/>
        <v>0</v>
      </c>
      <c r="U503" s="1100">
        <f t="shared" si="113"/>
        <v>0</v>
      </c>
      <c r="V503" s="1088">
        <f t="shared" si="109"/>
        <v>0</v>
      </c>
      <c r="W503" s="1064">
        <f>IF(D503='A. Allgemeine Informationen'!$C$15,$K503-X503,HLOOKUP('A. Allgemeine Informationen'!$C$15-1,$Y$1:$AE$505,ROW(D503),FALSE)-$X503)</f>
        <v>0</v>
      </c>
      <c r="X503" s="1098">
        <f>HLOOKUP('A. Allgemeine Informationen'!$C$15,$Y$1:$AE$505,ROW(D503),FALSE)</f>
        <v>0</v>
      </c>
      <c r="Y503" s="1088">
        <f t="shared" si="101"/>
        <v>0</v>
      </c>
      <c r="Z503" s="1064">
        <f t="shared" si="102"/>
        <v>0</v>
      </c>
      <c r="AA503" s="1064">
        <f t="shared" si="103"/>
        <v>0</v>
      </c>
      <c r="AB503" s="1064">
        <f t="shared" si="104"/>
        <v>0</v>
      </c>
      <c r="AC503" s="1065">
        <f t="shared" si="105"/>
        <v>0</v>
      </c>
      <c r="AD503" s="1033">
        <f t="shared" si="106"/>
        <v>0</v>
      </c>
      <c r="AE503" s="1034">
        <f t="shared" si="107"/>
        <v>0</v>
      </c>
    </row>
    <row r="504" spans="2:32" s="388" customFormat="1" ht="15" customHeight="1" x14ac:dyDescent="0.2">
      <c r="B504" s="1057"/>
      <c r="C504" s="1058"/>
      <c r="D504" s="1059"/>
      <c r="E504" s="1060"/>
      <c r="F504" s="1060"/>
      <c r="G504" s="1060"/>
      <c r="H504" s="1060"/>
      <c r="I504" s="1060"/>
      <c r="J504" s="1060"/>
      <c r="K504" s="1061">
        <f t="shared" si="99"/>
        <v>0</v>
      </c>
      <c r="L504" s="1060"/>
      <c r="M504" s="1099">
        <f>IFERROR(VLOOKUP($C504,Listen!$F$3:$H$39,2,0),0)</f>
        <v>0</v>
      </c>
      <c r="N504" s="1062">
        <f>IFERROR(VLOOKUP($C504,Listen!$F$3:$H$39,3,0),0)</f>
        <v>0</v>
      </c>
      <c r="O504" s="1063">
        <f t="shared" si="111"/>
        <v>0</v>
      </c>
      <c r="P504" s="1063">
        <f t="shared" si="113"/>
        <v>0</v>
      </c>
      <c r="Q504" s="1063">
        <f t="shared" si="113"/>
        <v>0</v>
      </c>
      <c r="R504" s="1063">
        <f t="shared" si="113"/>
        <v>0</v>
      </c>
      <c r="S504" s="1063">
        <f t="shared" si="113"/>
        <v>0</v>
      </c>
      <c r="T504" s="1063">
        <f t="shared" si="113"/>
        <v>0</v>
      </c>
      <c r="U504" s="1100">
        <f t="shared" si="113"/>
        <v>0</v>
      </c>
      <c r="V504" s="1088">
        <f t="shared" si="109"/>
        <v>0</v>
      </c>
      <c r="W504" s="1064">
        <f>IF(D504='A. Allgemeine Informationen'!$C$15,$K504-X504,HLOOKUP('A. Allgemeine Informationen'!$C$15-1,$Y$1:$AE$505,ROW(D504),FALSE)-$X504)</f>
        <v>0</v>
      </c>
      <c r="X504" s="1098">
        <f>HLOOKUP('A. Allgemeine Informationen'!$C$15,$Y$1:$AE$505,ROW(D504),FALSE)</f>
        <v>0</v>
      </c>
      <c r="Y504" s="1088">
        <f t="shared" si="101"/>
        <v>0</v>
      </c>
      <c r="Z504" s="1064">
        <f t="shared" si="102"/>
        <v>0</v>
      </c>
      <c r="AA504" s="1064">
        <f t="shared" si="103"/>
        <v>0</v>
      </c>
      <c r="AB504" s="1064">
        <f t="shared" si="104"/>
        <v>0</v>
      </c>
      <c r="AC504" s="1065">
        <f t="shared" si="105"/>
        <v>0</v>
      </c>
      <c r="AD504" s="1033">
        <f t="shared" si="106"/>
        <v>0</v>
      </c>
      <c r="AE504" s="1034">
        <f t="shared" si="107"/>
        <v>0</v>
      </c>
    </row>
    <row r="505" spans="2:32" s="388" customFormat="1" ht="15" customHeight="1" thickBot="1" x14ac:dyDescent="0.25">
      <c r="B505" s="1066"/>
      <c r="C505" s="1067"/>
      <c r="D505" s="1068"/>
      <c r="E505" s="1069"/>
      <c r="F505" s="1069"/>
      <c r="G505" s="1069"/>
      <c r="H505" s="1069"/>
      <c r="I505" s="1069"/>
      <c r="J505" s="1069"/>
      <c r="K505" s="1070">
        <f t="shared" si="99"/>
        <v>0</v>
      </c>
      <c r="L505" s="1069"/>
      <c r="M505" s="1099">
        <f>IFERROR(VLOOKUP($C505,Listen!$F$3:$H$39,2,0),0)</f>
        <v>0</v>
      </c>
      <c r="N505" s="1062">
        <f>IFERROR(VLOOKUP($C505,Listen!$F$3:$H$39,3,0),0)</f>
        <v>0</v>
      </c>
      <c r="O505" s="1101">
        <f t="shared" si="111"/>
        <v>0</v>
      </c>
      <c r="P505" s="1101">
        <f t="shared" si="113"/>
        <v>0</v>
      </c>
      <c r="Q505" s="1101">
        <f t="shared" si="113"/>
        <v>0</v>
      </c>
      <c r="R505" s="1101">
        <f t="shared" si="113"/>
        <v>0</v>
      </c>
      <c r="S505" s="1101">
        <f t="shared" si="113"/>
        <v>0</v>
      </c>
      <c r="T505" s="1101">
        <f t="shared" si="113"/>
        <v>0</v>
      </c>
      <c r="U505" s="1102">
        <f t="shared" si="113"/>
        <v>0</v>
      </c>
      <c r="V505" s="1089">
        <f t="shared" si="109"/>
        <v>0</v>
      </c>
      <c r="W505" s="1064">
        <f>IF(D505='A. Allgemeine Informationen'!$C$15,$K505-X505,HLOOKUP('A. Allgemeine Informationen'!$C$15-1,$Y$1:$AE$505,ROW(D505),FALSE)-$X505)</f>
        <v>0</v>
      </c>
      <c r="X505" s="1098">
        <f>HLOOKUP('A. Allgemeine Informationen'!$C$15,$Y$1:$AE$505,ROW(D505),FALSE)</f>
        <v>0</v>
      </c>
      <c r="Y505" s="1089">
        <f t="shared" si="101"/>
        <v>0</v>
      </c>
      <c r="Z505" s="1090">
        <f t="shared" si="102"/>
        <v>0</v>
      </c>
      <c r="AA505" s="1090">
        <f t="shared" si="103"/>
        <v>0</v>
      </c>
      <c r="AB505" s="1090">
        <f t="shared" si="104"/>
        <v>0</v>
      </c>
      <c r="AC505" s="1091">
        <f t="shared" si="105"/>
        <v>0</v>
      </c>
      <c r="AD505" s="1092">
        <f t="shared" si="106"/>
        <v>0</v>
      </c>
      <c r="AE505" s="1093">
        <f t="shared" si="107"/>
        <v>0</v>
      </c>
    </row>
    <row r="506" spans="2:32" ht="15" customHeight="1" thickBot="1" x14ac:dyDescent="0.25">
      <c r="B506" s="1025" t="s">
        <v>1006</v>
      </c>
      <c r="C506" s="1026"/>
      <c r="D506" s="1026"/>
      <c r="E506" s="1026"/>
      <c r="F506" s="1026"/>
      <c r="G506" s="1026"/>
      <c r="H506" s="1026"/>
      <c r="I506" s="1041"/>
      <c r="J506" s="1041"/>
      <c r="K506" s="1026"/>
      <c r="L506" s="1026"/>
      <c r="M506" s="1026"/>
      <c r="N506" s="1026"/>
      <c r="O506" s="1026"/>
      <c r="P506" s="1026"/>
      <c r="Q506" s="1026"/>
      <c r="R506" s="1026"/>
      <c r="S506" s="1026"/>
      <c r="T506" s="1026"/>
      <c r="U506" s="1026"/>
      <c r="V506" s="1026"/>
      <c r="W506" s="1026"/>
      <c r="X506" s="1026"/>
      <c r="Y506" s="1026"/>
      <c r="Z506" s="1026"/>
      <c r="AA506" s="1026"/>
      <c r="AB506" s="1026"/>
      <c r="AC506" s="1026"/>
      <c r="AD506" s="1026"/>
      <c r="AE506" s="1026"/>
      <c r="AF506" s="54"/>
    </row>
  </sheetData>
  <autoFilter ref="B5:AG5"/>
  <dataValidations count="1">
    <dataValidation type="whole" errorStyle="warning" allowBlank="1" showErrorMessage="1" errorTitle="Nutzungsdauer" error="Die angegebene Nutzungsdauer liegt außerhalb der betriebsgewöhnlichen Nutzungsdauern gemäß Anlage zur GasNEV._x000a_Wollen Sie trotzdem fortfahren?" sqref="O6:U505">
      <formula1>$M6</formula1>
      <formula2>$N6</formula2>
    </dataValidation>
  </dataValidations>
  <pageMargins left="0.7" right="0.7" top="0.78740157499999996" bottom="0.78740157499999996" header="0.3" footer="0.3"/>
  <pageSetup paperSize="9" scale="47" orientation="portrait" r:id="rId1"/>
  <colBreaks count="2" manualBreakCount="2">
    <brk id="7" max="2005" man="1"/>
    <brk id="22" max="2005" man="1"/>
  </colBreaks>
  <extLst>
    <ext xmlns:x14="http://schemas.microsoft.com/office/spreadsheetml/2009/9/main" uri="{CCE6A557-97BC-4b89-ADB6-D9C93CAAB3DF}">
      <x14:dataValidations xmlns:xm="http://schemas.microsoft.com/office/excel/2006/main" count="3">
        <x14:dataValidation type="list" allowBlank="1" showInputMessage="1">
          <x14:formula1>
            <xm:f>Listen!$V$2:$V$9</xm:f>
          </x14:formula1>
          <xm:sqref>D6:D505</xm:sqref>
        </x14:dataValidation>
        <x14:dataValidation type="list" allowBlank="1" showInputMessage="1" showErrorMessage="1">
          <x14:formula1>
            <xm:f>Listen!$F$2:$F$39</xm:f>
          </x14:formula1>
          <xm:sqref>C6:C505</xm:sqref>
        </x14:dataValidation>
        <x14:dataValidation type="list" allowBlank="1" showInputMessage="1" showErrorMessage="1">
          <x14:formula1>
            <xm:f>'E8. KKAuf_Berechnung'!$G$12:$G$14</xm:f>
          </x14:formula1>
          <xm:sqref>B6:B505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tabColor rgb="FFC0C0C0"/>
    <pageSetUpPr fitToPage="1"/>
  </sheetPr>
  <dimension ref="B1:AF103"/>
  <sheetViews>
    <sheetView topLeftCell="Q1" zoomScale="106" zoomScaleNormal="106" workbookViewId="0">
      <selection activeCell="AD4" sqref="AD4"/>
    </sheetView>
  </sheetViews>
  <sheetFormatPr baseColWidth="10" defaultRowHeight="12.75" x14ac:dyDescent="0.2"/>
  <cols>
    <col min="1" max="1" width="2" style="25" customWidth="1"/>
    <col min="2" max="2" width="23.7109375" style="25" customWidth="1"/>
    <col min="3" max="3" width="2" style="25" customWidth="1"/>
    <col min="4" max="4" width="39" style="25" bestFit="1" customWidth="1"/>
    <col min="5" max="5" width="1.85546875" style="25" customWidth="1"/>
    <col min="6" max="6" width="34" style="25" customWidth="1"/>
    <col min="7" max="7" width="20.140625" style="25" bestFit="1" customWidth="1"/>
    <col min="8" max="8" width="21" style="25" bestFit="1" customWidth="1"/>
    <col min="9" max="9" width="3" style="25" customWidth="1"/>
    <col min="10" max="10" width="25.7109375" style="25" bestFit="1" customWidth="1"/>
    <col min="11" max="11" width="3.28515625" style="25" customWidth="1"/>
    <col min="12" max="12" width="123.140625" style="25" bestFit="1" customWidth="1"/>
    <col min="13" max="13" width="3.42578125" style="25" customWidth="1"/>
    <col min="14" max="14" width="48.85546875" style="25" customWidth="1"/>
    <col min="15" max="15" width="2.42578125" style="25" customWidth="1"/>
    <col min="16" max="16" width="31.140625" style="25" bestFit="1" customWidth="1"/>
    <col min="17" max="17" width="3.42578125" style="25" customWidth="1"/>
    <col min="18" max="18" width="43.28515625" style="25" bestFit="1" customWidth="1"/>
    <col min="19" max="19" width="3.42578125" style="25" customWidth="1"/>
    <col min="20" max="20" width="43.85546875" style="25" customWidth="1"/>
    <col min="21" max="21" width="3.28515625" style="25" customWidth="1"/>
    <col min="22" max="22" width="16.140625" style="25" customWidth="1"/>
    <col min="23" max="23" width="3.42578125" style="25" customWidth="1"/>
    <col min="24" max="24" width="26.42578125" style="25" customWidth="1"/>
    <col min="25" max="25" width="3.42578125" style="25" customWidth="1"/>
    <col min="26" max="26" width="18.28515625" style="25" customWidth="1"/>
    <col min="27" max="27" width="3" style="25" customWidth="1"/>
    <col min="28" max="28" width="11.42578125" style="25"/>
    <col min="29" max="29" width="9.5703125" style="25" bestFit="1" customWidth="1"/>
    <col min="30" max="30" width="8.42578125" style="25" customWidth="1"/>
    <col min="31" max="31" width="13.28515625" style="25" bestFit="1" customWidth="1"/>
    <col min="32" max="32" width="11.5703125" style="25" customWidth="1"/>
    <col min="33" max="16384" width="11.42578125" style="25"/>
  </cols>
  <sheetData>
    <row r="1" spans="2:32" ht="15" x14ac:dyDescent="0.25">
      <c r="B1" s="231" t="s">
        <v>378</v>
      </c>
      <c r="D1" s="231" t="s">
        <v>379</v>
      </c>
      <c r="F1" s="1222" t="s">
        <v>1069</v>
      </c>
      <c r="G1" s="242" t="s">
        <v>403</v>
      </c>
      <c r="H1" s="242" t="s">
        <v>404</v>
      </c>
      <c r="J1" s="242" t="s">
        <v>1070</v>
      </c>
      <c r="L1" s="244" t="s">
        <v>407</v>
      </c>
      <c r="N1" s="244" t="s">
        <v>10</v>
      </c>
      <c r="P1" s="244" t="s">
        <v>464</v>
      </c>
      <c r="R1" s="292" t="s">
        <v>488</v>
      </c>
      <c r="T1" s="292" t="s">
        <v>579</v>
      </c>
      <c r="V1" s="292" t="s">
        <v>593</v>
      </c>
      <c r="X1" s="292" t="s">
        <v>707</v>
      </c>
      <c r="Z1" s="292" t="s">
        <v>737</v>
      </c>
      <c r="AB1" s="1277" t="s">
        <v>1055</v>
      </c>
      <c r="AC1" s="1278"/>
      <c r="AD1" s="1278"/>
      <c r="AE1" s="1279"/>
      <c r="AF1" s="1199"/>
    </row>
    <row r="2" spans="2:32" ht="15" x14ac:dyDescent="0.25">
      <c r="B2" s="230" t="s">
        <v>0</v>
      </c>
      <c r="D2" s="230" t="s">
        <v>0</v>
      </c>
      <c r="F2" s="239" t="s">
        <v>0</v>
      </c>
      <c r="J2" s="230" t="s">
        <v>0</v>
      </c>
      <c r="L2" s="230" t="s">
        <v>0</v>
      </c>
      <c r="N2" s="257" t="s">
        <v>420</v>
      </c>
      <c r="P2" s="239" t="s">
        <v>0</v>
      </c>
      <c r="R2" s="166" t="s">
        <v>0</v>
      </c>
      <c r="T2" s="166" t="s">
        <v>0</v>
      </c>
      <c r="V2" s="166" t="s">
        <v>0</v>
      </c>
      <c r="X2" s="166" t="s">
        <v>0</v>
      </c>
      <c r="Z2" s="166" t="s">
        <v>0</v>
      </c>
      <c r="AB2" s="1184" t="s">
        <v>140</v>
      </c>
      <c r="AC2" s="1185" t="s">
        <v>1043</v>
      </c>
      <c r="AD2" s="1185" t="s">
        <v>1045</v>
      </c>
      <c r="AE2" s="1186" t="s">
        <v>1044</v>
      </c>
      <c r="AF2" s="1199"/>
    </row>
    <row r="3" spans="2:32" ht="15" x14ac:dyDescent="0.25">
      <c r="B3" s="230" t="s">
        <v>377</v>
      </c>
      <c r="D3" s="687" t="s">
        <v>969</v>
      </c>
      <c r="F3" s="240" t="s">
        <v>286</v>
      </c>
      <c r="G3" s="241">
        <v>25</v>
      </c>
      <c r="H3" s="241">
        <v>35</v>
      </c>
      <c r="J3" s="243" t="s">
        <v>291</v>
      </c>
      <c r="L3" s="243" t="s">
        <v>295</v>
      </c>
      <c r="N3" s="257" t="s">
        <v>422</v>
      </c>
      <c r="P3" s="290" t="s">
        <v>23</v>
      </c>
      <c r="R3" s="166" t="s">
        <v>473</v>
      </c>
      <c r="T3" s="166" t="s">
        <v>580</v>
      </c>
      <c r="V3" s="518">
        <v>2022</v>
      </c>
      <c r="X3" s="166" t="s">
        <v>580</v>
      </c>
      <c r="Z3" s="166" t="s">
        <v>581</v>
      </c>
      <c r="AB3" s="1184">
        <v>2022</v>
      </c>
      <c r="AC3" s="1187">
        <v>5.0700000000000002E-2</v>
      </c>
      <c r="AD3" s="1188">
        <v>1.7100000000000001E-2</v>
      </c>
      <c r="AE3" s="1189">
        <f>IF(AC3="","",ROUND(40%*AC3+60%*AD3,5))</f>
        <v>3.0540000000000001E-2</v>
      </c>
      <c r="AF3" s="1199"/>
    </row>
    <row r="4" spans="2:32" ht="15" x14ac:dyDescent="0.25">
      <c r="B4" s="230" t="s">
        <v>324</v>
      </c>
      <c r="D4" s="687" t="s">
        <v>970</v>
      </c>
      <c r="F4" s="240" t="s">
        <v>394</v>
      </c>
      <c r="G4" s="241">
        <v>25</v>
      </c>
      <c r="H4" s="241">
        <v>30</v>
      </c>
      <c r="J4" s="243" t="s">
        <v>405</v>
      </c>
      <c r="L4" s="243" t="s">
        <v>408</v>
      </c>
      <c r="N4" s="257" t="s">
        <v>423</v>
      </c>
      <c r="P4" s="290" t="s">
        <v>76</v>
      </c>
      <c r="R4" s="166" t="s">
        <v>377</v>
      </c>
      <c r="T4" s="166" t="s">
        <v>581</v>
      </c>
      <c r="V4" s="518">
        <v>2023</v>
      </c>
      <c r="X4" s="166" t="s">
        <v>581</v>
      </c>
      <c r="Z4" s="166" t="s">
        <v>582</v>
      </c>
      <c r="AB4" s="1184">
        <v>2023</v>
      </c>
      <c r="AC4" s="1190">
        <v>5.0700000000000002E-2</v>
      </c>
      <c r="AD4" s="1191">
        <v>1.7100000000000001E-2</v>
      </c>
      <c r="AE4" s="1189">
        <f t="shared" ref="AE4:AE9" si="0">IF(AC4="","",ROUND(40%*AC4+60%*AD4,5))</f>
        <v>3.0540000000000001E-2</v>
      </c>
      <c r="AF4" s="1199"/>
    </row>
    <row r="5" spans="2:32" ht="15" x14ac:dyDescent="0.25">
      <c r="B5" s="230" t="s">
        <v>380</v>
      </c>
      <c r="D5" s="687" t="s">
        <v>971</v>
      </c>
      <c r="F5" s="240" t="s">
        <v>288</v>
      </c>
      <c r="G5" s="241">
        <v>50</v>
      </c>
      <c r="H5" s="241">
        <v>60</v>
      </c>
      <c r="J5" s="243" t="s">
        <v>406</v>
      </c>
      <c r="L5" s="243" t="s">
        <v>409</v>
      </c>
      <c r="N5" s="257" t="s">
        <v>424</v>
      </c>
      <c r="P5" s="290" t="s">
        <v>122</v>
      </c>
      <c r="R5" s="166" t="s">
        <v>324</v>
      </c>
      <c r="T5" s="166" t="s">
        <v>582</v>
      </c>
      <c r="V5" s="518">
        <v>2024</v>
      </c>
      <c r="X5" s="166" t="s">
        <v>582</v>
      </c>
      <c r="Z5" s="166" t="s">
        <v>583</v>
      </c>
      <c r="AB5" s="1184">
        <v>2024</v>
      </c>
      <c r="AC5" s="1192">
        <v>6.93E-2</v>
      </c>
      <c r="AD5" s="1193">
        <v>3.8699999999999998E-2</v>
      </c>
      <c r="AE5" s="1189">
        <f t="shared" si="0"/>
        <v>5.0939999999999999E-2</v>
      </c>
      <c r="AF5" s="1194" t="s">
        <v>1046</v>
      </c>
    </row>
    <row r="6" spans="2:32" ht="15" x14ac:dyDescent="0.25">
      <c r="B6" s="230" t="s">
        <v>381</v>
      </c>
      <c r="D6" s="687" t="s">
        <v>972</v>
      </c>
      <c r="F6" s="240" t="s">
        <v>398</v>
      </c>
      <c r="G6" s="241">
        <v>15</v>
      </c>
      <c r="H6" s="241">
        <v>25</v>
      </c>
      <c r="L6" s="243" t="s">
        <v>410</v>
      </c>
      <c r="N6" s="257" t="s">
        <v>425</v>
      </c>
      <c r="P6" s="290" t="s">
        <v>462</v>
      </c>
      <c r="R6" s="166" t="s">
        <v>380</v>
      </c>
      <c r="T6" s="166" t="s">
        <v>583</v>
      </c>
      <c r="V6" s="537">
        <v>2025</v>
      </c>
      <c r="X6" s="166" t="s">
        <v>583</v>
      </c>
      <c r="Z6" s="166" t="s">
        <v>584</v>
      </c>
      <c r="AB6" s="1184">
        <v>2025</v>
      </c>
      <c r="AC6" s="1195"/>
      <c r="AD6" s="1196"/>
      <c r="AE6" s="1197" t="str">
        <f t="shared" si="0"/>
        <v/>
      </c>
      <c r="AF6" s="1199"/>
    </row>
    <row r="7" spans="2:32" ht="15" x14ac:dyDescent="0.25">
      <c r="B7" s="230" t="s">
        <v>382</v>
      </c>
      <c r="D7" s="687" t="s">
        <v>973</v>
      </c>
      <c r="F7" s="240" t="s">
        <v>268</v>
      </c>
      <c r="G7" s="241">
        <v>30</v>
      </c>
      <c r="H7" s="241">
        <v>40</v>
      </c>
      <c r="L7" s="243" t="s">
        <v>294</v>
      </c>
      <c r="N7" s="257" t="s">
        <v>426</v>
      </c>
      <c r="P7" s="524" t="s">
        <v>603</v>
      </c>
      <c r="R7" s="166" t="s">
        <v>381</v>
      </c>
      <c r="T7" s="166" t="s">
        <v>584</v>
      </c>
      <c r="V7" s="518">
        <v>2026</v>
      </c>
      <c r="X7" s="166" t="s">
        <v>584</v>
      </c>
      <c r="Z7" s="166" t="s">
        <v>585</v>
      </c>
      <c r="AB7" s="1184">
        <v>2026</v>
      </c>
      <c r="AC7" s="1195"/>
      <c r="AD7" s="1196"/>
      <c r="AE7" s="1197" t="str">
        <f t="shared" si="0"/>
        <v/>
      </c>
      <c r="AF7" s="1199"/>
    </row>
    <row r="8" spans="2:32" ht="15" x14ac:dyDescent="0.25">
      <c r="B8" s="230" t="s">
        <v>383</v>
      </c>
      <c r="D8" s="687" t="s">
        <v>974</v>
      </c>
      <c r="F8" s="240" t="s">
        <v>284</v>
      </c>
      <c r="G8" s="241">
        <v>40</v>
      </c>
      <c r="H8" s="241">
        <v>50</v>
      </c>
      <c r="L8" s="243" t="s">
        <v>293</v>
      </c>
      <c r="N8" s="257" t="s">
        <v>427</v>
      </c>
      <c r="P8" s="290" t="s">
        <v>1047</v>
      </c>
      <c r="R8" s="166" t="s">
        <v>382</v>
      </c>
      <c r="T8" s="166" t="s">
        <v>585</v>
      </c>
      <c r="V8" s="537">
        <v>2027</v>
      </c>
      <c r="X8" s="166" t="s">
        <v>585</v>
      </c>
      <c r="Z8" s="166" t="s">
        <v>586</v>
      </c>
      <c r="AB8" s="1198">
        <v>2027</v>
      </c>
      <c r="AC8" s="1195"/>
      <c r="AD8" s="1196"/>
      <c r="AE8" s="1197" t="str">
        <f t="shared" si="0"/>
        <v/>
      </c>
      <c r="AF8" s="1199"/>
    </row>
    <row r="9" spans="2:32" ht="15" x14ac:dyDescent="0.25">
      <c r="D9" s="687" t="s">
        <v>975</v>
      </c>
      <c r="F9" s="240" t="s">
        <v>275</v>
      </c>
      <c r="G9" s="241">
        <v>30</v>
      </c>
      <c r="H9" s="241">
        <v>35</v>
      </c>
      <c r="L9" s="243" t="s">
        <v>411</v>
      </c>
      <c r="P9" s="290" t="s">
        <v>1048</v>
      </c>
      <c r="R9" s="166" t="s">
        <v>383</v>
      </c>
      <c r="T9" s="166" t="s">
        <v>586</v>
      </c>
      <c r="V9" s="518">
        <v>2028</v>
      </c>
      <c r="X9" s="166" t="s">
        <v>586</v>
      </c>
      <c r="Z9" s="166" t="s">
        <v>590</v>
      </c>
      <c r="AB9" s="1184">
        <v>2028</v>
      </c>
      <c r="AC9" s="1195"/>
      <c r="AD9" s="1196"/>
      <c r="AE9" s="1197" t="str">
        <f t="shared" si="0"/>
        <v/>
      </c>
      <c r="AF9" s="1199"/>
    </row>
    <row r="10" spans="2:32" x14ac:dyDescent="0.2">
      <c r="D10" s="687" t="s">
        <v>126</v>
      </c>
      <c r="F10" s="240" t="s">
        <v>271</v>
      </c>
      <c r="G10" s="241">
        <v>30</v>
      </c>
      <c r="H10" s="241">
        <v>40</v>
      </c>
      <c r="P10" s="290" t="s">
        <v>78</v>
      </c>
      <c r="T10" s="166" t="s">
        <v>587</v>
      </c>
      <c r="X10" s="166" t="s">
        <v>587</v>
      </c>
      <c r="Z10" s="166" t="s">
        <v>591</v>
      </c>
    </row>
    <row r="11" spans="2:32" x14ac:dyDescent="0.2">
      <c r="F11" s="240" t="s">
        <v>277</v>
      </c>
      <c r="G11" s="241">
        <v>8</v>
      </c>
      <c r="H11" s="241">
        <v>10</v>
      </c>
      <c r="P11" s="290" t="s">
        <v>77</v>
      </c>
      <c r="T11" s="166" t="s">
        <v>588</v>
      </c>
      <c r="X11" s="166" t="s">
        <v>588</v>
      </c>
      <c r="Z11" s="166" t="s">
        <v>738</v>
      </c>
    </row>
    <row r="12" spans="2:32" x14ac:dyDescent="0.2">
      <c r="F12" s="240" t="s">
        <v>289</v>
      </c>
      <c r="G12" s="241">
        <v>25</v>
      </c>
      <c r="H12" s="241">
        <v>35</v>
      </c>
      <c r="P12" s="290" t="s">
        <v>1049</v>
      </c>
      <c r="T12" s="166" t="s">
        <v>589</v>
      </c>
      <c r="X12" s="166" t="s">
        <v>590</v>
      </c>
      <c r="Z12" s="166" t="s">
        <v>739</v>
      </c>
    </row>
    <row r="13" spans="2:32" x14ac:dyDescent="0.2">
      <c r="F13" s="240" t="s">
        <v>278</v>
      </c>
      <c r="G13" s="241">
        <v>4</v>
      </c>
      <c r="H13" s="241">
        <v>8</v>
      </c>
      <c r="P13" s="290" t="s">
        <v>1050</v>
      </c>
      <c r="R13" s="536"/>
      <c r="T13" s="166" t="s">
        <v>590</v>
      </c>
      <c r="X13" s="166" t="s">
        <v>591</v>
      </c>
      <c r="Z13" s="166" t="s">
        <v>244</v>
      </c>
    </row>
    <row r="14" spans="2:32" x14ac:dyDescent="0.2">
      <c r="F14" s="240" t="s">
        <v>273</v>
      </c>
      <c r="G14" s="241">
        <v>25</v>
      </c>
      <c r="H14" s="241">
        <v>35</v>
      </c>
      <c r="P14" s="293" t="s">
        <v>762</v>
      </c>
      <c r="T14" s="166" t="s">
        <v>591</v>
      </c>
      <c r="X14" s="166" t="s">
        <v>738</v>
      </c>
    </row>
    <row r="15" spans="2:32" x14ac:dyDescent="0.2">
      <c r="F15" s="240" t="s">
        <v>269</v>
      </c>
      <c r="G15" s="241">
        <v>40</v>
      </c>
      <c r="H15" s="241">
        <v>45</v>
      </c>
      <c r="P15" s="290" t="s">
        <v>836</v>
      </c>
      <c r="T15" s="166" t="s">
        <v>592</v>
      </c>
      <c r="X15" s="166" t="s">
        <v>739</v>
      </c>
    </row>
    <row r="16" spans="2:32" x14ac:dyDescent="0.2">
      <c r="F16" s="240" t="s">
        <v>283</v>
      </c>
      <c r="G16" s="241">
        <v>40</v>
      </c>
      <c r="H16" s="241">
        <v>50</v>
      </c>
      <c r="P16" s="290" t="s">
        <v>1051</v>
      </c>
      <c r="T16" s="166" t="s">
        <v>244</v>
      </c>
      <c r="X16" s="166" t="s">
        <v>244</v>
      </c>
    </row>
    <row r="17" spans="6:18" x14ac:dyDescent="0.2">
      <c r="F17" s="240" t="s">
        <v>391</v>
      </c>
      <c r="G17" s="241">
        <v>40</v>
      </c>
      <c r="H17" s="241">
        <v>50</v>
      </c>
      <c r="P17" s="290" t="s">
        <v>1052</v>
      </c>
    </row>
    <row r="18" spans="6:18" x14ac:dyDescent="0.2">
      <c r="F18" s="240" t="s">
        <v>274</v>
      </c>
      <c r="G18" s="241">
        <v>35</v>
      </c>
      <c r="H18" s="241">
        <v>45</v>
      </c>
      <c r="P18" s="290" t="s">
        <v>1053</v>
      </c>
    </row>
    <row r="19" spans="6:18" x14ac:dyDescent="0.2">
      <c r="F19" s="240" t="s">
        <v>267</v>
      </c>
      <c r="G19" s="241">
        <v>40</v>
      </c>
      <c r="H19" s="241">
        <v>45</v>
      </c>
      <c r="P19" s="290" t="s">
        <v>1054</v>
      </c>
    </row>
    <row r="20" spans="6:18" x14ac:dyDescent="0.2">
      <c r="F20" s="240" t="s">
        <v>392</v>
      </c>
      <c r="G20" s="241">
        <v>30</v>
      </c>
      <c r="H20" s="241">
        <v>40</v>
      </c>
      <c r="P20" s="290" t="s">
        <v>463</v>
      </c>
    </row>
    <row r="21" spans="6:18" x14ac:dyDescent="0.2">
      <c r="F21" s="240" t="s">
        <v>399</v>
      </c>
      <c r="G21" s="241">
        <v>14</v>
      </c>
      <c r="H21" s="241">
        <v>25</v>
      </c>
      <c r="P21" s="290" t="s">
        <v>95</v>
      </c>
    </row>
    <row r="22" spans="6:18" x14ac:dyDescent="0.2">
      <c r="F22" s="240" t="s">
        <v>287</v>
      </c>
      <c r="G22" s="241">
        <v>5</v>
      </c>
      <c r="H22" s="241">
        <v>5</v>
      </c>
      <c r="P22" s="291" t="s">
        <v>142</v>
      </c>
    </row>
    <row r="23" spans="6:18" x14ac:dyDescent="0.2">
      <c r="F23" s="240" t="s">
        <v>401</v>
      </c>
      <c r="G23" s="241">
        <v>13</v>
      </c>
      <c r="H23" s="241">
        <v>18</v>
      </c>
    </row>
    <row r="24" spans="6:18" x14ac:dyDescent="0.2">
      <c r="F24" s="240" t="s">
        <v>395</v>
      </c>
      <c r="G24" s="241">
        <v>25</v>
      </c>
      <c r="H24" s="241">
        <v>30</v>
      </c>
    </row>
    <row r="25" spans="6:18" x14ac:dyDescent="0.2">
      <c r="F25" s="240" t="s">
        <v>270</v>
      </c>
      <c r="G25" s="241">
        <v>30</v>
      </c>
      <c r="H25" s="241">
        <v>40</v>
      </c>
    </row>
    <row r="26" spans="6:18" x14ac:dyDescent="0.2">
      <c r="F26" s="240" t="s">
        <v>290</v>
      </c>
      <c r="G26" s="241">
        <v>30</v>
      </c>
      <c r="H26" s="241">
        <v>35</v>
      </c>
    </row>
    <row r="27" spans="6:18" x14ac:dyDescent="0.2">
      <c r="F27" s="240" t="s">
        <v>276</v>
      </c>
      <c r="G27" s="241">
        <v>25</v>
      </c>
      <c r="H27" s="241">
        <v>30</v>
      </c>
      <c r="R27" s="536"/>
    </row>
    <row r="28" spans="6:18" x14ac:dyDescent="0.2">
      <c r="F28" s="240" t="s">
        <v>396</v>
      </c>
      <c r="G28" s="241">
        <v>30</v>
      </c>
      <c r="H28" s="241">
        <v>35</v>
      </c>
    </row>
    <row r="29" spans="6:18" x14ac:dyDescent="0.2">
      <c r="F29" s="240" t="s">
        <v>285</v>
      </c>
      <c r="G29" s="241">
        <v>25</v>
      </c>
      <c r="H29" s="241">
        <v>30</v>
      </c>
    </row>
    <row r="30" spans="6:18" x14ac:dyDescent="0.2">
      <c r="F30" s="240" t="s">
        <v>400</v>
      </c>
      <c r="G30" s="241">
        <v>8</v>
      </c>
      <c r="H30" s="241">
        <v>8</v>
      </c>
    </row>
    <row r="31" spans="6:18" x14ac:dyDescent="0.2">
      <c r="F31" s="240" t="s">
        <v>402</v>
      </c>
      <c r="G31" s="241">
        <v>8</v>
      </c>
      <c r="H31" s="241">
        <v>13</v>
      </c>
    </row>
    <row r="32" spans="6:18" x14ac:dyDescent="0.2">
      <c r="F32" s="240" t="s">
        <v>279</v>
      </c>
      <c r="G32" s="241">
        <v>3</v>
      </c>
      <c r="H32" s="241">
        <v>5</v>
      </c>
    </row>
    <row r="33" spans="6:8" x14ac:dyDescent="0.2">
      <c r="F33" s="240" t="s">
        <v>244</v>
      </c>
      <c r="G33" s="241">
        <v>20</v>
      </c>
      <c r="H33" s="241">
        <v>30</v>
      </c>
    </row>
    <row r="34" spans="6:8" x14ac:dyDescent="0.2">
      <c r="F34" s="240" t="s">
        <v>282</v>
      </c>
      <c r="G34" s="241">
        <v>35</v>
      </c>
      <c r="H34" s="241">
        <v>45</v>
      </c>
    </row>
    <row r="35" spans="6:8" x14ac:dyDescent="0.2">
      <c r="F35" s="240" t="s">
        <v>393</v>
      </c>
      <c r="G35" s="241">
        <v>30</v>
      </c>
      <c r="H35" s="241">
        <v>50</v>
      </c>
    </row>
    <row r="36" spans="6:8" x14ac:dyDescent="0.2">
      <c r="F36" s="240" t="s">
        <v>397</v>
      </c>
      <c r="G36" s="241">
        <v>30</v>
      </c>
      <c r="H36" s="241">
        <v>40</v>
      </c>
    </row>
    <row r="37" spans="6:8" x14ac:dyDescent="0.2">
      <c r="F37" s="240" t="s">
        <v>280</v>
      </c>
      <c r="G37" s="241">
        <v>60</v>
      </c>
      <c r="H37" s="241">
        <v>70</v>
      </c>
    </row>
    <row r="38" spans="6:8" x14ac:dyDescent="0.2">
      <c r="F38" s="240" t="s">
        <v>281</v>
      </c>
      <c r="G38" s="241">
        <v>14</v>
      </c>
      <c r="H38" s="241">
        <v>18</v>
      </c>
    </row>
    <row r="39" spans="6:8" x14ac:dyDescent="0.2">
      <c r="F39" s="240" t="s">
        <v>272</v>
      </c>
      <c r="G39" s="241">
        <v>20</v>
      </c>
      <c r="H39" s="241">
        <v>25</v>
      </c>
    </row>
    <row r="66" spans="7:7" x14ac:dyDescent="0.2">
      <c r="G66" s="533"/>
    </row>
    <row r="103" spans="18:18" x14ac:dyDescent="0.2">
      <c r="R103" s="536"/>
    </row>
  </sheetData>
  <sortState ref="F3:H39">
    <sortCondition ref="F3:F39"/>
  </sortState>
  <mergeCells count="1">
    <mergeCell ref="AB1:AE1"/>
  </mergeCells>
  <printOptions horizontalCentered="1" verticalCentered="1"/>
  <pageMargins left="0.39370078740157483" right="0.39370078740157483" top="0.98425196850393704" bottom="0.98425196850393704" header="0.51181102362204722" footer="0.51181102362204722"/>
  <pageSetup paperSize="9" scale="13" orientation="landscape" r:id="rId1"/>
  <headerFooter alignWithMargins="0">
    <oddHeader>&amp;L&amp;A, Seite &amp;P von &amp;N&amp;R&amp;D</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Q56"/>
  <sheetViews>
    <sheetView showGridLines="0" zoomScale="90" zoomScaleNormal="90" workbookViewId="0">
      <pane ySplit="5" topLeftCell="A6" activePane="bottomLeft" state="frozen"/>
      <selection activeCell="A5" sqref="A5:XFD5"/>
      <selection pane="bottomLeft" activeCell="E6" sqref="E6"/>
    </sheetView>
  </sheetViews>
  <sheetFormatPr baseColWidth="10" defaultRowHeight="12.75" x14ac:dyDescent="0.2"/>
  <cols>
    <col min="1" max="1" width="2.7109375" style="260" customWidth="1"/>
    <col min="2" max="2" width="12.28515625" style="260" customWidth="1"/>
    <col min="3" max="3" width="12.7109375" style="260" customWidth="1"/>
    <col min="4" max="4" width="25.7109375" style="260" customWidth="1"/>
    <col min="5" max="5" width="17.7109375" style="1218" customWidth="1"/>
    <col min="6" max="6" width="16.85546875" style="260" customWidth="1"/>
    <col min="7" max="7" width="17.140625" style="260" customWidth="1"/>
    <col min="8" max="17" width="17.7109375" style="260" customWidth="1"/>
    <col min="18" max="18" width="2.7109375" style="260" customWidth="1"/>
    <col min="19" max="16384" width="11.42578125" style="260"/>
  </cols>
  <sheetData>
    <row r="1" spans="1:17" ht="44.25" customHeight="1" x14ac:dyDescent="0.2">
      <c r="A1" s="42"/>
      <c r="B1" s="1441" t="s">
        <v>1010</v>
      </c>
      <c r="C1" s="1441"/>
      <c r="D1" s="1441"/>
      <c r="E1" s="1441"/>
      <c r="F1" s="1441"/>
      <c r="G1" s="1441"/>
      <c r="H1" s="1441"/>
      <c r="I1" s="1441"/>
      <c r="J1" s="1441"/>
      <c r="K1" s="1441"/>
      <c r="L1" s="1441"/>
      <c r="M1" s="1441"/>
      <c r="N1" s="1441"/>
      <c r="O1" s="1441"/>
      <c r="P1" s="1441"/>
      <c r="Q1" s="1047"/>
    </row>
    <row r="2" spans="1:17" ht="12" customHeight="1" thickBot="1" x14ac:dyDescent="0.25">
      <c r="A2" s="42"/>
      <c r="B2" s="140"/>
      <c r="C2" s="1042"/>
      <c r="D2" s="1043"/>
      <c r="E2" s="1214"/>
      <c r="F2" s="1044"/>
      <c r="G2" s="1044"/>
      <c r="H2" s="1044"/>
      <c r="I2" s="1043"/>
      <c r="J2" s="1043"/>
      <c r="K2" s="1045">
        <v>2022</v>
      </c>
      <c r="L2" s="1045">
        <v>2023</v>
      </c>
      <c r="M2" s="1045">
        <v>2024</v>
      </c>
      <c r="N2" s="1045">
        <v>2025</v>
      </c>
      <c r="O2" s="1045">
        <v>2026</v>
      </c>
      <c r="P2" s="1045">
        <v>2027</v>
      </c>
      <c r="Q2" s="1045">
        <v>2028</v>
      </c>
    </row>
    <row r="3" spans="1:17" s="262" customFormat="1" ht="18" customHeight="1" x14ac:dyDescent="0.2">
      <c r="A3" s="12"/>
      <c r="B3" s="271">
        <f>COLUMN()-1</f>
        <v>1</v>
      </c>
      <c r="C3" s="272">
        <f t="shared" ref="C3:Q3" si="0">COLUMN()-1</f>
        <v>2</v>
      </c>
      <c r="D3" s="272">
        <f t="shared" si="0"/>
        <v>3</v>
      </c>
      <c r="E3" s="1215">
        <f t="shared" si="0"/>
        <v>4</v>
      </c>
      <c r="F3" s="272">
        <f t="shared" si="0"/>
        <v>5</v>
      </c>
      <c r="G3" s="272">
        <f t="shared" si="0"/>
        <v>6</v>
      </c>
      <c r="H3" s="273">
        <f t="shared" si="0"/>
        <v>7</v>
      </c>
      <c r="I3" s="271">
        <f t="shared" si="0"/>
        <v>8</v>
      </c>
      <c r="J3" s="273">
        <f t="shared" si="0"/>
        <v>9</v>
      </c>
      <c r="K3" s="271">
        <f t="shared" si="0"/>
        <v>10</v>
      </c>
      <c r="L3" s="272">
        <f t="shared" si="0"/>
        <v>11</v>
      </c>
      <c r="M3" s="272">
        <f t="shared" si="0"/>
        <v>12</v>
      </c>
      <c r="N3" s="272">
        <f t="shared" si="0"/>
        <v>13</v>
      </c>
      <c r="O3" s="272">
        <f t="shared" si="0"/>
        <v>14</v>
      </c>
      <c r="P3" s="272">
        <f t="shared" si="0"/>
        <v>15</v>
      </c>
      <c r="Q3" s="273">
        <f t="shared" si="0"/>
        <v>16</v>
      </c>
    </row>
    <row r="4" spans="1:17" s="262" customFormat="1" ht="36" customHeight="1" x14ac:dyDescent="0.2">
      <c r="A4" s="12"/>
      <c r="B4" s="1438" t="s">
        <v>1011</v>
      </c>
      <c r="C4" s="1439"/>
      <c r="D4" s="1439"/>
      <c r="E4" s="1439"/>
      <c r="F4" s="1439"/>
      <c r="G4" s="1439"/>
      <c r="H4" s="1440"/>
      <c r="I4" s="1050" t="s">
        <v>265</v>
      </c>
      <c r="J4" s="546"/>
      <c r="K4" s="1049" t="s">
        <v>467</v>
      </c>
      <c r="L4" s="545"/>
      <c r="M4" s="545"/>
      <c r="N4" s="545"/>
      <c r="O4" s="545"/>
      <c r="P4" s="545"/>
      <c r="Q4" s="546"/>
    </row>
    <row r="5" spans="1:17" s="262" customFormat="1" ht="90" customHeight="1" x14ac:dyDescent="0.2">
      <c r="A5" s="12"/>
      <c r="B5" s="1052" t="s">
        <v>535</v>
      </c>
      <c r="C5" s="1053" t="s">
        <v>1012</v>
      </c>
      <c r="D5" s="1053" t="s">
        <v>471</v>
      </c>
      <c r="E5" s="1055" t="s">
        <v>543</v>
      </c>
      <c r="F5" s="1053" t="s">
        <v>680</v>
      </c>
      <c r="G5" s="1053" t="s">
        <v>466</v>
      </c>
      <c r="H5" s="1053" t="s">
        <v>985</v>
      </c>
      <c r="I5" s="1052" t="s">
        <v>986</v>
      </c>
      <c r="J5" s="1053" t="s">
        <v>987</v>
      </c>
      <c r="K5" s="1052" t="s">
        <v>1005</v>
      </c>
      <c r="L5" s="1053" t="s">
        <v>997</v>
      </c>
      <c r="M5" s="1053" t="s">
        <v>998</v>
      </c>
      <c r="N5" s="1053" t="s">
        <v>999</v>
      </c>
      <c r="O5" s="1053" t="s">
        <v>1000</v>
      </c>
      <c r="P5" s="1053">
        <v>2027</v>
      </c>
      <c r="Q5" s="1085">
        <v>2028</v>
      </c>
    </row>
    <row r="6" spans="1:17" ht="15" customHeight="1" x14ac:dyDescent="0.2">
      <c r="A6" s="42"/>
      <c r="B6" s="1057"/>
      <c r="C6" s="1216"/>
      <c r="D6" s="1071"/>
      <c r="E6" s="1072"/>
      <c r="F6" s="1072"/>
      <c r="G6" s="1072"/>
      <c r="H6" s="1073">
        <f>SUM(E6,F6)-G6</f>
        <v>0</v>
      </c>
      <c r="I6" s="1074">
        <f>HLOOKUP('A. Allgemeine Informationen'!$C$15,$K$2:$Q$54,ROW(C6)-1,FALSE)+IF(OR(C6=0,'A. Allgemeine Informationen'!$C$15&lt;C6),0,H6*1/20)</f>
        <v>0</v>
      </c>
      <c r="J6" s="1075">
        <f>HLOOKUP('A. Allgemeine Informationen'!$C$15,$K$2:$Q$54,ROW(C6)-1,FALSE)</f>
        <v>0</v>
      </c>
      <c r="K6" s="1076">
        <f t="shared" ref="K6:Q42" si="1">IF(OR($H6=0,K$5-$C6&lt;0,$C6=0,20-(K$5-$C6)=0),0,$H6*(19-(K$5-$C6))/20)</f>
        <v>0</v>
      </c>
      <c r="L6" s="1077">
        <f t="shared" si="1"/>
        <v>0</v>
      </c>
      <c r="M6" s="1077">
        <f t="shared" si="1"/>
        <v>0</v>
      </c>
      <c r="N6" s="1077">
        <f t="shared" si="1"/>
        <v>0</v>
      </c>
      <c r="O6" s="1077">
        <f t="shared" si="1"/>
        <v>0</v>
      </c>
      <c r="P6" s="1077">
        <f t="shared" si="1"/>
        <v>0</v>
      </c>
      <c r="Q6" s="1086">
        <f t="shared" si="1"/>
        <v>0</v>
      </c>
    </row>
    <row r="7" spans="1:17" ht="15" customHeight="1" x14ac:dyDescent="0.2">
      <c r="A7" s="42"/>
      <c r="B7" s="1057"/>
      <c r="C7" s="1216"/>
      <c r="D7" s="1071"/>
      <c r="E7" s="1072"/>
      <c r="F7" s="1072"/>
      <c r="G7" s="1072"/>
      <c r="H7" s="1073">
        <f t="shared" ref="H7:H54" si="2">SUM(E7,F7)-G7</f>
        <v>0</v>
      </c>
      <c r="I7" s="1074">
        <f>HLOOKUP('A. Allgemeine Informationen'!$C$15,$K$2:$Q$54,ROW(C7)-1,FALSE)+IF(OR(C7=0,'A. Allgemeine Informationen'!$C$15&lt;C7),0,H7*1/20)</f>
        <v>0</v>
      </c>
      <c r="J7" s="1075">
        <f>HLOOKUP('A. Allgemeine Informationen'!$C$15,$K$2:$Q$54,ROW(C7)-1,FALSE)</f>
        <v>0</v>
      </c>
      <c r="K7" s="1076">
        <f t="shared" si="1"/>
        <v>0</v>
      </c>
      <c r="L7" s="1077">
        <f t="shared" si="1"/>
        <v>0</v>
      </c>
      <c r="M7" s="1077">
        <f t="shared" si="1"/>
        <v>0</v>
      </c>
      <c r="N7" s="1077">
        <f t="shared" si="1"/>
        <v>0</v>
      </c>
      <c r="O7" s="1077">
        <f t="shared" si="1"/>
        <v>0</v>
      </c>
      <c r="P7" s="1077">
        <f t="shared" si="1"/>
        <v>0</v>
      </c>
      <c r="Q7" s="1086">
        <f t="shared" si="1"/>
        <v>0</v>
      </c>
    </row>
    <row r="8" spans="1:17" ht="15" customHeight="1" x14ac:dyDescent="0.2">
      <c r="A8" s="42"/>
      <c r="B8" s="1057"/>
      <c r="C8" s="1216"/>
      <c r="D8" s="1071"/>
      <c r="E8" s="1072"/>
      <c r="F8" s="1072"/>
      <c r="G8" s="1072"/>
      <c r="H8" s="1073">
        <f t="shared" si="2"/>
        <v>0</v>
      </c>
      <c r="I8" s="1074">
        <f>HLOOKUP('A. Allgemeine Informationen'!$C$15,$K$2:$Q$54,ROW(C8)-1,FALSE)+IF(OR(C8=0,'A. Allgemeine Informationen'!$C$15&lt;C8),0,H8*1/20)</f>
        <v>0</v>
      </c>
      <c r="J8" s="1075">
        <f>HLOOKUP('A. Allgemeine Informationen'!$C$15,$K$2:$Q$54,ROW(C8)-1,FALSE)</f>
        <v>0</v>
      </c>
      <c r="K8" s="1076">
        <f t="shared" si="1"/>
        <v>0</v>
      </c>
      <c r="L8" s="1077">
        <f t="shared" si="1"/>
        <v>0</v>
      </c>
      <c r="M8" s="1077">
        <f t="shared" si="1"/>
        <v>0</v>
      </c>
      <c r="N8" s="1077">
        <f t="shared" si="1"/>
        <v>0</v>
      </c>
      <c r="O8" s="1077">
        <f t="shared" si="1"/>
        <v>0</v>
      </c>
      <c r="P8" s="1077">
        <f t="shared" si="1"/>
        <v>0</v>
      </c>
      <c r="Q8" s="1086">
        <f t="shared" si="1"/>
        <v>0</v>
      </c>
    </row>
    <row r="9" spans="1:17" ht="15" customHeight="1" x14ac:dyDescent="0.2">
      <c r="A9" s="42"/>
      <c r="B9" s="1057"/>
      <c r="C9" s="1216"/>
      <c r="D9" s="1071"/>
      <c r="E9" s="1072"/>
      <c r="F9" s="1072"/>
      <c r="G9" s="1072"/>
      <c r="H9" s="1073">
        <f t="shared" si="2"/>
        <v>0</v>
      </c>
      <c r="I9" s="1074">
        <f>HLOOKUP('A. Allgemeine Informationen'!$C$15,$K$2:$Q$54,ROW(C9)-1,FALSE)+IF(OR(C9=0,'A. Allgemeine Informationen'!$C$15&lt;C9),0,H9*1/20)</f>
        <v>0</v>
      </c>
      <c r="J9" s="1075">
        <f>HLOOKUP('A. Allgemeine Informationen'!$C$15,$K$2:$Q$54,ROW(C9)-1,FALSE)</f>
        <v>0</v>
      </c>
      <c r="K9" s="1076">
        <f t="shared" si="1"/>
        <v>0</v>
      </c>
      <c r="L9" s="1077">
        <f t="shared" si="1"/>
        <v>0</v>
      </c>
      <c r="M9" s="1077">
        <f t="shared" si="1"/>
        <v>0</v>
      </c>
      <c r="N9" s="1077">
        <f t="shared" si="1"/>
        <v>0</v>
      </c>
      <c r="O9" s="1077">
        <f t="shared" si="1"/>
        <v>0</v>
      </c>
      <c r="P9" s="1077">
        <f t="shared" si="1"/>
        <v>0</v>
      </c>
      <c r="Q9" s="1086">
        <f t="shared" si="1"/>
        <v>0</v>
      </c>
    </row>
    <row r="10" spans="1:17" ht="15" customHeight="1" x14ac:dyDescent="0.2">
      <c r="A10" s="42"/>
      <c r="B10" s="1057"/>
      <c r="C10" s="1216"/>
      <c r="D10" s="1071"/>
      <c r="E10" s="1072"/>
      <c r="F10" s="1072"/>
      <c r="G10" s="1072"/>
      <c r="H10" s="1073">
        <f t="shared" si="2"/>
        <v>0</v>
      </c>
      <c r="I10" s="1074">
        <f>HLOOKUP('A. Allgemeine Informationen'!$C$15,$K$2:$Q$54,ROW(C10)-1,FALSE)+IF(OR(C10=0,'A. Allgemeine Informationen'!$C$15&lt;C10),0,H10*1/20)</f>
        <v>0</v>
      </c>
      <c r="J10" s="1075">
        <f>HLOOKUP('A. Allgemeine Informationen'!$C$15,$K$2:$Q$54,ROW(C10)-1,FALSE)</f>
        <v>0</v>
      </c>
      <c r="K10" s="1076">
        <f t="shared" si="1"/>
        <v>0</v>
      </c>
      <c r="L10" s="1077">
        <f t="shared" si="1"/>
        <v>0</v>
      </c>
      <c r="M10" s="1077">
        <f t="shared" si="1"/>
        <v>0</v>
      </c>
      <c r="N10" s="1077">
        <f t="shared" si="1"/>
        <v>0</v>
      </c>
      <c r="O10" s="1077">
        <f t="shared" si="1"/>
        <v>0</v>
      </c>
      <c r="P10" s="1077">
        <f t="shared" si="1"/>
        <v>0</v>
      </c>
      <c r="Q10" s="1086">
        <f t="shared" si="1"/>
        <v>0</v>
      </c>
    </row>
    <row r="11" spans="1:17" ht="15" customHeight="1" x14ac:dyDescent="0.2">
      <c r="A11" s="42"/>
      <c r="B11" s="1057"/>
      <c r="C11" s="1216"/>
      <c r="D11" s="1071"/>
      <c r="E11" s="1072"/>
      <c r="F11" s="1072"/>
      <c r="G11" s="1072"/>
      <c r="H11" s="1073">
        <f t="shared" si="2"/>
        <v>0</v>
      </c>
      <c r="I11" s="1074">
        <f>HLOOKUP('A. Allgemeine Informationen'!$C$15,$K$2:$Q$54,ROW(C11)-1,FALSE)+IF(OR(C11=0,'A. Allgemeine Informationen'!$C$15&lt;C11),0,H11*1/20)</f>
        <v>0</v>
      </c>
      <c r="J11" s="1075">
        <f>HLOOKUP('A. Allgemeine Informationen'!$C$15,$K$2:$Q$54,ROW(C11)-1,FALSE)</f>
        <v>0</v>
      </c>
      <c r="K11" s="1076">
        <f t="shared" si="1"/>
        <v>0</v>
      </c>
      <c r="L11" s="1077">
        <f t="shared" si="1"/>
        <v>0</v>
      </c>
      <c r="M11" s="1077">
        <f t="shared" si="1"/>
        <v>0</v>
      </c>
      <c r="N11" s="1077">
        <f t="shared" si="1"/>
        <v>0</v>
      </c>
      <c r="O11" s="1077">
        <f t="shared" si="1"/>
        <v>0</v>
      </c>
      <c r="P11" s="1077">
        <f t="shared" si="1"/>
        <v>0</v>
      </c>
      <c r="Q11" s="1086">
        <f t="shared" si="1"/>
        <v>0</v>
      </c>
    </row>
    <row r="12" spans="1:17" ht="15" customHeight="1" x14ac:dyDescent="0.2">
      <c r="A12" s="42"/>
      <c r="B12" s="1057"/>
      <c r="C12" s="1216"/>
      <c r="D12" s="1071"/>
      <c r="E12" s="1072"/>
      <c r="F12" s="1072"/>
      <c r="G12" s="1072"/>
      <c r="H12" s="1073">
        <f t="shared" si="2"/>
        <v>0</v>
      </c>
      <c r="I12" s="1074">
        <f>HLOOKUP('A. Allgemeine Informationen'!$C$15,$K$2:$Q$54,ROW(C12)-1,FALSE)+IF(OR(C12=0,'A. Allgemeine Informationen'!$C$15&lt;C12),0,H12*1/20)</f>
        <v>0</v>
      </c>
      <c r="J12" s="1075">
        <f>HLOOKUP('A. Allgemeine Informationen'!$C$15,$K$2:$Q$54,ROW(C12)-1,FALSE)</f>
        <v>0</v>
      </c>
      <c r="K12" s="1076">
        <f t="shared" si="1"/>
        <v>0</v>
      </c>
      <c r="L12" s="1077">
        <f t="shared" si="1"/>
        <v>0</v>
      </c>
      <c r="M12" s="1077">
        <f t="shared" si="1"/>
        <v>0</v>
      </c>
      <c r="N12" s="1077">
        <f t="shared" si="1"/>
        <v>0</v>
      </c>
      <c r="O12" s="1077">
        <f t="shared" si="1"/>
        <v>0</v>
      </c>
      <c r="P12" s="1077">
        <f t="shared" si="1"/>
        <v>0</v>
      </c>
      <c r="Q12" s="1086">
        <f t="shared" si="1"/>
        <v>0</v>
      </c>
    </row>
    <row r="13" spans="1:17" ht="15" customHeight="1" x14ac:dyDescent="0.2">
      <c r="A13" s="42"/>
      <c r="B13" s="1057"/>
      <c r="C13" s="1216"/>
      <c r="D13" s="1071"/>
      <c r="E13" s="1072"/>
      <c r="F13" s="1072"/>
      <c r="G13" s="1072"/>
      <c r="H13" s="1073">
        <f t="shared" si="2"/>
        <v>0</v>
      </c>
      <c r="I13" s="1074">
        <f>HLOOKUP('A. Allgemeine Informationen'!$C$15,$K$2:$Q$54,ROW(C13)-1,FALSE)+IF(OR(C13=0,'A. Allgemeine Informationen'!$C$15&lt;C13),0,H13*1/20)</f>
        <v>0</v>
      </c>
      <c r="J13" s="1075">
        <f>HLOOKUP('A. Allgemeine Informationen'!$C$15,$K$2:$Q$54,ROW(C13)-1,FALSE)</f>
        <v>0</v>
      </c>
      <c r="K13" s="1076">
        <f t="shared" si="1"/>
        <v>0</v>
      </c>
      <c r="L13" s="1077">
        <f t="shared" si="1"/>
        <v>0</v>
      </c>
      <c r="M13" s="1077">
        <f t="shared" si="1"/>
        <v>0</v>
      </c>
      <c r="N13" s="1077">
        <f t="shared" si="1"/>
        <v>0</v>
      </c>
      <c r="O13" s="1077">
        <f t="shared" si="1"/>
        <v>0</v>
      </c>
      <c r="P13" s="1077">
        <f t="shared" si="1"/>
        <v>0</v>
      </c>
      <c r="Q13" s="1086">
        <f t="shared" si="1"/>
        <v>0</v>
      </c>
    </row>
    <row r="14" spans="1:17" ht="15" customHeight="1" x14ac:dyDescent="0.2">
      <c r="A14" s="42"/>
      <c r="B14" s="1057"/>
      <c r="C14" s="1216"/>
      <c r="D14" s="1071"/>
      <c r="E14" s="1072"/>
      <c r="F14" s="1072"/>
      <c r="G14" s="1072"/>
      <c r="H14" s="1073">
        <f t="shared" si="2"/>
        <v>0</v>
      </c>
      <c r="I14" s="1074">
        <f>HLOOKUP('A. Allgemeine Informationen'!$C$15,$K$2:$Q$54,ROW(C14)-1,FALSE)+IF(OR(C14=0,'A. Allgemeine Informationen'!$C$15&lt;C14),0,H14*1/20)</f>
        <v>0</v>
      </c>
      <c r="J14" s="1075">
        <f>HLOOKUP('A. Allgemeine Informationen'!$C$15,$K$2:$Q$54,ROW(C14)-1,FALSE)</f>
        <v>0</v>
      </c>
      <c r="K14" s="1076">
        <f t="shared" si="1"/>
        <v>0</v>
      </c>
      <c r="L14" s="1077">
        <f t="shared" si="1"/>
        <v>0</v>
      </c>
      <c r="M14" s="1077">
        <f t="shared" si="1"/>
        <v>0</v>
      </c>
      <c r="N14" s="1077">
        <f t="shared" si="1"/>
        <v>0</v>
      </c>
      <c r="O14" s="1077">
        <f t="shared" si="1"/>
        <v>0</v>
      </c>
      <c r="P14" s="1077">
        <f t="shared" si="1"/>
        <v>0</v>
      </c>
      <c r="Q14" s="1086">
        <f t="shared" si="1"/>
        <v>0</v>
      </c>
    </row>
    <row r="15" spans="1:17" ht="15" customHeight="1" x14ac:dyDescent="0.2">
      <c r="A15" s="42"/>
      <c r="B15" s="1057"/>
      <c r="C15" s="1216"/>
      <c r="D15" s="1071"/>
      <c r="E15" s="1072"/>
      <c r="F15" s="1072"/>
      <c r="G15" s="1072"/>
      <c r="H15" s="1073">
        <f t="shared" si="2"/>
        <v>0</v>
      </c>
      <c r="I15" s="1074">
        <f>HLOOKUP('A. Allgemeine Informationen'!$C$15,$K$2:$Q$54,ROW(C15)-1,FALSE)+IF(OR(C15=0,'A. Allgemeine Informationen'!$C$15&lt;C15),0,H15*1/20)</f>
        <v>0</v>
      </c>
      <c r="J15" s="1075">
        <f>HLOOKUP('A. Allgemeine Informationen'!$C$15,$K$2:$Q$54,ROW(C15)-1,FALSE)</f>
        <v>0</v>
      </c>
      <c r="K15" s="1076">
        <f t="shared" si="1"/>
        <v>0</v>
      </c>
      <c r="L15" s="1077">
        <f t="shared" si="1"/>
        <v>0</v>
      </c>
      <c r="M15" s="1077">
        <f t="shared" si="1"/>
        <v>0</v>
      </c>
      <c r="N15" s="1077">
        <f t="shared" si="1"/>
        <v>0</v>
      </c>
      <c r="O15" s="1077">
        <f t="shared" si="1"/>
        <v>0</v>
      </c>
      <c r="P15" s="1077">
        <f t="shared" si="1"/>
        <v>0</v>
      </c>
      <c r="Q15" s="1086">
        <f t="shared" si="1"/>
        <v>0</v>
      </c>
    </row>
    <row r="16" spans="1:17" ht="15" customHeight="1" x14ac:dyDescent="0.2">
      <c r="A16" s="42"/>
      <c r="B16" s="1057"/>
      <c r="C16" s="1216"/>
      <c r="D16" s="1071"/>
      <c r="E16" s="1072"/>
      <c r="F16" s="1072"/>
      <c r="G16" s="1072"/>
      <c r="H16" s="1073">
        <f t="shared" si="2"/>
        <v>0</v>
      </c>
      <c r="I16" s="1074">
        <f>HLOOKUP('A. Allgemeine Informationen'!$C$15,$K$2:$Q$54,ROW(C16)-1,FALSE)+IF(OR(C16=0,'A. Allgemeine Informationen'!$C$15&lt;C16),0,H16*1/20)</f>
        <v>0</v>
      </c>
      <c r="J16" s="1075">
        <f>HLOOKUP('A. Allgemeine Informationen'!$C$15,$K$2:$Q$54,ROW(C16)-1,FALSE)</f>
        <v>0</v>
      </c>
      <c r="K16" s="1076">
        <f t="shared" si="1"/>
        <v>0</v>
      </c>
      <c r="L16" s="1077">
        <f t="shared" si="1"/>
        <v>0</v>
      </c>
      <c r="M16" s="1077">
        <f t="shared" si="1"/>
        <v>0</v>
      </c>
      <c r="N16" s="1077">
        <f t="shared" si="1"/>
        <v>0</v>
      </c>
      <c r="O16" s="1077">
        <f t="shared" si="1"/>
        <v>0</v>
      </c>
      <c r="P16" s="1077">
        <f t="shared" si="1"/>
        <v>0</v>
      </c>
      <c r="Q16" s="1086">
        <f t="shared" si="1"/>
        <v>0</v>
      </c>
    </row>
    <row r="17" spans="1:17" ht="15" customHeight="1" x14ac:dyDescent="0.2">
      <c r="A17" s="42"/>
      <c r="B17" s="1057"/>
      <c r="C17" s="1216"/>
      <c r="D17" s="1071"/>
      <c r="E17" s="1072"/>
      <c r="F17" s="1072"/>
      <c r="G17" s="1072"/>
      <c r="H17" s="1073">
        <f t="shared" si="2"/>
        <v>0</v>
      </c>
      <c r="I17" s="1074">
        <f>HLOOKUP('A. Allgemeine Informationen'!$C$15,$K$2:$Q$54,ROW(C17)-1,FALSE)+IF(OR(C17=0,'A. Allgemeine Informationen'!$C$15&lt;C17),0,H17*1/20)</f>
        <v>0</v>
      </c>
      <c r="J17" s="1075">
        <f>HLOOKUP('A. Allgemeine Informationen'!$C$15,$K$2:$Q$54,ROW(C17)-1,FALSE)</f>
        <v>0</v>
      </c>
      <c r="K17" s="1076">
        <f t="shared" si="1"/>
        <v>0</v>
      </c>
      <c r="L17" s="1077">
        <f t="shared" si="1"/>
        <v>0</v>
      </c>
      <c r="M17" s="1077">
        <f t="shared" si="1"/>
        <v>0</v>
      </c>
      <c r="N17" s="1077">
        <f t="shared" si="1"/>
        <v>0</v>
      </c>
      <c r="O17" s="1077">
        <f t="shared" si="1"/>
        <v>0</v>
      </c>
      <c r="P17" s="1077">
        <f t="shared" si="1"/>
        <v>0</v>
      </c>
      <c r="Q17" s="1086">
        <f t="shared" si="1"/>
        <v>0</v>
      </c>
    </row>
    <row r="18" spans="1:17" ht="15" customHeight="1" x14ac:dyDescent="0.2">
      <c r="A18" s="42"/>
      <c r="B18" s="1057"/>
      <c r="C18" s="1216"/>
      <c r="D18" s="1071"/>
      <c r="E18" s="1072"/>
      <c r="F18" s="1072"/>
      <c r="G18" s="1072"/>
      <c r="H18" s="1073">
        <f t="shared" si="2"/>
        <v>0</v>
      </c>
      <c r="I18" s="1074">
        <f>HLOOKUP('A. Allgemeine Informationen'!$C$15,$K$2:$Q$54,ROW(C18)-1,FALSE)+IF(OR(C18=0,'A. Allgemeine Informationen'!$C$15&lt;C18),0,H18*1/20)</f>
        <v>0</v>
      </c>
      <c r="J18" s="1075">
        <f>HLOOKUP('A. Allgemeine Informationen'!$C$15,$K$2:$Q$54,ROW(C18)-1,FALSE)</f>
        <v>0</v>
      </c>
      <c r="K18" s="1076">
        <f t="shared" si="1"/>
        <v>0</v>
      </c>
      <c r="L18" s="1077">
        <f t="shared" si="1"/>
        <v>0</v>
      </c>
      <c r="M18" s="1077">
        <f t="shared" si="1"/>
        <v>0</v>
      </c>
      <c r="N18" s="1077">
        <f t="shared" si="1"/>
        <v>0</v>
      </c>
      <c r="O18" s="1077">
        <f t="shared" si="1"/>
        <v>0</v>
      </c>
      <c r="P18" s="1077">
        <f t="shared" si="1"/>
        <v>0</v>
      </c>
      <c r="Q18" s="1086">
        <f t="shared" si="1"/>
        <v>0</v>
      </c>
    </row>
    <row r="19" spans="1:17" ht="15" customHeight="1" x14ac:dyDescent="0.2">
      <c r="A19" s="42"/>
      <c r="B19" s="1057"/>
      <c r="C19" s="1216"/>
      <c r="D19" s="1071"/>
      <c r="E19" s="1072"/>
      <c r="F19" s="1072"/>
      <c r="G19" s="1072"/>
      <c r="H19" s="1073">
        <f t="shared" si="2"/>
        <v>0</v>
      </c>
      <c r="I19" s="1074">
        <f>HLOOKUP('A. Allgemeine Informationen'!$C$15,$K$2:$Q$54,ROW(C19)-1,FALSE)+IF(OR(C19=0,'A. Allgemeine Informationen'!$C$15&lt;C19),0,H19*1/20)</f>
        <v>0</v>
      </c>
      <c r="J19" s="1075">
        <f>HLOOKUP('A. Allgemeine Informationen'!$C$15,$K$2:$Q$54,ROW(C19)-1,FALSE)</f>
        <v>0</v>
      </c>
      <c r="K19" s="1076">
        <f t="shared" si="1"/>
        <v>0</v>
      </c>
      <c r="L19" s="1077">
        <f t="shared" si="1"/>
        <v>0</v>
      </c>
      <c r="M19" s="1077">
        <f t="shared" si="1"/>
        <v>0</v>
      </c>
      <c r="N19" s="1077">
        <f t="shared" si="1"/>
        <v>0</v>
      </c>
      <c r="O19" s="1077">
        <f t="shared" si="1"/>
        <v>0</v>
      </c>
      <c r="P19" s="1077">
        <f t="shared" si="1"/>
        <v>0</v>
      </c>
      <c r="Q19" s="1086">
        <f t="shared" si="1"/>
        <v>0</v>
      </c>
    </row>
    <row r="20" spans="1:17" ht="15" customHeight="1" x14ac:dyDescent="0.2">
      <c r="A20" s="42"/>
      <c r="B20" s="1057"/>
      <c r="C20" s="1216"/>
      <c r="D20" s="1071"/>
      <c r="E20" s="1072"/>
      <c r="F20" s="1072"/>
      <c r="G20" s="1072"/>
      <c r="H20" s="1073">
        <f t="shared" si="2"/>
        <v>0</v>
      </c>
      <c r="I20" s="1074">
        <f>HLOOKUP('A. Allgemeine Informationen'!$C$15,$K$2:$Q$54,ROW(C20)-1,FALSE)+IF(OR(C20=0,'A. Allgemeine Informationen'!$C$15&lt;C20),0,H20*1/20)</f>
        <v>0</v>
      </c>
      <c r="J20" s="1075">
        <f>HLOOKUP('A. Allgemeine Informationen'!$C$15,$K$2:$Q$54,ROW(C20)-1,FALSE)</f>
        <v>0</v>
      </c>
      <c r="K20" s="1076">
        <f t="shared" si="1"/>
        <v>0</v>
      </c>
      <c r="L20" s="1077">
        <f t="shared" si="1"/>
        <v>0</v>
      </c>
      <c r="M20" s="1077">
        <f t="shared" si="1"/>
        <v>0</v>
      </c>
      <c r="N20" s="1077">
        <f t="shared" si="1"/>
        <v>0</v>
      </c>
      <c r="O20" s="1077">
        <f t="shared" si="1"/>
        <v>0</v>
      </c>
      <c r="P20" s="1077">
        <f t="shared" si="1"/>
        <v>0</v>
      </c>
      <c r="Q20" s="1086">
        <f t="shared" si="1"/>
        <v>0</v>
      </c>
    </row>
    <row r="21" spans="1:17" ht="15" customHeight="1" x14ac:dyDescent="0.2">
      <c r="A21" s="42"/>
      <c r="B21" s="1057"/>
      <c r="C21" s="1216"/>
      <c r="D21" s="1071"/>
      <c r="E21" s="1072"/>
      <c r="F21" s="1072"/>
      <c r="G21" s="1072"/>
      <c r="H21" s="1073">
        <f t="shared" si="2"/>
        <v>0</v>
      </c>
      <c r="I21" s="1074">
        <f>HLOOKUP('A. Allgemeine Informationen'!$C$15,$K$2:$Q$54,ROW(C21)-1,FALSE)+IF(OR(C21=0,'A. Allgemeine Informationen'!$C$15&lt;C21),0,H21*1/20)</f>
        <v>0</v>
      </c>
      <c r="J21" s="1075">
        <f>HLOOKUP('A. Allgemeine Informationen'!$C$15,$K$2:$Q$54,ROW(C21)-1,FALSE)</f>
        <v>0</v>
      </c>
      <c r="K21" s="1076">
        <f t="shared" si="1"/>
        <v>0</v>
      </c>
      <c r="L21" s="1077">
        <f t="shared" si="1"/>
        <v>0</v>
      </c>
      <c r="M21" s="1077">
        <f t="shared" si="1"/>
        <v>0</v>
      </c>
      <c r="N21" s="1077">
        <f t="shared" si="1"/>
        <v>0</v>
      </c>
      <c r="O21" s="1077">
        <f t="shared" si="1"/>
        <v>0</v>
      </c>
      <c r="P21" s="1077">
        <f t="shared" si="1"/>
        <v>0</v>
      </c>
      <c r="Q21" s="1086">
        <f t="shared" si="1"/>
        <v>0</v>
      </c>
    </row>
    <row r="22" spans="1:17" ht="15" customHeight="1" x14ac:dyDescent="0.2">
      <c r="A22" s="42"/>
      <c r="B22" s="1057"/>
      <c r="C22" s="1216"/>
      <c r="D22" s="1071"/>
      <c r="E22" s="1072"/>
      <c r="F22" s="1072"/>
      <c r="G22" s="1072"/>
      <c r="H22" s="1073">
        <f t="shared" si="2"/>
        <v>0</v>
      </c>
      <c r="I22" s="1074">
        <f>HLOOKUP('A. Allgemeine Informationen'!$C$15,$K$2:$Q$54,ROW(C22)-1,FALSE)+IF(OR(C22=0,'A. Allgemeine Informationen'!$C$15&lt;C22),0,H22*1/20)</f>
        <v>0</v>
      </c>
      <c r="J22" s="1075">
        <f>HLOOKUP('A. Allgemeine Informationen'!$C$15,$K$2:$Q$54,ROW(C22)-1,FALSE)</f>
        <v>0</v>
      </c>
      <c r="K22" s="1076">
        <f t="shared" si="1"/>
        <v>0</v>
      </c>
      <c r="L22" s="1077">
        <f t="shared" si="1"/>
        <v>0</v>
      </c>
      <c r="M22" s="1077">
        <f t="shared" si="1"/>
        <v>0</v>
      </c>
      <c r="N22" s="1077">
        <f t="shared" si="1"/>
        <v>0</v>
      </c>
      <c r="O22" s="1077">
        <f t="shared" si="1"/>
        <v>0</v>
      </c>
      <c r="P22" s="1077">
        <f t="shared" si="1"/>
        <v>0</v>
      </c>
      <c r="Q22" s="1086">
        <f t="shared" si="1"/>
        <v>0</v>
      </c>
    </row>
    <row r="23" spans="1:17" ht="15" customHeight="1" x14ac:dyDescent="0.2">
      <c r="A23" s="42"/>
      <c r="B23" s="1057"/>
      <c r="C23" s="1059"/>
      <c r="D23" s="1071"/>
      <c r="E23" s="1072"/>
      <c r="F23" s="1072"/>
      <c r="G23" s="1072"/>
      <c r="H23" s="1073">
        <f t="shared" si="2"/>
        <v>0</v>
      </c>
      <c r="I23" s="1074">
        <f>HLOOKUP('A. Allgemeine Informationen'!$C$15,$K$2:$Q$54,ROW(C23)-1,FALSE)+IF(OR(C23=0,'A. Allgemeine Informationen'!$C$15&lt;C23),0,H23*1/20)</f>
        <v>0</v>
      </c>
      <c r="J23" s="1075">
        <f>HLOOKUP('A. Allgemeine Informationen'!$C$15,$K$2:$Q$54,ROW(C23)-1,FALSE)</f>
        <v>0</v>
      </c>
      <c r="K23" s="1076">
        <f t="shared" si="1"/>
        <v>0</v>
      </c>
      <c r="L23" s="1077">
        <f t="shared" si="1"/>
        <v>0</v>
      </c>
      <c r="M23" s="1077">
        <f t="shared" si="1"/>
        <v>0</v>
      </c>
      <c r="N23" s="1077">
        <f t="shared" si="1"/>
        <v>0</v>
      </c>
      <c r="O23" s="1077">
        <f t="shared" si="1"/>
        <v>0</v>
      </c>
      <c r="P23" s="1077">
        <f t="shared" si="1"/>
        <v>0</v>
      </c>
      <c r="Q23" s="1086">
        <f t="shared" si="1"/>
        <v>0</v>
      </c>
    </row>
    <row r="24" spans="1:17" ht="15" customHeight="1" x14ac:dyDescent="0.2">
      <c r="A24" s="42"/>
      <c r="B24" s="1057"/>
      <c r="C24" s="1059"/>
      <c r="D24" s="1071"/>
      <c r="E24" s="1072"/>
      <c r="F24" s="1072"/>
      <c r="G24" s="1072"/>
      <c r="H24" s="1073">
        <f t="shared" si="2"/>
        <v>0</v>
      </c>
      <c r="I24" s="1074">
        <f>HLOOKUP('A. Allgemeine Informationen'!$C$15,$K$2:$Q$54,ROW(C24)-1,FALSE)+IF(OR(C24=0,'A. Allgemeine Informationen'!$C$15&lt;C24),0,H24*1/20)</f>
        <v>0</v>
      </c>
      <c r="J24" s="1075">
        <f>HLOOKUP('A. Allgemeine Informationen'!$C$15,$K$2:$Q$54,ROW(C24)-1,FALSE)</f>
        <v>0</v>
      </c>
      <c r="K24" s="1076">
        <f t="shared" si="1"/>
        <v>0</v>
      </c>
      <c r="L24" s="1077">
        <f t="shared" si="1"/>
        <v>0</v>
      </c>
      <c r="M24" s="1077">
        <f t="shared" si="1"/>
        <v>0</v>
      </c>
      <c r="N24" s="1077">
        <f t="shared" si="1"/>
        <v>0</v>
      </c>
      <c r="O24" s="1077">
        <f t="shared" si="1"/>
        <v>0</v>
      </c>
      <c r="P24" s="1077">
        <f t="shared" si="1"/>
        <v>0</v>
      </c>
      <c r="Q24" s="1086">
        <f t="shared" si="1"/>
        <v>0</v>
      </c>
    </row>
    <row r="25" spans="1:17" ht="15" customHeight="1" x14ac:dyDescent="0.2">
      <c r="A25" s="42"/>
      <c r="B25" s="1057"/>
      <c r="C25" s="1059"/>
      <c r="D25" s="1071"/>
      <c r="E25" s="1072"/>
      <c r="F25" s="1072"/>
      <c r="G25" s="1072"/>
      <c r="H25" s="1073">
        <f t="shared" si="2"/>
        <v>0</v>
      </c>
      <c r="I25" s="1074">
        <f>HLOOKUP('A. Allgemeine Informationen'!$C$15,$K$2:$Q$54,ROW(C25)-1,FALSE)+IF(OR(C25=0,'A. Allgemeine Informationen'!$C$15&lt;C25),0,H25*1/20)</f>
        <v>0</v>
      </c>
      <c r="J25" s="1075">
        <f>HLOOKUP('A. Allgemeine Informationen'!$C$15,$K$2:$Q$54,ROW(C25)-1,FALSE)</f>
        <v>0</v>
      </c>
      <c r="K25" s="1076">
        <f t="shared" si="1"/>
        <v>0</v>
      </c>
      <c r="L25" s="1077">
        <f t="shared" si="1"/>
        <v>0</v>
      </c>
      <c r="M25" s="1077">
        <f t="shared" si="1"/>
        <v>0</v>
      </c>
      <c r="N25" s="1077">
        <f t="shared" si="1"/>
        <v>0</v>
      </c>
      <c r="O25" s="1077">
        <f t="shared" si="1"/>
        <v>0</v>
      </c>
      <c r="P25" s="1077">
        <f t="shared" si="1"/>
        <v>0</v>
      </c>
      <c r="Q25" s="1086">
        <f t="shared" si="1"/>
        <v>0</v>
      </c>
    </row>
    <row r="26" spans="1:17" ht="15" customHeight="1" x14ac:dyDescent="0.2">
      <c r="A26" s="42"/>
      <c r="B26" s="1057"/>
      <c r="C26" s="1059"/>
      <c r="D26" s="1071"/>
      <c r="E26" s="1072"/>
      <c r="F26" s="1072"/>
      <c r="G26" s="1072"/>
      <c r="H26" s="1073">
        <f t="shared" si="2"/>
        <v>0</v>
      </c>
      <c r="I26" s="1074">
        <f>HLOOKUP('A. Allgemeine Informationen'!$C$15,$K$2:$Q$54,ROW(C26)-1,FALSE)+IF(OR(C26=0,'A. Allgemeine Informationen'!$C$15&lt;C26),0,H26*1/20)</f>
        <v>0</v>
      </c>
      <c r="J26" s="1075">
        <f>HLOOKUP('A. Allgemeine Informationen'!$C$15,$K$2:$Q$54,ROW(C26)-1,FALSE)</f>
        <v>0</v>
      </c>
      <c r="K26" s="1076">
        <f t="shared" si="1"/>
        <v>0</v>
      </c>
      <c r="L26" s="1077">
        <f t="shared" si="1"/>
        <v>0</v>
      </c>
      <c r="M26" s="1077">
        <f t="shared" si="1"/>
        <v>0</v>
      </c>
      <c r="N26" s="1077">
        <f t="shared" si="1"/>
        <v>0</v>
      </c>
      <c r="O26" s="1077">
        <f t="shared" si="1"/>
        <v>0</v>
      </c>
      <c r="P26" s="1077">
        <f t="shared" si="1"/>
        <v>0</v>
      </c>
      <c r="Q26" s="1086">
        <f t="shared" si="1"/>
        <v>0</v>
      </c>
    </row>
    <row r="27" spans="1:17" ht="15" customHeight="1" x14ac:dyDescent="0.2">
      <c r="A27" s="42"/>
      <c r="B27" s="1057"/>
      <c r="C27" s="1059"/>
      <c r="D27" s="1071"/>
      <c r="E27" s="1072"/>
      <c r="F27" s="1072"/>
      <c r="G27" s="1072"/>
      <c r="H27" s="1073">
        <f t="shared" si="2"/>
        <v>0</v>
      </c>
      <c r="I27" s="1074">
        <f>HLOOKUP('A. Allgemeine Informationen'!$C$15,$K$2:$Q$54,ROW(C27)-1,FALSE)+IF(OR(C27=0,'A. Allgemeine Informationen'!$C$15&lt;C27),0,H27*1/20)</f>
        <v>0</v>
      </c>
      <c r="J27" s="1075">
        <f>HLOOKUP('A. Allgemeine Informationen'!$C$15,$K$2:$Q$54,ROW(C27)-1,FALSE)</f>
        <v>0</v>
      </c>
      <c r="K27" s="1076">
        <f t="shared" si="1"/>
        <v>0</v>
      </c>
      <c r="L27" s="1077">
        <f t="shared" si="1"/>
        <v>0</v>
      </c>
      <c r="M27" s="1077">
        <f t="shared" si="1"/>
        <v>0</v>
      </c>
      <c r="N27" s="1077">
        <f t="shared" si="1"/>
        <v>0</v>
      </c>
      <c r="O27" s="1077">
        <f t="shared" si="1"/>
        <v>0</v>
      </c>
      <c r="P27" s="1077">
        <f t="shared" si="1"/>
        <v>0</v>
      </c>
      <c r="Q27" s="1086">
        <f t="shared" si="1"/>
        <v>0</v>
      </c>
    </row>
    <row r="28" spans="1:17" ht="15" customHeight="1" x14ac:dyDescent="0.2">
      <c r="A28" s="42"/>
      <c r="B28" s="1057"/>
      <c r="C28" s="1059"/>
      <c r="D28" s="1071"/>
      <c r="E28" s="1072"/>
      <c r="F28" s="1072"/>
      <c r="G28" s="1072"/>
      <c r="H28" s="1073">
        <f t="shared" si="2"/>
        <v>0</v>
      </c>
      <c r="I28" s="1074">
        <f>HLOOKUP('A. Allgemeine Informationen'!$C$15,$K$2:$Q$54,ROW(C28)-1,FALSE)+IF(OR(C28=0,'A. Allgemeine Informationen'!$C$15&lt;C28),0,H28*1/20)</f>
        <v>0</v>
      </c>
      <c r="J28" s="1075">
        <f>HLOOKUP('A. Allgemeine Informationen'!$C$15,$K$2:$Q$54,ROW(C28)-1,FALSE)</f>
        <v>0</v>
      </c>
      <c r="K28" s="1076">
        <f t="shared" si="1"/>
        <v>0</v>
      </c>
      <c r="L28" s="1077">
        <f t="shared" si="1"/>
        <v>0</v>
      </c>
      <c r="M28" s="1077">
        <f t="shared" si="1"/>
        <v>0</v>
      </c>
      <c r="N28" s="1077">
        <f t="shared" si="1"/>
        <v>0</v>
      </c>
      <c r="O28" s="1077">
        <f t="shared" si="1"/>
        <v>0</v>
      </c>
      <c r="P28" s="1077">
        <f t="shared" si="1"/>
        <v>0</v>
      </c>
      <c r="Q28" s="1086">
        <f t="shared" si="1"/>
        <v>0</v>
      </c>
    </row>
    <row r="29" spans="1:17" ht="15" customHeight="1" x14ac:dyDescent="0.2">
      <c r="A29" s="42"/>
      <c r="B29" s="1057"/>
      <c r="C29" s="1059"/>
      <c r="D29" s="1071"/>
      <c r="E29" s="1072"/>
      <c r="F29" s="1072"/>
      <c r="G29" s="1072"/>
      <c r="H29" s="1073">
        <f t="shared" si="2"/>
        <v>0</v>
      </c>
      <c r="I29" s="1074">
        <f>HLOOKUP('A. Allgemeine Informationen'!$C$15,$K$2:$Q$54,ROW(C29)-1,FALSE)+IF(OR(C29=0,'A. Allgemeine Informationen'!$C$15&lt;C29),0,H29*1/20)</f>
        <v>0</v>
      </c>
      <c r="J29" s="1075">
        <f>HLOOKUP('A. Allgemeine Informationen'!$C$15,$K$2:$Q$54,ROW(C29)-1,FALSE)</f>
        <v>0</v>
      </c>
      <c r="K29" s="1076">
        <f t="shared" si="1"/>
        <v>0</v>
      </c>
      <c r="L29" s="1077">
        <f t="shared" si="1"/>
        <v>0</v>
      </c>
      <c r="M29" s="1077">
        <f t="shared" si="1"/>
        <v>0</v>
      </c>
      <c r="N29" s="1077">
        <f t="shared" si="1"/>
        <v>0</v>
      </c>
      <c r="O29" s="1077">
        <f t="shared" si="1"/>
        <v>0</v>
      </c>
      <c r="P29" s="1077">
        <f t="shared" si="1"/>
        <v>0</v>
      </c>
      <c r="Q29" s="1086">
        <f t="shared" si="1"/>
        <v>0</v>
      </c>
    </row>
    <row r="30" spans="1:17" ht="15" customHeight="1" x14ac:dyDescent="0.2">
      <c r="A30" s="42"/>
      <c r="B30" s="1057"/>
      <c r="C30" s="1059"/>
      <c r="D30" s="1071"/>
      <c r="E30" s="1072"/>
      <c r="F30" s="1072"/>
      <c r="G30" s="1072"/>
      <c r="H30" s="1073">
        <f t="shared" si="2"/>
        <v>0</v>
      </c>
      <c r="I30" s="1074">
        <f>HLOOKUP('A. Allgemeine Informationen'!$C$15,$K$2:$Q$54,ROW(C30)-1,FALSE)+IF(OR(C30=0,'A. Allgemeine Informationen'!$C$15&lt;C30),0,H30*1/20)</f>
        <v>0</v>
      </c>
      <c r="J30" s="1075">
        <f>HLOOKUP('A. Allgemeine Informationen'!$C$15,$K$2:$Q$54,ROW(C30)-1,FALSE)</f>
        <v>0</v>
      </c>
      <c r="K30" s="1076">
        <f t="shared" si="1"/>
        <v>0</v>
      </c>
      <c r="L30" s="1077">
        <f t="shared" si="1"/>
        <v>0</v>
      </c>
      <c r="M30" s="1077">
        <f t="shared" si="1"/>
        <v>0</v>
      </c>
      <c r="N30" s="1077">
        <f t="shared" si="1"/>
        <v>0</v>
      </c>
      <c r="O30" s="1077">
        <f t="shared" si="1"/>
        <v>0</v>
      </c>
      <c r="P30" s="1077">
        <f t="shared" si="1"/>
        <v>0</v>
      </c>
      <c r="Q30" s="1086">
        <f t="shared" si="1"/>
        <v>0</v>
      </c>
    </row>
    <row r="31" spans="1:17" ht="15" customHeight="1" x14ac:dyDescent="0.2">
      <c r="A31" s="42"/>
      <c r="B31" s="1057"/>
      <c r="C31" s="1059"/>
      <c r="D31" s="1071"/>
      <c r="E31" s="1072"/>
      <c r="F31" s="1072"/>
      <c r="G31" s="1072"/>
      <c r="H31" s="1073">
        <f t="shared" si="2"/>
        <v>0</v>
      </c>
      <c r="I31" s="1074">
        <f>HLOOKUP('A. Allgemeine Informationen'!$C$15,$K$2:$Q$54,ROW(C31)-1,FALSE)+IF(OR(C31=0,'A. Allgemeine Informationen'!$C$15&lt;C31),0,H31*1/20)</f>
        <v>0</v>
      </c>
      <c r="J31" s="1075">
        <f>HLOOKUP('A. Allgemeine Informationen'!$C$15,$K$2:$Q$54,ROW(C31)-1,FALSE)</f>
        <v>0</v>
      </c>
      <c r="K31" s="1076">
        <f t="shared" si="1"/>
        <v>0</v>
      </c>
      <c r="L31" s="1077">
        <f t="shared" si="1"/>
        <v>0</v>
      </c>
      <c r="M31" s="1077">
        <f t="shared" si="1"/>
        <v>0</v>
      </c>
      <c r="N31" s="1077">
        <f t="shared" si="1"/>
        <v>0</v>
      </c>
      <c r="O31" s="1077">
        <f t="shared" si="1"/>
        <v>0</v>
      </c>
      <c r="P31" s="1077">
        <f t="shared" si="1"/>
        <v>0</v>
      </c>
      <c r="Q31" s="1086">
        <f t="shared" si="1"/>
        <v>0</v>
      </c>
    </row>
    <row r="32" spans="1:17" ht="15" customHeight="1" x14ac:dyDescent="0.2">
      <c r="A32" s="42"/>
      <c r="B32" s="1057"/>
      <c r="C32" s="1059"/>
      <c r="D32" s="1071"/>
      <c r="E32" s="1072"/>
      <c r="F32" s="1072"/>
      <c r="G32" s="1072"/>
      <c r="H32" s="1073">
        <f t="shared" si="2"/>
        <v>0</v>
      </c>
      <c r="I32" s="1074">
        <f>HLOOKUP('A. Allgemeine Informationen'!$C$15,$K$2:$Q$54,ROW(C32)-1,FALSE)+IF(OR(C32=0,'A. Allgemeine Informationen'!$C$15&lt;C32),0,H32*1/20)</f>
        <v>0</v>
      </c>
      <c r="J32" s="1075">
        <f>HLOOKUP('A. Allgemeine Informationen'!$C$15,$K$2:$Q$54,ROW(C32)-1,FALSE)</f>
        <v>0</v>
      </c>
      <c r="K32" s="1076">
        <f t="shared" si="1"/>
        <v>0</v>
      </c>
      <c r="L32" s="1077">
        <f t="shared" si="1"/>
        <v>0</v>
      </c>
      <c r="M32" s="1077">
        <f t="shared" si="1"/>
        <v>0</v>
      </c>
      <c r="N32" s="1077">
        <f t="shared" si="1"/>
        <v>0</v>
      </c>
      <c r="O32" s="1077">
        <f t="shared" si="1"/>
        <v>0</v>
      </c>
      <c r="P32" s="1077">
        <f t="shared" si="1"/>
        <v>0</v>
      </c>
      <c r="Q32" s="1086">
        <f t="shared" si="1"/>
        <v>0</v>
      </c>
    </row>
    <row r="33" spans="1:17" ht="15" customHeight="1" x14ac:dyDescent="0.2">
      <c r="A33" s="42"/>
      <c r="B33" s="1057"/>
      <c r="C33" s="1059"/>
      <c r="D33" s="1071"/>
      <c r="E33" s="1072"/>
      <c r="F33" s="1072"/>
      <c r="G33" s="1072"/>
      <c r="H33" s="1073">
        <f t="shared" si="2"/>
        <v>0</v>
      </c>
      <c r="I33" s="1074">
        <f>HLOOKUP('A. Allgemeine Informationen'!$C$15,$K$2:$Q$54,ROW(C33)-1,FALSE)+IF(OR(C33=0,'A. Allgemeine Informationen'!$C$15&lt;C33),0,H33*1/20)</f>
        <v>0</v>
      </c>
      <c r="J33" s="1075">
        <f>HLOOKUP('A. Allgemeine Informationen'!$C$15,$K$2:$Q$54,ROW(C33)-1,FALSE)</f>
        <v>0</v>
      </c>
      <c r="K33" s="1076">
        <f t="shared" si="1"/>
        <v>0</v>
      </c>
      <c r="L33" s="1077">
        <f t="shared" si="1"/>
        <v>0</v>
      </c>
      <c r="M33" s="1077">
        <f t="shared" si="1"/>
        <v>0</v>
      </c>
      <c r="N33" s="1077">
        <f t="shared" si="1"/>
        <v>0</v>
      </c>
      <c r="O33" s="1077">
        <f t="shared" si="1"/>
        <v>0</v>
      </c>
      <c r="P33" s="1077">
        <f t="shared" si="1"/>
        <v>0</v>
      </c>
      <c r="Q33" s="1086">
        <f t="shared" si="1"/>
        <v>0</v>
      </c>
    </row>
    <row r="34" spans="1:17" ht="15" customHeight="1" x14ac:dyDescent="0.2">
      <c r="A34" s="42"/>
      <c r="B34" s="1057"/>
      <c r="C34" s="1059"/>
      <c r="D34" s="1071"/>
      <c r="E34" s="1072"/>
      <c r="F34" s="1072"/>
      <c r="G34" s="1072"/>
      <c r="H34" s="1073">
        <f t="shared" si="2"/>
        <v>0</v>
      </c>
      <c r="I34" s="1074">
        <f>HLOOKUP('A. Allgemeine Informationen'!$C$15,$K$2:$Q$54,ROW(C34)-1,FALSE)+IF(OR(C34=0,'A. Allgemeine Informationen'!$C$15&lt;C34),0,H34*1/20)</f>
        <v>0</v>
      </c>
      <c r="J34" s="1075">
        <f>HLOOKUP('A. Allgemeine Informationen'!$C$15,$K$2:$Q$54,ROW(C34)-1,FALSE)</f>
        <v>0</v>
      </c>
      <c r="K34" s="1076">
        <f t="shared" si="1"/>
        <v>0</v>
      </c>
      <c r="L34" s="1077">
        <f t="shared" si="1"/>
        <v>0</v>
      </c>
      <c r="M34" s="1077">
        <f t="shared" si="1"/>
        <v>0</v>
      </c>
      <c r="N34" s="1077">
        <f t="shared" si="1"/>
        <v>0</v>
      </c>
      <c r="O34" s="1077">
        <f t="shared" si="1"/>
        <v>0</v>
      </c>
      <c r="P34" s="1077">
        <f t="shared" si="1"/>
        <v>0</v>
      </c>
      <c r="Q34" s="1086">
        <f t="shared" si="1"/>
        <v>0</v>
      </c>
    </row>
    <row r="35" spans="1:17" ht="15" customHeight="1" x14ac:dyDescent="0.2">
      <c r="A35" s="42"/>
      <c r="B35" s="1057"/>
      <c r="C35" s="1059"/>
      <c r="D35" s="1071"/>
      <c r="E35" s="1072"/>
      <c r="F35" s="1072"/>
      <c r="G35" s="1072"/>
      <c r="H35" s="1073">
        <f t="shared" si="2"/>
        <v>0</v>
      </c>
      <c r="I35" s="1074">
        <f>HLOOKUP('A. Allgemeine Informationen'!$C$15,$K$2:$Q$54,ROW(C35)-1,FALSE)+IF(OR(C35=0,'A. Allgemeine Informationen'!$C$15&lt;C35),0,H35*1/20)</f>
        <v>0</v>
      </c>
      <c r="J35" s="1075">
        <f>HLOOKUP('A. Allgemeine Informationen'!$C$15,$K$2:$Q$54,ROW(C35)-1,FALSE)</f>
        <v>0</v>
      </c>
      <c r="K35" s="1076">
        <f t="shared" si="1"/>
        <v>0</v>
      </c>
      <c r="L35" s="1077">
        <f t="shared" si="1"/>
        <v>0</v>
      </c>
      <c r="M35" s="1077">
        <f t="shared" si="1"/>
        <v>0</v>
      </c>
      <c r="N35" s="1077">
        <f t="shared" si="1"/>
        <v>0</v>
      </c>
      <c r="O35" s="1077">
        <f t="shared" si="1"/>
        <v>0</v>
      </c>
      <c r="P35" s="1077">
        <f t="shared" si="1"/>
        <v>0</v>
      </c>
      <c r="Q35" s="1086">
        <f t="shared" si="1"/>
        <v>0</v>
      </c>
    </row>
    <row r="36" spans="1:17" ht="15" customHeight="1" x14ac:dyDescent="0.2">
      <c r="A36" s="42"/>
      <c r="B36" s="1057"/>
      <c r="C36" s="1059"/>
      <c r="D36" s="1071"/>
      <c r="E36" s="1072"/>
      <c r="F36" s="1072"/>
      <c r="G36" s="1072"/>
      <c r="H36" s="1073">
        <f t="shared" si="2"/>
        <v>0</v>
      </c>
      <c r="I36" s="1074">
        <f>HLOOKUP('A. Allgemeine Informationen'!$C$15,$K$2:$Q$54,ROW(C36)-1,FALSE)+IF(OR(C36=0,'A. Allgemeine Informationen'!$C$15&lt;C36),0,H36*1/20)</f>
        <v>0</v>
      </c>
      <c r="J36" s="1075">
        <f>HLOOKUP('A. Allgemeine Informationen'!$C$15,$K$2:$Q$54,ROW(C36)-1,FALSE)</f>
        <v>0</v>
      </c>
      <c r="K36" s="1076">
        <f t="shared" si="1"/>
        <v>0</v>
      </c>
      <c r="L36" s="1077">
        <f t="shared" si="1"/>
        <v>0</v>
      </c>
      <c r="M36" s="1077">
        <f t="shared" si="1"/>
        <v>0</v>
      </c>
      <c r="N36" s="1077">
        <f t="shared" si="1"/>
        <v>0</v>
      </c>
      <c r="O36" s="1077">
        <f t="shared" si="1"/>
        <v>0</v>
      </c>
      <c r="P36" s="1077">
        <f t="shared" si="1"/>
        <v>0</v>
      </c>
      <c r="Q36" s="1086">
        <f t="shared" si="1"/>
        <v>0</v>
      </c>
    </row>
    <row r="37" spans="1:17" ht="15" customHeight="1" x14ac:dyDescent="0.2">
      <c r="A37" s="42"/>
      <c r="B37" s="1057"/>
      <c r="C37" s="1059"/>
      <c r="D37" s="1071"/>
      <c r="E37" s="1072"/>
      <c r="F37" s="1072"/>
      <c r="G37" s="1072"/>
      <c r="H37" s="1073">
        <f t="shared" si="2"/>
        <v>0</v>
      </c>
      <c r="I37" s="1074">
        <f>HLOOKUP('A. Allgemeine Informationen'!$C$15,$K$2:$Q$54,ROW(C37)-1,FALSE)+IF(OR(C37=0,'A. Allgemeine Informationen'!$C$15&lt;C37),0,H37*1/20)</f>
        <v>0</v>
      </c>
      <c r="J37" s="1075">
        <f>HLOOKUP('A. Allgemeine Informationen'!$C$15,$K$2:$Q$54,ROW(C37)-1,FALSE)</f>
        <v>0</v>
      </c>
      <c r="K37" s="1076">
        <f t="shared" si="1"/>
        <v>0</v>
      </c>
      <c r="L37" s="1077">
        <f t="shared" si="1"/>
        <v>0</v>
      </c>
      <c r="M37" s="1077">
        <f t="shared" si="1"/>
        <v>0</v>
      </c>
      <c r="N37" s="1077">
        <f t="shared" si="1"/>
        <v>0</v>
      </c>
      <c r="O37" s="1077">
        <f t="shared" si="1"/>
        <v>0</v>
      </c>
      <c r="P37" s="1077">
        <f t="shared" si="1"/>
        <v>0</v>
      </c>
      <c r="Q37" s="1086">
        <f t="shared" si="1"/>
        <v>0</v>
      </c>
    </row>
    <row r="38" spans="1:17" ht="15" customHeight="1" x14ac:dyDescent="0.2">
      <c r="A38" s="42"/>
      <c r="B38" s="1057"/>
      <c r="C38" s="1059"/>
      <c r="D38" s="1071"/>
      <c r="E38" s="1072"/>
      <c r="F38" s="1072"/>
      <c r="G38" s="1072"/>
      <c r="H38" s="1073">
        <f t="shared" si="2"/>
        <v>0</v>
      </c>
      <c r="I38" s="1074">
        <f>HLOOKUP('A. Allgemeine Informationen'!$C$15,$K$2:$Q$54,ROW(C38)-1,FALSE)+IF(OR(C38=0,'A. Allgemeine Informationen'!$C$15&lt;C38),0,H38*1/20)</f>
        <v>0</v>
      </c>
      <c r="J38" s="1075">
        <f>HLOOKUP('A. Allgemeine Informationen'!$C$15,$K$2:$Q$54,ROW(C38)-1,FALSE)</f>
        <v>0</v>
      </c>
      <c r="K38" s="1076">
        <f t="shared" si="1"/>
        <v>0</v>
      </c>
      <c r="L38" s="1077">
        <f t="shared" si="1"/>
        <v>0</v>
      </c>
      <c r="M38" s="1077">
        <f t="shared" si="1"/>
        <v>0</v>
      </c>
      <c r="N38" s="1077">
        <f t="shared" si="1"/>
        <v>0</v>
      </c>
      <c r="O38" s="1077">
        <f t="shared" si="1"/>
        <v>0</v>
      </c>
      <c r="P38" s="1077">
        <f t="shared" si="1"/>
        <v>0</v>
      </c>
      <c r="Q38" s="1086">
        <f t="shared" si="1"/>
        <v>0</v>
      </c>
    </row>
    <row r="39" spans="1:17" ht="15" customHeight="1" x14ac:dyDescent="0.2">
      <c r="A39" s="42"/>
      <c r="B39" s="1057"/>
      <c r="C39" s="1059"/>
      <c r="D39" s="1071"/>
      <c r="E39" s="1072"/>
      <c r="F39" s="1072"/>
      <c r="G39" s="1072"/>
      <c r="H39" s="1073">
        <f t="shared" si="2"/>
        <v>0</v>
      </c>
      <c r="I39" s="1074">
        <f>HLOOKUP('A. Allgemeine Informationen'!$C$15,$K$2:$Q$54,ROW(C39)-1,FALSE)+IF(OR(C39=0,'A. Allgemeine Informationen'!$C$15&lt;C39),0,H39*1/20)</f>
        <v>0</v>
      </c>
      <c r="J39" s="1075">
        <f>HLOOKUP('A. Allgemeine Informationen'!$C$15,$K$2:$Q$54,ROW(C39)-1,FALSE)</f>
        <v>0</v>
      </c>
      <c r="K39" s="1076">
        <f t="shared" si="1"/>
        <v>0</v>
      </c>
      <c r="L39" s="1077">
        <f t="shared" si="1"/>
        <v>0</v>
      </c>
      <c r="M39" s="1077">
        <f t="shared" si="1"/>
        <v>0</v>
      </c>
      <c r="N39" s="1077">
        <f t="shared" si="1"/>
        <v>0</v>
      </c>
      <c r="O39" s="1077">
        <f t="shared" si="1"/>
        <v>0</v>
      </c>
      <c r="P39" s="1077">
        <f t="shared" si="1"/>
        <v>0</v>
      </c>
      <c r="Q39" s="1086">
        <f t="shared" si="1"/>
        <v>0</v>
      </c>
    </row>
    <row r="40" spans="1:17" ht="15" customHeight="1" x14ac:dyDescent="0.2">
      <c r="A40" s="42"/>
      <c r="B40" s="1057"/>
      <c r="C40" s="1059"/>
      <c r="D40" s="1071"/>
      <c r="E40" s="1072"/>
      <c r="F40" s="1072"/>
      <c r="G40" s="1072"/>
      <c r="H40" s="1073">
        <f t="shared" si="2"/>
        <v>0</v>
      </c>
      <c r="I40" s="1074">
        <f>HLOOKUP('A. Allgemeine Informationen'!$C$15,$K$2:$Q$54,ROW(C40)-1,FALSE)+IF(OR(C40=0,'A. Allgemeine Informationen'!$C$15&lt;C40),0,H40*1/20)</f>
        <v>0</v>
      </c>
      <c r="J40" s="1075">
        <f>HLOOKUP('A. Allgemeine Informationen'!$C$15,$K$2:$Q$54,ROW(C40)-1,FALSE)</f>
        <v>0</v>
      </c>
      <c r="K40" s="1076">
        <f t="shared" si="1"/>
        <v>0</v>
      </c>
      <c r="L40" s="1077">
        <f t="shared" si="1"/>
        <v>0</v>
      </c>
      <c r="M40" s="1077">
        <f t="shared" si="1"/>
        <v>0</v>
      </c>
      <c r="N40" s="1077">
        <f t="shared" si="1"/>
        <v>0</v>
      </c>
      <c r="O40" s="1077">
        <f t="shared" si="1"/>
        <v>0</v>
      </c>
      <c r="P40" s="1077">
        <f t="shared" si="1"/>
        <v>0</v>
      </c>
      <c r="Q40" s="1086">
        <f t="shared" si="1"/>
        <v>0</v>
      </c>
    </row>
    <row r="41" spans="1:17" ht="15" customHeight="1" x14ac:dyDescent="0.2">
      <c r="A41" s="42"/>
      <c r="B41" s="1057"/>
      <c r="C41" s="1059"/>
      <c r="D41" s="1071"/>
      <c r="E41" s="1072"/>
      <c r="F41" s="1072"/>
      <c r="G41" s="1072"/>
      <c r="H41" s="1073">
        <f t="shared" si="2"/>
        <v>0</v>
      </c>
      <c r="I41" s="1074">
        <f>HLOOKUP('A. Allgemeine Informationen'!$C$15,$K$2:$Q$54,ROW(C41)-1,FALSE)+IF(OR(C41=0,'A. Allgemeine Informationen'!$C$15&lt;C41),0,H41*1/20)</f>
        <v>0</v>
      </c>
      <c r="J41" s="1075">
        <f>HLOOKUP('A. Allgemeine Informationen'!$C$15,$K$2:$Q$54,ROW(C41)-1,FALSE)</f>
        <v>0</v>
      </c>
      <c r="K41" s="1076">
        <f t="shared" si="1"/>
        <v>0</v>
      </c>
      <c r="L41" s="1077">
        <f t="shared" si="1"/>
        <v>0</v>
      </c>
      <c r="M41" s="1077">
        <f t="shared" si="1"/>
        <v>0</v>
      </c>
      <c r="N41" s="1077">
        <f t="shared" si="1"/>
        <v>0</v>
      </c>
      <c r="O41" s="1077">
        <f t="shared" si="1"/>
        <v>0</v>
      </c>
      <c r="P41" s="1077">
        <f t="shared" si="1"/>
        <v>0</v>
      </c>
      <c r="Q41" s="1086">
        <f t="shared" si="1"/>
        <v>0</v>
      </c>
    </row>
    <row r="42" spans="1:17" ht="15" customHeight="1" x14ac:dyDescent="0.2">
      <c r="A42" s="42"/>
      <c r="B42" s="1057"/>
      <c r="C42" s="1059"/>
      <c r="D42" s="1071"/>
      <c r="E42" s="1072"/>
      <c r="F42" s="1072"/>
      <c r="G42" s="1072"/>
      <c r="H42" s="1073">
        <f t="shared" si="2"/>
        <v>0</v>
      </c>
      <c r="I42" s="1074">
        <f>HLOOKUP('A. Allgemeine Informationen'!$C$15,$K$2:$Q$54,ROW(C42)-1,FALSE)+IF(OR(C42=0,'A. Allgemeine Informationen'!$C$15&lt;C42),0,H42*1/20)</f>
        <v>0</v>
      </c>
      <c r="J42" s="1075">
        <f>HLOOKUP('A. Allgemeine Informationen'!$C$15,$K$2:$Q$54,ROW(C42)-1,FALSE)</f>
        <v>0</v>
      </c>
      <c r="K42" s="1076">
        <f t="shared" si="1"/>
        <v>0</v>
      </c>
      <c r="L42" s="1077">
        <f t="shared" si="1"/>
        <v>0</v>
      </c>
      <c r="M42" s="1077">
        <f t="shared" si="1"/>
        <v>0</v>
      </c>
      <c r="N42" s="1077">
        <f t="shared" ref="N42:Q54" si="3">IF(OR($H42=0,N$5-$C42&lt;0,$C42=0,20-(N$5-$C42)=0),0,$H42*(19-(N$5-$C42))/20)</f>
        <v>0</v>
      </c>
      <c r="O42" s="1077">
        <f t="shared" si="3"/>
        <v>0</v>
      </c>
      <c r="P42" s="1077">
        <f t="shared" si="3"/>
        <v>0</v>
      </c>
      <c r="Q42" s="1086">
        <f t="shared" si="3"/>
        <v>0</v>
      </c>
    </row>
    <row r="43" spans="1:17" ht="15" customHeight="1" x14ac:dyDescent="0.2">
      <c r="A43" s="42"/>
      <c r="B43" s="1057"/>
      <c r="C43" s="1059"/>
      <c r="D43" s="1071"/>
      <c r="E43" s="1072"/>
      <c r="F43" s="1072"/>
      <c r="G43" s="1072"/>
      <c r="H43" s="1073">
        <f t="shared" si="2"/>
        <v>0</v>
      </c>
      <c r="I43" s="1074">
        <f>HLOOKUP('A. Allgemeine Informationen'!$C$15,$K$2:$Q$54,ROW(C43)-1,FALSE)+IF(OR(C43=0,'A. Allgemeine Informationen'!$C$15&lt;C43),0,H43*1/20)</f>
        <v>0</v>
      </c>
      <c r="J43" s="1075">
        <f>HLOOKUP('A. Allgemeine Informationen'!$C$15,$K$2:$Q$54,ROW(C43)-1,FALSE)</f>
        <v>0</v>
      </c>
      <c r="K43" s="1076">
        <f t="shared" ref="K43:M54" si="4">IF(OR($H43=0,K$5-$C43&lt;0,$C43=0,20-(K$5-$C43)=0),0,$H43*(19-(K$5-$C43))/20)</f>
        <v>0</v>
      </c>
      <c r="L43" s="1077">
        <f t="shared" si="4"/>
        <v>0</v>
      </c>
      <c r="M43" s="1077">
        <f t="shared" si="4"/>
        <v>0</v>
      </c>
      <c r="N43" s="1077">
        <f t="shared" si="3"/>
        <v>0</v>
      </c>
      <c r="O43" s="1077">
        <f t="shared" si="3"/>
        <v>0</v>
      </c>
      <c r="P43" s="1077">
        <f t="shared" si="3"/>
        <v>0</v>
      </c>
      <c r="Q43" s="1086">
        <f t="shared" si="3"/>
        <v>0</v>
      </c>
    </row>
    <row r="44" spans="1:17" ht="15" customHeight="1" x14ac:dyDescent="0.2">
      <c r="A44" s="42"/>
      <c r="B44" s="1057"/>
      <c r="C44" s="1059"/>
      <c r="D44" s="1071"/>
      <c r="E44" s="1072"/>
      <c r="F44" s="1072"/>
      <c r="G44" s="1072"/>
      <c r="H44" s="1073">
        <f t="shared" si="2"/>
        <v>0</v>
      </c>
      <c r="I44" s="1074">
        <f>HLOOKUP('A. Allgemeine Informationen'!$C$15,$K$2:$Q$54,ROW(C44)-1,FALSE)+IF(OR(C44=0,'A. Allgemeine Informationen'!$C$15&lt;C44),0,H44*1/20)</f>
        <v>0</v>
      </c>
      <c r="J44" s="1075">
        <f>HLOOKUP('A. Allgemeine Informationen'!$C$15,$K$2:$Q$54,ROW(C44)-1,FALSE)</f>
        <v>0</v>
      </c>
      <c r="K44" s="1076">
        <f t="shared" si="4"/>
        <v>0</v>
      </c>
      <c r="L44" s="1077">
        <f t="shared" si="4"/>
        <v>0</v>
      </c>
      <c r="M44" s="1077">
        <f t="shared" si="4"/>
        <v>0</v>
      </c>
      <c r="N44" s="1077">
        <f t="shared" si="3"/>
        <v>0</v>
      </c>
      <c r="O44" s="1077">
        <f t="shared" si="3"/>
        <v>0</v>
      </c>
      <c r="P44" s="1077">
        <f t="shared" si="3"/>
        <v>0</v>
      </c>
      <c r="Q44" s="1086">
        <f t="shared" si="3"/>
        <v>0</v>
      </c>
    </row>
    <row r="45" spans="1:17" ht="15" customHeight="1" x14ac:dyDescent="0.2">
      <c r="A45" s="42"/>
      <c r="B45" s="1057"/>
      <c r="C45" s="1059"/>
      <c r="D45" s="1071"/>
      <c r="E45" s="1072"/>
      <c r="F45" s="1072"/>
      <c r="G45" s="1072"/>
      <c r="H45" s="1073">
        <f t="shared" si="2"/>
        <v>0</v>
      </c>
      <c r="I45" s="1074">
        <f>HLOOKUP('A. Allgemeine Informationen'!$C$15,$K$2:$Q$54,ROW(C45)-1,FALSE)+IF(OR(C45=0,'A. Allgemeine Informationen'!$C$15&lt;C45),0,H45*1/20)</f>
        <v>0</v>
      </c>
      <c r="J45" s="1075">
        <f>HLOOKUP('A. Allgemeine Informationen'!$C$15,$K$2:$Q$54,ROW(C45)-1,FALSE)</f>
        <v>0</v>
      </c>
      <c r="K45" s="1076">
        <f t="shared" si="4"/>
        <v>0</v>
      </c>
      <c r="L45" s="1077">
        <f t="shared" si="4"/>
        <v>0</v>
      </c>
      <c r="M45" s="1077">
        <f t="shared" si="4"/>
        <v>0</v>
      </c>
      <c r="N45" s="1077">
        <f t="shared" si="3"/>
        <v>0</v>
      </c>
      <c r="O45" s="1077">
        <f t="shared" si="3"/>
        <v>0</v>
      </c>
      <c r="P45" s="1077">
        <f t="shared" si="3"/>
        <v>0</v>
      </c>
      <c r="Q45" s="1086">
        <f t="shared" si="3"/>
        <v>0</v>
      </c>
    </row>
    <row r="46" spans="1:17" ht="15" customHeight="1" x14ac:dyDescent="0.2">
      <c r="A46" s="42"/>
      <c r="B46" s="1057"/>
      <c r="C46" s="1059"/>
      <c r="D46" s="1071"/>
      <c r="E46" s="1072"/>
      <c r="F46" s="1072"/>
      <c r="G46" s="1072"/>
      <c r="H46" s="1073">
        <f t="shared" si="2"/>
        <v>0</v>
      </c>
      <c r="I46" s="1074">
        <f>HLOOKUP('A. Allgemeine Informationen'!$C$15,$K$2:$Q$54,ROW(C46)-1,FALSE)+IF(OR(C46=0,'A. Allgemeine Informationen'!$C$15&lt;C46),0,H46*1/20)</f>
        <v>0</v>
      </c>
      <c r="J46" s="1075">
        <f>HLOOKUP('A. Allgemeine Informationen'!$C$15,$K$2:$Q$54,ROW(C46)-1,FALSE)</f>
        <v>0</v>
      </c>
      <c r="K46" s="1076">
        <f t="shared" si="4"/>
        <v>0</v>
      </c>
      <c r="L46" s="1077">
        <f t="shared" si="4"/>
        <v>0</v>
      </c>
      <c r="M46" s="1077">
        <f t="shared" si="4"/>
        <v>0</v>
      </c>
      <c r="N46" s="1077">
        <f t="shared" si="3"/>
        <v>0</v>
      </c>
      <c r="O46" s="1077">
        <f t="shared" si="3"/>
        <v>0</v>
      </c>
      <c r="P46" s="1077">
        <f t="shared" si="3"/>
        <v>0</v>
      </c>
      <c r="Q46" s="1086">
        <f t="shared" si="3"/>
        <v>0</v>
      </c>
    </row>
    <row r="47" spans="1:17" ht="15" customHeight="1" x14ac:dyDescent="0.2">
      <c r="A47" s="42"/>
      <c r="B47" s="1057"/>
      <c r="C47" s="1059"/>
      <c r="D47" s="1071"/>
      <c r="E47" s="1072"/>
      <c r="F47" s="1072"/>
      <c r="G47" s="1072"/>
      <c r="H47" s="1073">
        <f t="shared" si="2"/>
        <v>0</v>
      </c>
      <c r="I47" s="1074">
        <f>HLOOKUP('A. Allgemeine Informationen'!$C$15,$K$2:$Q$54,ROW(C47)-1,FALSE)+IF(OR(C47=0,'A. Allgemeine Informationen'!$C$15&lt;C47),0,H47*1/20)</f>
        <v>0</v>
      </c>
      <c r="J47" s="1075">
        <f>HLOOKUP('A. Allgemeine Informationen'!$C$15,$K$2:$Q$54,ROW(C47)-1,FALSE)</f>
        <v>0</v>
      </c>
      <c r="K47" s="1076">
        <f t="shared" si="4"/>
        <v>0</v>
      </c>
      <c r="L47" s="1077">
        <f t="shared" si="4"/>
        <v>0</v>
      </c>
      <c r="M47" s="1077">
        <f t="shared" si="4"/>
        <v>0</v>
      </c>
      <c r="N47" s="1077">
        <f t="shared" si="3"/>
        <v>0</v>
      </c>
      <c r="O47" s="1077">
        <f t="shared" si="3"/>
        <v>0</v>
      </c>
      <c r="P47" s="1077">
        <f t="shared" si="3"/>
        <v>0</v>
      </c>
      <c r="Q47" s="1086">
        <f t="shared" si="3"/>
        <v>0</v>
      </c>
    </row>
    <row r="48" spans="1:17" ht="15" customHeight="1" x14ac:dyDescent="0.2">
      <c r="A48" s="42"/>
      <c r="B48" s="1057"/>
      <c r="C48" s="1059"/>
      <c r="D48" s="1071"/>
      <c r="E48" s="1072"/>
      <c r="F48" s="1072"/>
      <c r="G48" s="1072"/>
      <c r="H48" s="1073">
        <f t="shared" si="2"/>
        <v>0</v>
      </c>
      <c r="I48" s="1074">
        <f>HLOOKUP('A. Allgemeine Informationen'!$C$15,$K$2:$Q$54,ROW(C48)-1,FALSE)+IF(OR(C48=0,'A. Allgemeine Informationen'!$C$15&lt;C48),0,H48*1/20)</f>
        <v>0</v>
      </c>
      <c r="J48" s="1075">
        <f>HLOOKUP('A. Allgemeine Informationen'!$C$15,$K$2:$Q$54,ROW(C48)-1,FALSE)</f>
        <v>0</v>
      </c>
      <c r="K48" s="1076">
        <f t="shared" si="4"/>
        <v>0</v>
      </c>
      <c r="L48" s="1077">
        <f t="shared" si="4"/>
        <v>0</v>
      </c>
      <c r="M48" s="1077">
        <f t="shared" si="4"/>
        <v>0</v>
      </c>
      <c r="N48" s="1077">
        <f t="shared" si="3"/>
        <v>0</v>
      </c>
      <c r="O48" s="1077">
        <f t="shared" si="3"/>
        <v>0</v>
      </c>
      <c r="P48" s="1077">
        <f t="shared" si="3"/>
        <v>0</v>
      </c>
      <c r="Q48" s="1086">
        <f t="shared" si="3"/>
        <v>0</v>
      </c>
    </row>
    <row r="49" spans="1:17" ht="15" customHeight="1" x14ac:dyDescent="0.2">
      <c r="A49" s="42"/>
      <c r="B49" s="1057"/>
      <c r="C49" s="1059"/>
      <c r="D49" s="1071"/>
      <c r="E49" s="1072"/>
      <c r="F49" s="1072"/>
      <c r="G49" s="1072"/>
      <c r="H49" s="1073">
        <f t="shared" si="2"/>
        <v>0</v>
      </c>
      <c r="I49" s="1074">
        <f>HLOOKUP('A. Allgemeine Informationen'!$C$15,$K$2:$Q$54,ROW(C49)-1,FALSE)+IF(OR(C49=0,'A. Allgemeine Informationen'!$C$15&lt;C49),0,H49*1/20)</f>
        <v>0</v>
      </c>
      <c r="J49" s="1075">
        <f>HLOOKUP('A. Allgemeine Informationen'!$C$15,$K$2:$Q$54,ROW(C49)-1,FALSE)</f>
        <v>0</v>
      </c>
      <c r="K49" s="1076">
        <f t="shared" si="4"/>
        <v>0</v>
      </c>
      <c r="L49" s="1077">
        <f t="shared" si="4"/>
        <v>0</v>
      </c>
      <c r="M49" s="1077">
        <f t="shared" si="4"/>
        <v>0</v>
      </c>
      <c r="N49" s="1077">
        <f t="shared" si="3"/>
        <v>0</v>
      </c>
      <c r="O49" s="1077">
        <f t="shared" si="3"/>
        <v>0</v>
      </c>
      <c r="P49" s="1077">
        <f t="shared" si="3"/>
        <v>0</v>
      </c>
      <c r="Q49" s="1086">
        <f t="shared" si="3"/>
        <v>0</v>
      </c>
    </row>
    <row r="50" spans="1:17" ht="15" customHeight="1" x14ac:dyDescent="0.2">
      <c r="A50" s="42"/>
      <c r="B50" s="1057"/>
      <c r="C50" s="1059"/>
      <c r="D50" s="1071"/>
      <c r="E50" s="1072"/>
      <c r="F50" s="1072"/>
      <c r="G50" s="1072"/>
      <c r="H50" s="1073">
        <f t="shared" si="2"/>
        <v>0</v>
      </c>
      <c r="I50" s="1074">
        <f>HLOOKUP('A. Allgemeine Informationen'!$C$15,$K$2:$Q$54,ROW(C50)-1,FALSE)+IF(OR(C50=0,'A. Allgemeine Informationen'!$C$15&lt;C50),0,H50*1/20)</f>
        <v>0</v>
      </c>
      <c r="J50" s="1075">
        <f>HLOOKUP('A. Allgemeine Informationen'!$C$15,$K$2:$Q$54,ROW(C50)-1,FALSE)</f>
        <v>0</v>
      </c>
      <c r="K50" s="1076">
        <f t="shared" si="4"/>
        <v>0</v>
      </c>
      <c r="L50" s="1077">
        <f t="shared" si="4"/>
        <v>0</v>
      </c>
      <c r="M50" s="1077">
        <f t="shared" si="4"/>
        <v>0</v>
      </c>
      <c r="N50" s="1077">
        <f t="shared" si="3"/>
        <v>0</v>
      </c>
      <c r="O50" s="1077">
        <f t="shared" si="3"/>
        <v>0</v>
      </c>
      <c r="P50" s="1077">
        <f t="shared" si="3"/>
        <v>0</v>
      </c>
      <c r="Q50" s="1086">
        <f t="shared" si="3"/>
        <v>0</v>
      </c>
    </row>
    <row r="51" spans="1:17" ht="15" customHeight="1" x14ac:dyDescent="0.2">
      <c r="A51" s="42"/>
      <c r="B51" s="1057"/>
      <c r="C51" s="1059"/>
      <c r="D51" s="1071"/>
      <c r="E51" s="1072"/>
      <c r="F51" s="1072"/>
      <c r="G51" s="1072"/>
      <c r="H51" s="1073">
        <f t="shared" si="2"/>
        <v>0</v>
      </c>
      <c r="I51" s="1074">
        <f>HLOOKUP('A. Allgemeine Informationen'!$C$15,$K$2:$Q$54,ROW(C51)-1,FALSE)+IF(OR(C51=0,'A. Allgemeine Informationen'!$C$15&lt;C51),0,H51*1/20)</f>
        <v>0</v>
      </c>
      <c r="J51" s="1075">
        <f>HLOOKUP('A. Allgemeine Informationen'!$C$15,$K$2:$Q$54,ROW(C51)-1,FALSE)</f>
        <v>0</v>
      </c>
      <c r="K51" s="1076">
        <f t="shared" si="4"/>
        <v>0</v>
      </c>
      <c r="L51" s="1077">
        <f t="shared" si="4"/>
        <v>0</v>
      </c>
      <c r="M51" s="1077">
        <f t="shared" si="4"/>
        <v>0</v>
      </c>
      <c r="N51" s="1077">
        <f t="shared" si="3"/>
        <v>0</v>
      </c>
      <c r="O51" s="1077">
        <f t="shared" si="3"/>
        <v>0</v>
      </c>
      <c r="P51" s="1077">
        <f t="shared" si="3"/>
        <v>0</v>
      </c>
      <c r="Q51" s="1086">
        <f t="shared" si="3"/>
        <v>0</v>
      </c>
    </row>
    <row r="52" spans="1:17" ht="15" customHeight="1" x14ac:dyDescent="0.2">
      <c r="A52" s="42"/>
      <c r="B52" s="1057"/>
      <c r="C52" s="1059"/>
      <c r="D52" s="1071"/>
      <c r="E52" s="1072"/>
      <c r="F52" s="1072"/>
      <c r="G52" s="1072"/>
      <c r="H52" s="1073">
        <f t="shared" si="2"/>
        <v>0</v>
      </c>
      <c r="I52" s="1074">
        <f>HLOOKUP('A. Allgemeine Informationen'!$C$15,$K$2:$Q$54,ROW(C52)-1,FALSE)+IF(OR(C52=0,'A. Allgemeine Informationen'!$C$15&lt;C52),0,H52*1/20)</f>
        <v>0</v>
      </c>
      <c r="J52" s="1075">
        <f>HLOOKUP('A. Allgemeine Informationen'!$C$15,$K$2:$Q$54,ROW(C52)-1,FALSE)</f>
        <v>0</v>
      </c>
      <c r="K52" s="1076">
        <f t="shared" si="4"/>
        <v>0</v>
      </c>
      <c r="L52" s="1077">
        <f t="shared" si="4"/>
        <v>0</v>
      </c>
      <c r="M52" s="1077">
        <f t="shared" si="4"/>
        <v>0</v>
      </c>
      <c r="N52" s="1077">
        <f t="shared" si="3"/>
        <v>0</v>
      </c>
      <c r="O52" s="1077">
        <f t="shared" si="3"/>
        <v>0</v>
      </c>
      <c r="P52" s="1077">
        <f t="shared" si="3"/>
        <v>0</v>
      </c>
      <c r="Q52" s="1086">
        <f t="shared" si="3"/>
        <v>0</v>
      </c>
    </row>
    <row r="53" spans="1:17" ht="15" customHeight="1" x14ac:dyDescent="0.2">
      <c r="A53" s="42"/>
      <c r="B53" s="1057"/>
      <c r="C53" s="1059"/>
      <c r="D53" s="1071"/>
      <c r="E53" s="1072"/>
      <c r="F53" s="1072"/>
      <c r="G53" s="1072"/>
      <c r="H53" s="1073">
        <f t="shared" si="2"/>
        <v>0</v>
      </c>
      <c r="I53" s="1074">
        <f>HLOOKUP('A. Allgemeine Informationen'!$C$15,$K$2:$Q$54,ROW(C53)-1,FALSE)+IF(OR(C53=0,'A. Allgemeine Informationen'!$C$15&lt;C53),0,H53*1/20)</f>
        <v>0</v>
      </c>
      <c r="J53" s="1075">
        <f>HLOOKUP('A. Allgemeine Informationen'!$C$15,$K$2:$Q$54,ROW(C53)-1,FALSE)</f>
        <v>0</v>
      </c>
      <c r="K53" s="1076">
        <f t="shared" si="4"/>
        <v>0</v>
      </c>
      <c r="L53" s="1077">
        <f t="shared" si="4"/>
        <v>0</v>
      </c>
      <c r="M53" s="1077">
        <f t="shared" si="4"/>
        <v>0</v>
      </c>
      <c r="N53" s="1077">
        <f t="shared" si="3"/>
        <v>0</v>
      </c>
      <c r="O53" s="1077">
        <f t="shared" si="3"/>
        <v>0</v>
      </c>
      <c r="P53" s="1077">
        <f t="shared" si="3"/>
        <v>0</v>
      </c>
      <c r="Q53" s="1086">
        <f t="shared" si="3"/>
        <v>0</v>
      </c>
    </row>
    <row r="54" spans="1:17" ht="15" customHeight="1" thickBot="1" x14ac:dyDescent="0.25">
      <c r="A54" s="42"/>
      <c r="B54" s="1078"/>
      <c r="C54" s="1079"/>
      <c r="D54" s="1080"/>
      <c r="E54" s="1219"/>
      <c r="F54" s="1081"/>
      <c r="G54" s="1081"/>
      <c r="H54" s="1082">
        <f t="shared" si="2"/>
        <v>0</v>
      </c>
      <c r="I54" s="1074">
        <f>HLOOKUP('A. Allgemeine Informationen'!$C$15,$K$2:$Q$54,ROW(C54)-1,FALSE)+IF(OR(C54=0,'A. Allgemeine Informationen'!$C$15&lt;C54),0,H54*1/20)</f>
        <v>0</v>
      </c>
      <c r="J54" s="1075">
        <f>HLOOKUP('A. Allgemeine Informationen'!$C$15,$K$2:$Q$54,ROW(C54)-1,FALSE)</f>
        <v>0</v>
      </c>
      <c r="K54" s="1083">
        <f t="shared" si="4"/>
        <v>0</v>
      </c>
      <c r="L54" s="1084">
        <f t="shared" si="4"/>
        <v>0</v>
      </c>
      <c r="M54" s="1084">
        <f t="shared" si="4"/>
        <v>0</v>
      </c>
      <c r="N54" s="1084">
        <f t="shared" si="3"/>
        <v>0</v>
      </c>
      <c r="O54" s="1084">
        <f t="shared" si="3"/>
        <v>0</v>
      </c>
      <c r="P54" s="1084">
        <f t="shared" si="3"/>
        <v>0</v>
      </c>
      <c r="Q54" s="1087">
        <f t="shared" si="3"/>
        <v>0</v>
      </c>
    </row>
    <row r="55" spans="1:17" ht="15" customHeight="1" thickBot="1" x14ac:dyDescent="0.25">
      <c r="A55" s="42"/>
      <c r="B55" s="1051" t="s">
        <v>1006</v>
      </c>
      <c r="C55" s="1026"/>
      <c r="D55" s="1026"/>
      <c r="E55" s="1026"/>
      <c r="F55" s="1026"/>
      <c r="G55" s="1026"/>
      <c r="H55" s="1026"/>
      <c r="I55" s="1026"/>
      <c r="J55" s="1028"/>
      <c r="K55" s="1026"/>
      <c r="L55" s="1026"/>
      <c r="M55" s="1026"/>
      <c r="N55" s="1026"/>
      <c r="O55" s="1026"/>
      <c r="P55" s="1026"/>
      <c r="Q55" s="1026"/>
    </row>
    <row r="56" spans="1:17" ht="12" customHeight="1" x14ac:dyDescent="0.2">
      <c r="A56" s="42"/>
      <c r="B56" s="42"/>
      <c r="C56" s="42"/>
      <c r="D56" s="42"/>
      <c r="E56" s="1217"/>
      <c r="F56" s="42"/>
      <c r="G56" s="42"/>
      <c r="H56" s="42"/>
      <c r="I56" s="42"/>
      <c r="J56" s="42"/>
      <c r="K56" s="42"/>
      <c r="L56" s="42"/>
      <c r="M56" s="42"/>
      <c r="N56" s="42"/>
      <c r="O56" s="42"/>
      <c r="P56" s="42"/>
      <c r="Q56" s="42"/>
    </row>
  </sheetData>
  <autoFilter ref="A5:Q5"/>
  <mergeCells count="2">
    <mergeCell ref="B4:H4"/>
    <mergeCell ref="B1:P1"/>
  </mergeCells>
  <pageMargins left="0.7" right="0.7" top="0.78740157499999996" bottom="0.78740157499999996" header="0.3" footer="0.3"/>
  <pageSetup paperSize="9" scale="40" orientation="portrait" r:id="rId1"/>
  <colBreaks count="1" manualBreakCount="1">
    <brk id="8" max="205" man="1"/>
  </colBreaks>
  <extLst>
    <ext xmlns:x14="http://schemas.microsoft.com/office/spreadsheetml/2009/9/main" uri="{CCE6A557-97BC-4b89-ADB6-D9C93CAAB3DF}">
      <x14:dataValidations xmlns:xm="http://schemas.microsoft.com/office/excel/2006/main" count="4">
        <x14:dataValidation type="list" allowBlank="1" showInputMessage="1">
          <x14:formula1>
            <xm:f>Listen!$V$2:$V$9</xm:f>
          </x14:formula1>
          <xm:sqref>C23:C54</xm:sqref>
        </x14:dataValidation>
        <x14:dataValidation type="list" allowBlank="1" showInputMessage="1" showErrorMessage="1">
          <x14:formula1>
            <xm:f>Listen!$J$2:$J$5</xm:f>
          </x14:formula1>
          <xm:sqref>D6:D54</xm:sqref>
        </x14:dataValidation>
        <x14:dataValidation type="list" allowBlank="1" showInputMessage="1" showErrorMessage="1">
          <x14:formula1>
            <xm:f>'E8. KKAuf_Berechnung'!$G$12:$G$14</xm:f>
          </x14:formula1>
          <xm:sqref>B6:B54</xm:sqref>
        </x14:dataValidation>
        <x14:dataValidation type="list" allowBlank="1" showInputMessage="1" showErrorMessage="1">
          <x14:formula1>
            <xm:f>Listen!$V$3:$V$9</xm:f>
          </x14:formula1>
          <xm:sqref>E6:E54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tabColor rgb="FFFFFF99"/>
  </sheetPr>
  <dimension ref="A1:S57"/>
  <sheetViews>
    <sheetView showGridLines="0" topLeftCell="C1" zoomScale="90" zoomScaleNormal="90" workbookViewId="0">
      <pane ySplit="5" topLeftCell="A6" activePane="bottomLeft" state="frozen"/>
      <selection activeCell="A5" sqref="A5:XFD5"/>
      <selection pane="bottomLeft" activeCell="S6" sqref="S6"/>
    </sheetView>
  </sheetViews>
  <sheetFormatPr baseColWidth="10" defaultRowHeight="12.75" x14ac:dyDescent="0.2"/>
  <cols>
    <col min="1" max="1" width="11.42578125" style="42" customWidth="1"/>
    <col min="2" max="2" width="51.28515625" style="42" customWidth="1"/>
    <col min="3" max="3" width="12.7109375" style="42" customWidth="1"/>
    <col min="4" max="4" width="17.7109375" style="42" customWidth="1"/>
    <col min="5" max="5" width="19" style="42" customWidth="1"/>
    <col min="6" max="8" width="17.7109375" style="42" customWidth="1"/>
    <col min="9" max="9" width="25.28515625" style="42" customWidth="1"/>
    <col min="10" max="13" width="17.7109375" style="42" customWidth="1"/>
    <col min="14" max="14" width="13.42578125" style="42" customWidth="1"/>
    <col min="15" max="16384" width="11.42578125" style="42"/>
  </cols>
  <sheetData>
    <row r="1" spans="1:19" ht="30" customHeight="1" x14ac:dyDescent="0.2">
      <c r="A1" s="37" t="s">
        <v>1118</v>
      </c>
    </row>
    <row r="2" spans="1:19" ht="12" customHeight="1" thickBot="1" x14ac:dyDescent="0.25">
      <c r="A2" s="37"/>
    </row>
    <row r="3" spans="1:19" s="12" customFormat="1" ht="18" customHeight="1" x14ac:dyDescent="0.2">
      <c r="A3" s="271">
        <f>COLUMN()</f>
        <v>1</v>
      </c>
      <c r="B3" s="274">
        <f>COLUMN()</f>
        <v>2</v>
      </c>
      <c r="C3" s="272">
        <f>COLUMN()</f>
        <v>3</v>
      </c>
      <c r="D3" s="272">
        <f>COLUMN()</f>
        <v>4</v>
      </c>
      <c r="E3" s="272">
        <f>COLUMN()</f>
        <v>5</v>
      </c>
      <c r="F3" s="272">
        <f>COLUMN()</f>
        <v>6</v>
      </c>
      <c r="G3" s="272">
        <f>COLUMN()</f>
        <v>7</v>
      </c>
      <c r="H3" s="272">
        <f>COLUMN()</f>
        <v>8</v>
      </c>
      <c r="I3" s="273">
        <f>COLUMN()</f>
        <v>9</v>
      </c>
      <c r="J3" s="271">
        <f>COLUMN()</f>
        <v>10</v>
      </c>
      <c r="K3" s="272">
        <f>COLUMN()</f>
        <v>11</v>
      </c>
      <c r="L3" s="272">
        <f>COLUMN()</f>
        <v>12</v>
      </c>
      <c r="M3" s="273">
        <f>COLUMN()</f>
        <v>13</v>
      </c>
      <c r="N3" s="271">
        <f>COLUMN()</f>
        <v>14</v>
      </c>
      <c r="O3" s="272">
        <f>COLUMN()</f>
        <v>15</v>
      </c>
      <c r="P3" s="272">
        <f>COLUMN()</f>
        <v>16</v>
      </c>
      <c r="Q3" s="272">
        <f>COLUMN()</f>
        <v>17</v>
      </c>
      <c r="R3" s="272">
        <f>COLUMN()</f>
        <v>18</v>
      </c>
      <c r="S3" s="273">
        <f>COLUMN()</f>
        <v>19</v>
      </c>
    </row>
    <row r="4" spans="1:19" s="12" customFormat="1" ht="18" customHeight="1" x14ac:dyDescent="0.2">
      <c r="A4" s="1050" t="s">
        <v>263</v>
      </c>
      <c r="B4" s="1117"/>
      <c r="C4" s="1023"/>
      <c r="D4" s="1046" t="s">
        <v>413</v>
      </c>
      <c r="E4" s="545"/>
      <c r="F4" s="545"/>
      <c r="G4" s="545"/>
      <c r="H4" s="545"/>
      <c r="I4" s="546"/>
      <c r="J4" s="1050"/>
      <c r="K4" s="545"/>
      <c r="L4" s="545"/>
      <c r="M4" s="546"/>
      <c r="N4" s="1050" t="s">
        <v>1016</v>
      </c>
      <c r="O4" s="545" t="s">
        <v>1017</v>
      </c>
      <c r="P4" s="545"/>
      <c r="Q4" s="545"/>
      <c r="R4" s="545"/>
      <c r="S4" s="546"/>
    </row>
    <row r="5" spans="1:19" s="12" customFormat="1" ht="126" customHeight="1" x14ac:dyDescent="0.2">
      <c r="A5" s="1103" t="s">
        <v>535</v>
      </c>
      <c r="B5" s="1104" t="s">
        <v>470</v>
      </c>
      <c r="C5" s="1104" t="s">
        <v>594</v>
      </c>
      <c r="D5" s="1104" t="s">
        <v>1019</v>
      </c>
      <c r="E5" s="1104" t="s">
        <v>927</v>
      </c>
      <c r="F5" s="1104" t="s">
        <v>1013</v>
      </c>
      <c r="G5" s="1104" t="s">
        <v>928</v>
      </c>
      <c r="H5" s="1104" t="s">
        <v>1014</v>
      </c>
      <c r="I5" s="1105" t="s">
        <v>988</v>
      </c>
      <c r="J5" s="1103" t="s">
        <v>681</v>
      </c>
      <c r="K5" s="1104" t="s">
        <v>1020</v>
      </c>
      <c r="L5" s="1104" t="s">
        <v>1021</v>
      </c>
      <c r="M5" s="1105" t="s">
        <v>1022</v>
      </c>
      <c r="N5" s="1110" t="s">
        <v>1018</v>
      </c>
      <c r="O5" s="544">
        <v>2024</v>
      </c>
      <c r="P5" s="544">
        <v>2025</v>
      </c>
      <c r="Q5" s="544">
        <v>2026</v>
      </c>
      <c r="R5" s="544">
        <v>2027</v>
      </c>
      <c r="S5" s="1111">
        <v>2028</v>
      </c>
    </row>
    <row r="6" spans="1:19" ht="15" customHeight="1" x14ac:dyDescent="0.2">
      <c r="A6" s="1106"/>
      <c r="B6" s="1107"/>
      <c r="C6" s="1108"/>
      <c r="D6" s="1109"/>
      <c r="E6" s="1109"/>
      <c r="F6" s="1109"/>
      <c r="G6" s="1109"/>
      <c r="H6" s="1109"/>
      <c r="I6" s="1118">
        <f t="shared" ref="I6:I56" si="0">SUM(D6,E6)-G6</f>
        <v>0</v>
      </c>
      <c r="J6" s="1114"/>
      <c r="K6" s="1123">
        <f>IF(AND('A. Allgemeine Informationen'!C15=C6,OR(B6="geleistete Anzahlungen und Anlagen im Bau des Sachanlagevermögens",B6="geleistete Anzahlungen auf immaterielle Vermögensgegenstände",B6="Grundstücke")),0,M6+L6)</f>
        <v>0</v>
      </c>
      <c r="L6" s="1123">
        <f>N6</f>
        <v>0</v>
      </c>
      <c r="M6" s="1124">
        <f>IF('A. Allgemeine Informationen'!$C$15=2024,O6,IF('A. Allgemeine Informationen'!$C$15=2025,P6,IF('A. Allgemeine Informationen'!$C$15=2026,Q6,IF('A. Allgemeine Informationen'!$C$15=2027,R6,S6))))</f>
        <v>0</v>
      </c>
      <c r="N6" s="1112">
        <f>IF(AND($J6&lt;&gt;"",$J6&lt;&gt;0),($I6/$J6),0)</f>
        <v>0</v>
      </c>
      <c r="O6" s="1261">
        <f>IF(AND($J6&lt;&gt;"",$J6&lt;&gt;0),IF(($J6-(O$5-$C6))&gt;0,($J6-(O$5-$C6)-1)*($I6/$J6),0),$I6)</f>
        <v>0</v>
      </c>
      <c r="P6" s="1261">
        <f t="shared" ref="P6:S21" si="1">IF(AND($J6&lt;&gt;"",$J6&lt;&gt;0),IF(($J6-(P$5-$C6))&gt;0,($J6-(P$5-$C6)-1)*($I6/$J6),0),$I6)</f>
        <v>0</v>
      </c>
      <c r="Q6" s="1261">
        <f t="shared" si="1"/>
        <v>0</v>
      </c>
      <c r="R6" s="1261">
        <f t="shared" si="1"/>
        <v>0</v>
      </c>
      <c r="S6" s="1262">
        <f t="shared" si="1"/>
        <v>0</v>
      </c>
    </row>
    <row r="7" spans="1:19" ht="15" customHeight="1" x14ac:dyDescent="0.2">
      <c r="A7" s="1106"/>
      <c r="B7" s="1107"/>
      <c r="C7" s="1108"/>
      <c r="D7" s="1109"/>
      <c r="E7" s="1109"/>
      <c r="F7" s="1109"/>
      <c r="G7" s="1109"/>
      <c r="H7" s="1109"/>
      <c r="I7" s="1118">
        <f t="shared" si="0"/>
        <v>0</v>
      </c>
      <c r="J7" s="1114"/>
      <c r="K7" s="1123">
        <f>IF(AND('A. Allgemeine Informationen'!C16=C7,OR(B7="geleistete Anzahlungen und Anlagen im Bau des Sachanlagevermögens",B7="geleistete Anzahlungen auf immaterielle Vermögensgegenstände",B7="Grundstücke")),0,M7+L7)</f>
        <v>0</v>
      </c>
      <c r="L7" s="1123">
        <f t="shared" ref="L7:L56" si="2">N7</f>
        <v>0</v>
      </c>
      <c r="M7" s="1124">
        <f>IF('A. Allgemeine Informationen'!$C$15=2024,O7,IF('A. Allgemeine Informationen'!$C$15=2025,P7,IF('A. Allgemeine Informationen'!$C$15=2026,Q7,IF('A. Allgemeine Informationen'!$C$15=2027,R7,S7))))</f>
        <v>0</v>
      </c>
      <c r="N7" s="1112">
        <f t="shared" ref="N7:N56" si="3">IF(AND($J7&lt;&gt;"",$J7&lt;&gt;0),($I7/$J7),0)</f>
        <v>0</v>
      </c>
      <c r="O7" s="1261">
        <f t="shared" ref="O7:S38" si="4">IF(AND($J7&lt;&gt;"",$J7&lt;&gt;0),IF(($J7-(O$5-$C7))&gt;0,($J7-(O$5-$C7)-1)*($I7/$J7),0),$I7)</f>
        <v>0</v>
      </c>
      <c r="P7" s="1261">
        <f t="shared" si="1"/>
        <v>0</v>
      </c>
      <c r="Q7" s="1261">
        <f t="shared" si="1"/>
        <v>0</v>
      </c>
      <c r="R7" s="1261">
        <f t="shared" si="1"/>
        <v>0</v>
      </c>
      <c r="S7" s="1262">
        <f t="shared" si="1"/>
        <v>0</v>
      </c>
    </row>
    <row r="8" spans="1:19" ht="15" customHeight="1" x14ac:dyDescent="0.2">
      <c r="A8" s="1106"/>
      <c r="B8" s="1107"/>
      <c r="C8" s="1108"/>
      <c r="D8" s="1109"/>
      <c r="E8" s="1109"/>
      <c r="F8" s="1109"/>
      <c r="G8" s="1109"/>
      <c r="H8" s="1109"/>
      <c r="I8" s="1118">
        <f t="shared" si="0"/>
        <v>0</v>
      </c>
      <c r="J8" s="1114"/>
      <c r="K8" s="1123">
        <f>IF(AND('A. Allgemeine Informationen'!C17=C8,OR(B8="geleistete Anzahlungen und Anlagen im Bau des Sachanlagevermögens",B8="geleistete Anzahlungen auf immaterielle Vermögensgegenstände",B8="Grundstücke")),0,M8+L8)</f>
        <v>0</v>
      </c>
      <c r="L8" s="1123">
        <f t="shared" si="2"/>
        <v>0</v>
      </c>
      <c r="M8" s="1124">
        <f>IF('A. Allgemeine Informationen'!$C$15=2024,O8,IF('A. Allgemeine Informationen'!$C$15=2025,P8,IF('A. Allgemeine Informationen'!$C$15=2026,Q8,IF('A. Allgemeine Informationen'!$C$15=2027,R8,S8))))</f>
        <v>0</v>
      </c>
      <c r="N8" s="1112">
        <f t="shared" si="3"/>
        <v>0</v>
      </c>
      <c r="O8" s="1261">
        <f t="shared" si="4"/>
        <v>0</v>
      </c>
      <c r="P8" s="1261">
        <f t="shared" si="1"/>
        <v>0</v>
      </c>
      <c r="Q8" s="1261">
        <f t="shared" si="1"/>
        <v>0</v>
      </c>
      <c r="R8" s="1261">
        <f t="shared" si="1"/>
        <v>0</v>
      </c>
      <c r="S8" s="1262">
        <f t="shared" si="1"/>
        <v>0</v>
      </c>
    </row>
    <row r="9" spans="1:19" ht="15" customHeight="1" x14ac:dyDescent="0.2">
      <c r="A9" s="1106"/>
      <c r="B9" s="1107"/>
      <c r="C9" s="1108"/>
      <c r="D9" s="1109"/>
      <c r="E9" s="1109"/>
      <c r="F9" s="1109"/>
      <c r="G9" s="1109"/>
      <c r="H9" s="1109"/>
      <c r="I9" s="1118">
        <f t="shared" si="0"/>
        <v>0</v>
      </c>
      <c r="J9" s="1114"/>
      <c r="K9" s="1123">
        <f>IF(AND('A. Allgemeine Informationen'!C18=C9,OR(B9="geleistete Anzahlungen und Anlagen im Bau des Sachanlagevermögens",B9="geleistete Anzahlungen auf immaterielle Vermögensgegenstände",B9="Grundstücke")),0,M9+L9)</f>
        <v>0</v>
      </c>
      <c r="L9" s="1123">
        <f t="shared" si="2"/>
        <v>0</v>
      </c>
      <c r="M9" s="1124">
        <f>IF('A. Allgemeine Informationen'!$C$15=2024,O9,IF('A. Allgemeine Informationen'!$C$15=2025,P9,IF('A. Allgemeine Informationen'!$C$15=2026,Q9,IF('A. Allgemeine Informationen'!$C$15=2027,R9,S9))))</f>
        <v>0</v>
      </c>
      <c r="N9" s="1112">
        <f t="shared" si="3"/>
        <v>0</v>
      </c>
      <c r="O9" s="1261">
        <f t="shared" si="4"/>
        <v>0</v>
      </c>
      <c r="P9" s="1261">
        <f t="shared" si="1"/>
        <v>0</v>
      </c>
      <c r="Q9" s="1261">
        <f t="shared" si="1"/>
        <v>0</v>
      </c>
      <c r="R9" s="1261">
        <f t="shared" si="1"/>
        <v>0</v>
      </c>
      <c r="S9" s="1262">
        <f t="shared" si="1"/>
        <v>0</v>
      </c>
    </row>
    <row r="10" spans="1:19" ht="15" customHeight="1" x14ac:dyDescent="0.2">
      <c r="A10" s="1106"/>
      <c r="B10" s="1107"/>
      <c r="C10" s="1108"/>
      <c r="D10" s="1109"/>
      <c r="E10" s="1109"/>
      <c r="F10" s="1109"/>
      <c r="G10" s="1109"/>
      <c r="H10" s="1109"/>
      <c r="I10" s="1118">
        <f t="shared" si="0"/>
        <v>0</v>
      </c>
      <c r="J10" s="1114"/>
      <c r="K10" s="1123">
        <f>IF(AND('A. Allgemeine Informationen'!C19=C10,OR(B10="geleistete Anzahlungen und Anlagen im Bau des Sachanlagevermögens",B10="geleistete Anzahlungen auf immaterielle Vermögensgegenstände",B10="Grundstücke")),0,M10+L10)</f>
        <v>0</v>
      </c>
      <c r="L10" s="1123">
        <f t="shared" si="2"/>
        <v>0</v>
      </c>
      <c r="M10" s="1124">
        <f>IF('A. Allgemeine Informationen'!$C$15=2024,O10,IF('A. Allgemeine Informationen'!$C$15=2025,P10,IF('A. Allgemeine Informationen'!$C$15=2026,Q10,IF('A. Allgemeine Informationen'!$C$15=2027,R10,S10))))</f>
        <v>0</v>
      </c>
      <c r="N10" s="1112">
        <f t="shared" si="3"/>
        <v>0</v>
      </c>
      <c r="O10" s="1261">
        <f t="shared" si="4"/>
        <v>0</v>
      </c>
      <c r="P10" s="1261">
        <f t="shared" si="1"/>
        <v>0</v>
      </c>
      <c r="Q10" s="1261">
        <f t="shared" si="1"/>
        <v>0</v>
      </c>
      <c r="R10" s="1261">
        <f t="shared" si="1"/>
        <v>0</v>
      </c>
      <c r="S10" s="1262">
        <f t="shared" si="1"/>
        <v>0</v>
      </c>
    </row>
    <row r="11" spans="1:19" ht="15" customHeight="1" x14ac:dyDescent="0.2">
      <c r="A11" s="1106"/>
      <c r="B11" s="1107"/>
      <c r="C11" s="1108"/>
      <c r="D11" s="1109"/>
      <c r="E11" s="1109"/>
      <c r="F11" s="1109"/>
      <c r="G11" s="1109"/>
      <c r="H11" s="1109"/>
      <c r="I11" s="1118">
        <f t="shared" si="0"/>
        <v>0</v>
      </c>
      <c r="J11" s="1114"/>
      <c r="K11" s="1123">
        <f>IF(AND('A. Allgemeine Informationen'!C20=C11,OR(B11="geleistete Anzahlungen und Anlagen im Bau des Sachanlagevermögens",B11="geleistete Anzahlungen auf immaterielle Vermögensgegenstände",B11="Grundstücke")),0,M11+L11)</f>
        <v>0</v>
      </c>
      <c r="L11" s="1123">
        <f t="shared" si="2"/>
        <v>0</v>
      </c>
      <c r="M11" s="1124">
        <f>IF('A. Allgemeine Informationen'!$C$15=2024,O11,IF('A. Allgemeine Informationen'!$C$15=2025,P11,IF('A. Allgemeine Informationen'!$C$15=2026,Q11,IF('A. Allgemeine Informationen'!$C$15=2027,R11,S11))))</f>
        <v>0</v>
      </c>
      <c r="N11" s="1112">
        <f t="shared" si="3"/>
        <v>0</v>
      </c>
      <c r="O11" s="1261">
        <f t="shared" si="4"/>
        <v>0</v>
      </c>
      <c r="P11" s="1261">
        <f t="shared" si="1"/>
        <v>0</v>
      </c>
      <c r="Q11" s="1261">
        <f t="shared" si="1"/>
        <v>0</v>
      </c>
      <c r="R11" s="1261">
        <f t="shared" si="1"/>
        <v>0</v>
      </c>
      <c r="S11" s="1262">
        <f t="shared" si="1"/>
        <v>0</v>
      </c>
    </row>
    <row r="12" spans="1:19" ht="15" customHeight="1" x14ac:dyDescent="0.2">
      <c r="A12" s="1106"/>
      <c r="B12" s="1107"/>
      <c r="C12" s="1108"/>
      <c r="D12" s="1109"/>
      <c r="E12" s="1109"/>
      <c r="F12" s="1109"/>
      <c r="G12" s="1109"/>
      <c r="H12" s="1109"/>
      <c r="I12" s="1118">
        <f t="shared" si="0"/>
        <v>0</v>
      </c>
      <c r="J12" s="1114"/>
      <c r="K12" s="1123">
        <f>IF(AND('A. Allgemeine Informationen'!C21=C12,OR(B12="geleistete Anzahlungen und Anlagen im Bau des Sachanlagevermögens",B12="geleistete Anzahlungen auf immaterielle Vermögensgegenstände",B12="Grundstücke")),0,M12+L12)</f>
        <v>0</v>
      </c>
      <c r="L12" s="1123">
        <f t="shared" si="2"/>
        <v>0</v>
      </c>
      <c r="M12" s="1124">
        <f>IF('A. Allgemeine Informationen'!$C$15=2024,O12,IF('A. Allgemeine Informationen'!$C$15=2025,P12,IF('A. Allgemeine Informationen'!$C$15=2026,Q12,IF('A. Allgemeine Informationen'!$C$15=2027,R12,S12))))</f>
        <v>0</v>
      </c>
      <c r="N12" s="1112">
        <f t="shared" si="3"/>
        <v>0</v>
      </c>
      <c r="O12" s="1261">
        <f t="shared" si="4"/>
        <v>0</v>
      </c>
      <c r="P12" s="1261">
        <f t="shared" si="1"/>
        <v>0</v>
      </c>
      <c r="Q12" s="1261">
        <f t="shared" si="1"/>
        <v>0</v>
      </c>
      <c r="R12" s="1261">
        <f t="shared" si="1"/>
        <v>0</v>
      </c>
      <c r="S12" s="1262">
        <f t="shared" si="1"/>
        <v>0</v>
      </c>
    </row>
    <row r="13" spans="1:19" ht="15" customHeight="1" x14ac:dyDescent="0.2">
      <c r="A13" s="1106"/>
      <c r="B13" s="1107"/>
      <c r="C13" s="1108"/>
      <c r="D13" s="1109"/>
      <c r="E13" s="1109"/>
      <c r="F13" s="1109"/>
      <c r="G13" s="1109"/>
      <c r="H13" s="1109"/>
      <c r="I13" s="1118">
        <f t="shared" si="0"/>
        <v>0</v>
      </c>
      <c r="J13" s="1114"/>
      <c r="K13" s="1123">
        <f>IF(AND('A. Allgemeine Informationen'!C22=C13,OR(B13="geleistete Anzahlungen und Anlagen im Bau des Sachanlagevermögens",B13="geleistete Anzahlungen auf immaterielle Vermögensgegenstände",B13="Grundstücke")),0,M13+L13)</f>
        <v>0</v>
      </c>
      <c r="L13" s="1123">
        <f t="shared" si="2"/>
        <v>0</v>
      </c>
      <c r="M13" s="1124">
        <f>IF('A. Allgemeine Informationen'!$C$15=2024,O13,IF('A. Allgemeine Informationen'!$C$15=2025,P13,IF('A. Allgemeine Informationen'!$C$15=2026,Q13,IF('A. Allgemeine Informationen'!$C$15=2027,R13,S13))))</f>
        <v>0</v>
      </c>
      <c r="N13" s="1112">
        <f t="shared" si="3"/>
        <v>0</v>
      </c>
      <c r="O13" s="1261">
        <f t="shared" si="4"/>
        <v>0</v>
      </c>
      <c r="P13" s="1261">
        <f t="shared" si="1"/>
        <v>0</v>
      </c>
      <c r="Q13" s="1261">
        <f t="shared" si="1"/>
        <v>0</v>
      </c>
      <c r="R13" s="1261">
        <f t="shared" si="1"/>
        <v>0</v>
      </c>
      <c r="S13" s="1262">
        <f t="shared" si="1"/>
        <v>0</v>
      </c>
    </row>
    <row r="14" spans="1:19" ht="15" customHeight="1" x14ac:dyDescent="0.2">
      <c r="A14" s="1106"/>
      <c r="B14" s="1107"/>
      <c r="C14" s="1108"/>
      <c r="D14" s="1109"/>
      <c r="E14" s="1109"/>
      <c r="F14" s="1109"/>
      <c r="G14" s="1109"/>
      <c r="H14" s="1109"/>
      <c r="I14" s="1118">
        <f t="shared" si="0"/>
        <v>0</v>
      </c>
      <c r="J14" s="1114"/>
      <c r="K14" s="1123">
        <f>IF(AND('A. Allgemeine Informationen'!C23=C14,OR(B14="geleistete Anzahlungen und Anlagen im Bau des Sachanlagevermögens",B14="geleistete Anzahlungen auf immaterielle Vermögensgegenstände",B14="Grundstücke")),0,M14+L14)</f>
        <v>0</v>
      </c>
      <c r="L14" s="1123">
        <f t="shared" si="2"/>
        <v>0</v>
      </c>
      <c r="M14" s="1124">
        <f>IF('A. Allgemeine Informationen'!$C$15=2024,O14,IF('A. Allgemeine Informationen'!$C$15=2025,P14,IF('A. Allgemeine Informationen'!$C$15=2026,Q14,IF('A. Allgemeine Informationen'!$C$15=2027,R14,S14))))</f>
        <v>0</v>
      </c>
      <c r="N14" s="1112">
        <f t="shared" si="3"/>
        <v>0</v>
      </c>
      <c r="O14" s="1261">
        <f t="shared" si="4"/>
        <v>0</v>
      </c>
      <c r="P14" s="1261">
        <f t="shared" si="1"/>
        <v>0</v>
      </c>
      <c r="Q14" s="1261">
        <f t="shared" si="1"/>
        <v>0</v>
      </c>
      <c r="R14" s="1261">
        <f t="shared" si="1"/>
        <v>0</v>
      </c>
      <c r="S14" s="1262">
        <f t="shared" si="1"/>
        <v>0</v>
      </c>
    </row>
    <row r="15" spans="1:19" ht="15" customHeight="1" x14ac:dyDescent="0.2">
      <c r="A15" s="1106"/>
      <c r="B15" s="1107"/>
      <c r="C15" s="1108"/>
      <c r="D15" s="1109"/>
      <c r="E15" s="1109"/>
      <c r="F15" s="1109"/>
      <c r="G15" s="1109"/>
      <c r="H15" s="1109"/>
      <c r="I15" s="1118">
        <f t="shared" si="0"/>
        <v>0</v>
      </c>
      <c r="J15" s="1114"/>
      <c r="K15" s="1123">
        <f>IF(AND('A. Allgemeine Informationen'!C24=C15,OR(B15="geleistete Anzahlungen und Anlagen im Bau des Sachanlagevermögens",B15="geleistete Anzahlungen auf immaterielle Vermögensgegenstände",B15="Grundstücke")),0,M15+L15)</f>
        <v>0</v>
      </c>
      <c r="L15" s="1123">
        <f t="shared" si="2"/>
        <v>0</v>
      </c>
      <c r="M15" s="1124">
        <f>IF('A. Allgemeine Informationen'!$C$15=2024,O15,IF('A. Allgemeine Informationen'!$C$15=2025,P15,IF('A. Allgemeine Informationen'!$C$15=2026,Q15,IF('A. Allgemeine Informationen'!$C$15=2027,R15,S15))))</f>
        <v>0</v>
      </c>
      <c r="N15" s="1112">
        <f t="shared" si="3"/>
        <v>0</v>
      </c>
      <c r="O15" s="1261">
        <f t="shared" si="4"/>
        <v>0</v>
      </c>
      <c r="P15" s="1261">
        <f t="shared" si="1"/>
        <v>0</v>
      </c>
      <c r="Q15" s="1261">
        <f t="shared" si="1"/>
        <v>0</v>
      </c>
      <c r="R15" s="1261">
        <f t="shared" si="1"/>
        <v>0</v>
      </c>
      <c r="S15" s="1262">
        <f t="shared" si="1"/>
        <v>0</v>
      </c>
    </row>
    <row r="16" spans="1:19" ht="15" customHeight="1" x14ac:dyDescent="0.2">
      <c r="A16" s="1106"/>
      <c r="B16" s="1107"/>
      <c r="C16" s="1108"/>
      <c r="D16" s="1109"/>
      <c r="E16" s="1109"/>
      <c r="F16" s="1109"/>
      <c r="G16" s="1109"/>
      <c r="H16" s="1109"/>
      <c r="I16" s="1118">
        <f t="shared" si="0"/>
        <v>0</v>
      </c>
      <c r="J16" s="1114"/>
      <c r="K16" s="1123">
        <f>IF(AND('A. Allgemeine Informationen'!C25=C16,OR(B16="geleistete Anzahlungen und Anlagen im Bau des Sachanlagevermögens",B16="geleistete Anzahlungen auf immaterielle Vermögensgegenstände",B16="Grundstücke")),0,M16+L16)</f>
        <v>0</v>
      </c>
      <c r="L16" s="1123">
        <f t="shared" si="2"/>
        <v>0</v>
      </c>
      <c r="M16" s="1124">
        <f>IF('A. Allgemeine Informationen'!$C$15=2024,O16,IF('A. Allgemeine Informationen'!$C$15=2025,P16,IF('A. Allgemeine Informationen'!$C$15=2026,Q16,IF('A. Allgemeine Informationen'!$C$15=2027,R16,S16))))</f>
        <v>0</v>
      </c>
      <c r="N16" s="1112">
        <f t="shared" si="3"/>
        <v>0</v>
      </c>
      <c r="O16" s="1261">
        <f t="shared" si="4"/>
        <v>0</v>
      </c>
      <c r="P16" s="1261">
        <f t="shared" si="1"/>
        <v>0</v>
      </c>
      <c r="Q16" s="1261">
        <f t="shared" si="1"/>
        <v>0</v>
      </c>
      <c r="R16" s="1261">
        <f t="shared" si="1"/>
        <v>0</v>
      </c>
      <c r="S16" s="1262">
        <f t="shared" si="1"/>
        <v>0</v>
      </c>
    </row>
    <row r="17" spans="1:19" ht="15" customHeight="1" x14ac:dyDescent="0.2">
      <c r="A17" s="1106"/>
      <c r="B17" s="1107"/>
      <c r="C17" s="1108"/>
      <c r="D17" s="1109"/>
      <c r="E17" s="1109"/>
      <c r="F17" s="1109"/>
      <c r="G17" s="1109"/>
      <c r="H17" s="1109"/>
      <c r="I17" s="1118">
        <f t="shared" si="0"/>
        <v>0</v>
      </c>
      <c r="J17" s="1114"/>
      <c r="K17" s="1123">
        <f>IF(AND('A. Allgemeine Informationen'!C26=C17,OR(B17="geleistete Anzahlungen und Anlagen im Bau des Sachanlagevermögens",B17="geleistete Anzahlungen auf immaterielle Vermögensgegenstände",B17="Grundstücke")),0,M17+L17)</f>
        <v>0</v>
      </c>
      <c r="L17" s="1123">
        <f t="shared" si="2"/>
        <v>0</v>
      </c>
      <c r="M17" s="1124">
        <f>IF('A. Allgemeine Informationen'!$C$15=2024,O17,IF('A. Allgemeine Informationen'!$C$15=2025,P17,IF('A. Allgemeine Informationen'!$C$15=2026,Q17,IF('A. Allgemeine Informationen'!$C$15=2027,R17,S17))))</f>
        <v>0</v>
      </c>
      <c r="N17" s="1112">
        <f t="shared" si="3"/>
        <v>0</v>
      </c>
      <c r="O17" s="1261">
        <f t="shared" si="4"/>
        <v>0</v>
      </c>
      <c r="P17" s="1261">
        <f t="shared" si="1"/>
        <v>0</v>
      </c>
      <c r="Q17" s="1261">
        <f t="shared" si="1"/>
        <v>0</v>
      </c>
      <c r="R17" s="1261">
        <f t="shared" si="1"/>
        <v>0</v>
      </c>
      <c r="S17" s="1262">
        <f t="shared" si="1"/>
        <v>0</v>
      </c>
    </row>
    <row r="18" spans="1:19" ht="15" customHeight="1" x14ac:dyDescent="0.2">
      <c r="A18" s="1106"/>
      <c r="B18" s="1107"/>
      <c r="C18" s="1108"/>
      <c r="D18" s="1109"/>
      <c r="E18" s="1109"/>
      <c r="F18" s="1109"/>
      <c r="G18" s="1109"/>
      <c r="H18" s="1109"/>
      <c r="I18" s="1118">
        <f t="shared" si="0"/>
        <v>0</v>
      </c>
      <c r="J18" s="1114"/>
      <c r="K18" s="1123">
        <f>IF(AND('A. Allgemeine Informationen'!C27=C18,OR(B18="geleistete Anzahlungen und Anlagen im Bau des Sachanlagevermögens",B18="geleistete Anzahlungen auf immaterielle Vermögensgegenstände",B18="Grundstücke")),0,M18+L18)</f>
        <v>0</v>
      </c>
      <c r="L18" s="1123">
        <f t="shared" si="2"/>
        <v>0</v>
      </c>
      <c r="M18" s="1124">
        <f>IF('A. Allgemeine Informationen'!$C$15=2024,O18,IF('A. Allgemeine Informationen'!$C$15=2025,P18,IF('A. Allgemeine Informationen'!$C$15=2026,Q18,IF('A. Allgemeine Informationen'!$C$15=2027,R18,S18))))</f>
        <v>0</v>
      </c>
      <c r="N18" s="1112">
        <f t="shared" si="3"/>
        <v>0</v>
      </c>
      <c r="O18" s="1261">
        <f t="shared" si="4"/>
        <v>0</v>
      </c>
      <c r="P18" s="1261">
        <f t="shared" si="1"/>
        <v>0</v>
      </c>
      <c r="Q18" s="1261">
        <f t="shared" si="1"/>
        <v>0</v>
      </c>
      <c r="R18" s="1261">
        <f t="shared" si="1"/>
        <v>0</v>
      </c>
      <c r="S18" s="1262">
        <f t="shared" si="1"/>
        <v>0</v>
      </c>
    </row>
    <row r="19" spans="1:19" ht="15" customHeight="1" x14ac:dyDescent="0.2">
      <c r="A19" s="1106"/>
      <c r="B19" s="1107"/>
      <c r="C19" s="1108"/>
      <c r="D19" s="1109"/>
      <c r="E19" s="1109"/>
      <c r="F19" s="1109"/>
      <c r="G19" s="1109"/>
      <c r="H19" s="1109"/>
      <c r="I19" s="1118">
        <f t="shared" si="0"/>
        <v>0</v>
      </c>
      <c r="J19" s="1114"/>
      <c r="K19" s="1123">
        <f>IF(AND('A. Allgemeine Informationen'!C28=C19,OR(B19="geleistete Anzahlungen und Anlagen im Bau des Sachanlagevermögens",B19="geleistete Anzahlungen auf immaterielle Vermögensgegenstände",B19="Grundstücke")),0,M19+L19)</f>
        <v>0</v>
      </c>
      <c r="L19" s="1123">
        <f t="shared" si="2"/>
        <v>0</v>
      </c>
      <c r="M19" s="1124">
        <f>IF('A. Allgemeine Informationen'!$C$15=2024,O19,IF('A. Allgemeine Informationen'!$C$15=2025,P19,IF('A. Allgemeine Informationen'!$C$15=2026,Q19,IF('A. Allgemeine Informationen'!$C$15=2027,R19,S19))))</f>
        <v>0</v>
      </c>
      <c r="N19" s="1112">
        <f t="shared" si="3"/>
        <v>0</v>
      </c>
      <c r="O19" s="1261">
        <f t="shared" si="4"/>
        <v>0</v>
      </c>
      <c r="P19" s="1261">
        <f t="shared" si="1"/>
        <v>0</v>
      </c>
      <c r="Q19" s="1261">
        <f t="shared" si="1"/>
        <v>0</v>
      </c>
      <c r="R19" s="1261">
        <f t="shared" si="1"/>
        <v>0</v>
      </c>
      <c r="S19" s="1262">
        <f t="shared" si="1"/>
        <v>0</v>
      </c>
    </row>
    <row r="20" spans="1:19" ht="15" customHeight="1" x14ac:dyDescent="0.2">
      <c r="A20" s="1106"/>
      <c r="B20" s="1107"/>
      <c r="C20" s="1108"/>
      <c r="D20" s="1109"/>
      <c r="E20" s="1109"/>
      <c r="F20" s="1109"/>
      <c r="G20" s="1109"/>
      <c r="H20" s="1109"/>
      <c r="I20" s="1118">
        <f t="shared" si="0"/>
        <v>0</v>
      </c>
      <c r="J20" s="1114"/>
      <c r="K20" s="1123">
        <f>IF(AND('A. Allgemeine Informationen'!C29=C20,OR(B20="geleistete Anzahlungen und Anlagen im Bau des Sachanlagevermögens",B20="geleistete Anzahlungen auf immaterielle Vermögensgegenstände",B20="Grundstücke")),0,M20+L20)</f>
        <v>0</v>
      </c>
      <c r="L20" s="1123">
        <f t="shared" si="2"/>
        <v>0</v>
      </c>
      <c r="M20" s="1124">
        <f>IF('A. Allgemeine Informationen'!$C$15=2024,O20,IF('A. Allgemeine Informationen'!$C$15=2025,P20,IF('A. Allgemeine Informationen'!$C$15=2026,Q20,IF('A. Allgemeine Informationen'!$C$15=2027,R20,S20))))</f>
        <v>0</v>
      </c>
      <c r="N20" s="1112">
        <f t="shared" si="3"/>
        <v>0</v>
      </c>
      <c r="O20" s="1261">
        <f t="shared" si="4"/>
        <v>0</v>
      </c>
      <c r="P20" s="1261">
        <f t="shared" si="1"/>
        <v>0</v>
      </c>
      <c r="Q20" s="1261">
        <f t="shared" si="1"/>
        <v>0</v>
      </c>
      <c r="R20" s="1261">
        <f t="shared" si="1"/>
        <v>0</v>
      </c>
      <c r="S20" s="1262">
        <f t="shared" si="1"/>
        <v>0</v>
      </c>
    </row>
    <row r="21" spans="1:19" ht="15" customHeight="1" x14ac:dyDescent="0.2">
      <c r="A21" s="1106"/>
      <c r="B21" s="1107"/>
      <c r="C21" s="1108"/>
      <c r="D21" s="1109"/>
      <c r="E21" s="1109"/>
      <c r="F21" s="1109"/>
      <c r="G21" s="1109"/>
      <c r="H21" s="1109"/>
      <c r="I21" s="1118">
        <f t="shared" si="0"/>
        <v>0</v>
      </c>
      <c r="J21" s="1114"/>
      <c r="K21" s="1123">
        <f>IF(AND('A. Allgemeine Informationen'!C30=C21,OR(B21="geleistete Anzahlungen und Anlagen im Bau des Sachanlagevermögens",B21="geleistete Anzahlungen auf immaterielle Vermögensgegenstände",B21="Grundstücke")),0,M21+L21)</f>
        <v>0</v>
      </c>
      <c r="L21" s="1123">
        <f t="shared" si="2"/>
        <v>0</v>
      </c>
      <c r="M21" s="1124">
        <f>IF('A. Allgemeine Informationen'!$C$15=2024,O21,IF('A. Allgemeine Informationen'!$C$15=2025,P21,IF('A. Allgemeine Informationen'!$C$15=2026,Q21,IF('A. Allgemeine Informationen'!$C$15=2027,R21,S21))))</f>
        <v>0</v>
      </c>
      <c r="N21" s="1112">
        <f t="shared" si="3"/>
        <v>0</v>
      </c>
      <c r="O21" s="1261">
        <f t="shared" si="4"/>
        <v>0</v>
      </c>
      <c r="P21" s="1261">
        <f t="shared" si="1"/>
        <v>0</v>
      </c>
      <c r="Q21" s="1261">
        <f t="shared" si="1"/>
        <v>0</v>
      </c>
      <c r="R21" s="1261">
        <f t="shared" si="1"/>
        <v>0</v>
      </c>
      <c r="S21" s="1262">
        <f t="shared" si="1"/>
        <v>0</v>
      </c>
    </row>
    <row r="22" spans="1:19" ht="15" customHeight="1" x14ac:dyDescent="0.2">
      <c r="A22" s="1106"/>
      <c r="B22" s="1107"/>
      <c r="C22" s="1108"/>
      <c r="D22" s="1109"/>
      <c r="E22" s="1109"/>
      <c r="F22" s="1109"/>
      <c r="G22" s="1109"/>
      <c r="H22" s="1109"/>
      <c r="I22" s="1118">
        <f t="shared" si="0"/>
        <v>0</v>
      </c>
      <c r="J22" s="1114"/>
      <c r="K22" s="1123">
        <f>IF(AND('A. Allgemeine Informationen'!C31=C22,OR(B22="geleistete Anzahlungen und Anlagen im Bau des Sachanlagevermögens",B22="geleistete Anzahlungen auf immaterielle Vermögensgegenstände",B22="Grundstücke")),0,M22+L22)</f>
        <v>0</v>
      </c>
      <c r="L22" s="1123">
        <f t="shared" si="2"/>
        <v>0</v>
      </c>
      <c r="M22" s="1124">
        <f>IF('A. Allgemeine Informationen'!$C$15=2024,O22,IF('A. Allgemeine Informationen'!$C$15=2025,P22,IF('A. Allgemeine Informationen'!$C$15=2026,Q22,IF('A. Allgemeine Informationen'!$C$15=2027,R22,S22))))</f>
        <v>0</v>
      </c>
      <c r="N22" s="1112">
        <f t="shared" si="3"/>
        <v>0</v>
      </c>
      <c r="O22" s="1261">
        <f t="shared" si="4"/>
        <v>0</v>
      </c>
      <c r="P22" s="1261">
        <f t="shared" si="4"/>
        <v>0</v>
      </c>
      <c r="Q22" s="1261">
        <f t="shared" si="4"/>
        <v>0</v>
      </c>
      <c r="R22" s="1261">
        <f t="shared" si="4"/>
        <v>0</v>
      </c>
      <c r="S22" s="1262">
        <f t="shared" si="4"/>
        <v>0</v>
      </c>
    </row>
    <row r="23" spans="1:19" ht="15" customHeight="1" x14ac:dyDescent="0.2">
      <c r="A23" s="1106"/>
      <c r="B23" s="1107"/>
      <c r="C23" s="1108"/>
      <c r="D23" s="1109"/>
      <c r="E23" s="1109"/>
      <c r="F23" s="1109"/>
      <c r="G23" s="1109"/>
      <c r="H23" s="1109"/>
      <c r="I23" s="1118">
        <f t="shared" si="0"/>
        <v>0</v>
      </c>
      <c r="J23" s="1114"/>
      <c r="K23" s="1123">
        <f>IF(AND('A. Allgemeine Informationen'!C32=C23,OR(B23="geleistete Anzahlungen und Anlagen im Bau des Sachanlagevermögens",B23="geleistete Anzahlungen auf immaterielle Vermögensgegenstände",B23="Grundstücke")),0,M23+L23)</f>
        <v>0</v>
      </c>
      <c r="L23" s="1123">
        <f t="shared" si="2"/>
        <v>0</v>
      </c>
      <c r="M23" s="1124">
        <f>IF('A. Allgemeine Informationen'!$C$15=2024,O23,IF('A. Allgemeine Informationen'!$C$15=2025,P23,IF('A. Allgemeine Informationen'!$C$15=2026,Q23,IF('A. Allgemeine Informationen'!$C$15=2027,R23,S23))))</f>
        <v>0</v>
      </c>
      <c r="N23" s="1112">
        <f t="shared" si="3"/>
        <v>0</v>
      </c>
      <c r="O23" s="1261">
        <f t="shared" si="4"/>
        <v>0</v>
      </c>
      <c r="P23" s="1261">
        <f t="shared" si="4"/>
        <v>0</v>
      </c>
      <c r="Q23" s="1261">
        <f t="shared" si="4"/>
        <v>0</v>
      </c>
      <c r="R23" s="1261">
        <f t="shared" si="4"/>
        <v>0</v>
      </c>
      <c r="S23" s="1262">
        <f t="shared" si="4"/>
        <v>0</v>
      </c>
    </row>
    <row r="24" spans="1:19" ht="15" customHeight="1" x14ac:dyDescent="0.2">
      <c r="A24" s="1106"/>
      <c r="B24" s="1107"/>
      <c r="C24" s="1108"/>
      <c r="D24" s="1109"/>
      <c r="E24" s="1109"/>
      <c r="F24" s="1109"/>
      <c r="G24" s="1109"/>
      <c r="H24" s="1109"/>
      <c r="I24" s="1118">
        <f t="shared" si="0"/>
        <v>0</v>
      </c>
      <c r="J24" s="1114"/>
      <c r="K24" s="1123">
        <f>IF(AND('A. Allgemeine Informationen'!C33=C24,OR(B24="geleistete Anzahlungen und Anlagen im Bau des Sachanlagevermögens",B24="geleistete Anzahlungen auf immaterielle Vermögensgegenstände",B24="Grundstücke")),0,M24+L24)</f>
        <v>0</v>
      </c>
      <c r="L24" s="1123">
        <f t="shared" si="2"/>
        <v>0</v>
      </c>
      <c r="M24" s="1124">
        <f>IF('A. Allgemeine Informationen'!$C$15=2024,O24,IF('A. Allgemeine Informationen'!$C$15=2025,P24,IF('A. Allgemeine Informationen'!$C$15=2026,Q24,IF('A. Allgemeine Informationen'!$C$15=2027,R24,S24))))</f>
        <v>0</v>
      </c>
      <c r="N24" s="1112">
        <f t="shared" si="3"/>
        <v>0</v>
      </c>
      <c r="O24" s="1261">
        <f t="shared" si="4"/>
        <v>0</v>
      </c>
      <c r="P24" s="1261">
        <f t="shared" si="4"/>
        <v>0</v>
      </c>
      <c r="Q24" s="1261">
        <f t="shared" si="4"/>
        <v>0</v>
      </c>
      <c r="R24" s="1261">
        <f t="shared" si="4"/>
        <v>0</v>
      </c>
      <c r="S24" s="1262">
        <f t="shared" si="4"/>
        <v>0</v>
      </c>
    </row>
    <row r="25" spans="1:19" ht="15" customHeight="1" x14ac:dyDescent="0.2">
      <c r="A25" s="1106"/>
      <c r="B25" s="1107"/>
      <c r="C25" s="1108"/>
      <c r="D25" s="1109"/>
      <c r="E25" s="1109"/>
      <c r="F25" s="1109"/>
      <c r="G25" s="1109"/>
      <c r="H25" s="1109"/>
      <c r="I25" s="1118">
        <f t="shared" si="0"/>
        <v>0</v>
      </c>
      <c r="J25" s="1114"/>
      <c r="K25" s="1123">
        <f>IF(AND('A. Allgemeine Informationen'!C34=C25,OR(B25="geleistete Anzahlungen und Anlagen im Bau des Sachanlagevermögens",B25="geleistete Anzahlungen auf immaterielle Vermögensgegenstände",B25="Grundstücke")),0,M25+L25)</f>
        <v>0</v>
      </c>
      <c r="L25" s="1123">
        <f t="shared" si="2"/>
        <v>0</v>
      </c>
      <c r="M25" s="1124">
        <f>IF('A. Allgemeine Informationen'!$C$15=2024,O25,IF('A. Allgemeine Informationen'!$C$15=2025,P25,IF('A. Allgemeine Informationen'!$C$15=2026,Q25,IF('A. Allgemeine Informationen'!$C$15=2027,R25,S25))))</f>
        <v>0</v>
      </c>
      <c r="N25" s="1112">
        <f t="shared" si="3"/>
        <v>0</v>
      </c>
      <c r="O25" s="1261">
        <f t="shared" si="4"/>
        <v>0</v>
      </c>
      <c r="P25" s="1261">
        <f t="shared" si="4"/>
        <v>0</v>
      </c>
      <c r="Q25" s="1261">
        <f t="shared" si="4"/>
        <v>0</v>
      </c>
      <c r="R25" s="1261">
        <f t="shared" si="4"/>
        <v>0</v>
      </c>
      <c r="S25" s="1262">
        <f t="shared" si="4"/>
        <v>0</v>
      </c>
    </row>
    <row r="26" spans="1:19" ht="15" customHeight="1" x14ac:dyDescent="0.2">
      <c r="A26" s="1106"/>
      <c r="B26" s="1107"/>
      <c r="C26" s="1108"/>
      <c r="D26" s="1109"/>
      <c r="E26" s="1109"/>
      <c r="F26" s="1109"/>
      <c r="G26" s="1109"/>
      <c r="H26" s="1109"/>
      <c r="I26" s="1118">
        <f t="shared" si="0"/>
        <v>0</v>
      </c>
      <c r="J26" s="1114"/>
      <c r="K26" s="1123">
        <f>IF(AND('A. Allgemeine Informationen'!C35=C26,OR(B26="geleistete Anzahlungen und Anlagen im Bau des Sachanlagevermögens",B26="geleistete Anzahlungen auf immaterielle Vermögensgegenstände",B26="Grundstücke")),0,M26+L26)</f>
        <v>0</v>
      </c>
      <c r="L26" s="1123">
        <f t="shared" si="2"/>
        <v>0</v>
      </c>
      <c r="M26" s="1124">
        <f>IF('A. Allgemeine Informationen'!$C$15=2024,O26,IF('A. Allgemeine Informationen'!$C$15=2025,P26,IF('A. Allgemeine Informationen'!$C$15=2026,Q26,IF('A. Allgemeine Informationen'!$C$15=2027,R26,S26))))</f>
        <v>0</v>
      </c>
      <c r="N26" s="1112">
        <f t="shared" si="3"/>
        <v>0</v>
      </c>
      <c r="O26" s="1261">
        <f t="shared" si="4"/>
        <v>0</v>
      </c>
      <c r="P26" s="1261">
        <f t="shared" si="4"/>
        <v>0</v>
      </c>
      <c r="Q26" s="1261">
        <f t="shared" si="4"/>
        <v>0</v>
      </c>
      <c r="R26" s="1261">
        <f t="shared" si="4"/>
        <v>0</v>
      </c>
      <c r="S26" s="1262">
        <f t="shared" si="4"/>
        <v>0</v>
      </c>
    </row>
    <row r="27" spans="1:19" ht="15" customHeight="1" x14ac:dyDescent="0.2">
      <c r="A27" s="1106"/>
      <c r="B27" s="1107"/>
      <c r="C27" s="1108"/>
      <c r="D27" s="1109"/>
      <c r="E27" s="1109"/>
      <c r="F27" s="1109"/>
      <c r="G27" s="1109"/>
      <c r="H27" s="1109"/>
      <c r="I27" s="1118">
        <f t="shared" si="0"/>
        <v>0</v>
      </c>
      <c r="J27" s="1114"/>
      <c r="K27" s="1123">
        <f>IF(AND('A. Allgemeine Informationen'!C36=C27,OR(B27="geleistete Anzahlungen und Anlagen im Bau des Sachanlagevermögens",B27="geleistete Anzahlungen auf immaterielle Vermögensgegenstände",B27="Grundstücke")),0,M27+L27)</f>
        <v>0</v>
      </c>
      <c r="L27" s="1123">
        <f t="shared" si="2"/>
        <v>0</v>
      </c>
      <c r="M27" s="1124">
        <f>IF('A. Allgemeine Informationen'!$C$15=2024,O27,IF('A. Allgemeine Informationen'!$C$15=2025,P27,IF('A. Allgemeine Informationen'!$C$15=2026,Q27,IF('A. Allgemeine Informationen'!$C$15=2027,R27,S27))))</f>
        <v>0</v>
      </c>
      <c r="N27" s="1112">
        <f t="shared" si="3"/>
        <v>0</v>
      </c>
      <c r="O27" s="1261">
        <f t="shared" si="4"/>
        <v>0</v>
      </c>
      <c r="P27" s="1261">
        <f t="shared" si="4"/>
        <v>0</v>
      </c>
      <c r="Q27" s="1261">
        <f t="shared" si="4"/>
        <v>0</v>
      </c>
      <c r="R27" s="1261">
        <f t="shared" si="4"/>
        <v>0</v>
      </c>
      <c r="S27" s="1262">
        <f t="shared" si="4"/>
        <v>0</v>
      </c>
    </row>
    <row r="28" spans="1:19" ht="15" customHeight="1" x14ac:dyDescent="0.2">
      <c r="A28" s="1106"/>
      <c r="B28" s="1107"/>
      <c r="C28" s="1108"/>
      <c r="D28" s="1109"/>
      <c r="E28" s="1109"/>
      <c r="F28" s="1109"/>
      <c r="G28" s="1109"/>
      <c r="H28" s="1109"/>
      <c r="I28" s="1118">
        <f t="shared" si="0"/>
        <v>0</v>
      </c>
      <c r="J28" s="1114"/>
      <c r="K28" s="1123">
        <f>IF(AND('A. Allgemeine Informationen'!C37=C28,OR(B28="geleistete Anzahlungen und Anlagen im Bau des Sachanlagevermögens",B28="geleistete Anzahlungen auf immaterielle Vermögensgegenstände",B28="Grundstücke")),0,M28+L28)</f>
        <v>0</v>
      </c>
      <c r="L28" s="1123">
        <f t="shared" si="2"/>
        <v>0</v>
      </c>
      <c r="M28" s="1124">
        <f>IF('A. Allgemeine Informationen'!$C$15=2024,O28,IF('A. Allgemeine Informationen'!$C$15=2025,P28,IF('A. Allgemeine Informationen'!$C$15=2026,Q28,IF('A. Allgemeine Informationen'!$C$15=2027,R28,S28))))</f>
        <v>0</v>
      </c>
      <c r="N28" s="1112">
        <f t="shared" si="3"/>
        <v>0</v>
      </c>
      <c r="O28" s="1261">
        <f t="shared" si="4"/>
        <v>0</v>
      </c>
      <c r="P28" s="1261">
        <f t="shared" si="4"/>
        <v>0</v>
      </c>
      <c r="Q28" s="1261">
        <f t="shared" si="4"/>
        <v>0</v>
      </c>
      <c r="R28" s="1261">
        <f t="shared" si="4"/>
        <v>0</v>
      </c>
      <c r="S28" s="1262">
        <f t="shared" si="4"/>
        <v>0</v>
      </c>
    </row>
    <row r="29" spans="1:19" ht="15" customHeight="1" x14ac:dyDescent="0.2">
      <c r="A29" s="1106"/>
      <c r="B29" s="1107"/>
      <c r="C29" s="1108"/>
      <c r="D29" s="1109"/>
      <c r="E29" s="1109"/>
      <c r="F29" s="1109"/>
      <c r="G29" s="1109"/>
      <c r="H29" s="1109"/>
      <c r="I29" s="1118">
        <f t="shared" si="0"/>
        <v>0</v>
      </c>
      <c r="J29" s="1114"/>
      <c r="K29" s="1123">
        <f>IF(AND('A. Allgemeine Informationen'!C38=C29,OR(B29="geleistete Anzahlungen und Anlagen im Bau des Sachanlagevermögens",B29="geleistete Anzahlungen auf immaterielle Vermögensgegenstände",B29="Grundstücke")),0,M29+L29)</f>
        <v>0</v>
      </c>
      <c r="L29" s="1123">
        <f t="shared" si="2"/>
        <v>0</v>
      </c>
      <c r="M29" s="1124">
        <f>IF('A. Allgemeine Informationen'!$C$15=2024,O29,IF('A. Allgemeine Informationen'!$C$15=2025,P29,IF('A. Allgemeine Informationen'!$C$15=2026,Q29,IF('A. Allgemeine Informationen'!$C$15=2027,R29,S29))))</f>
        <v>0</v>
      </c>
      <c r="N29" s="1112">
        <f t="shared" si="3"/>
        <v>0</v>
      </c>
      <c r="O29" s="1261">
        <f t="shared" si="4"/>
        <v>0</v>
      </c>
      <c r="P29" s="1261">
        <f t="shared" si="4"/>
        <v>0</v>
      </c>
      <c r="Q29" s="1261">
        <f t="shared" si="4"/>
        <v>0</v>
      </c>
      <c r="R29" s="1261">
        <f t="shared" si="4"/>
        <v>0</v>
      </c>
      <c r="S29" s="1262">
        <f t="shared" si="4"/>
        <v>0</v>
      </c>
    </row>
    <row r="30" spans="1:19" ht="15" customHeight="1" x14ac:dyDescent="0.2">
      <c r="A30" s="1106"/>
      <c r="B30" s="1107"/>
      <c r="C30" s="1108"/>
      <c r="D30" s="1109"/>
      <c r="E30" s="1109"/>
      <c r="F30" s="1109"/>
      <c r="G30" s="1109"/>
      <c r="H30" s="1109"/>
      <c r="I30" s="1118">
        <f t="shared" si="0"/>
        <v>0</v>
      </c>
      <c r="J30" s="1114"/>
      <c r="K30" s="1123">
        <f>IF(AND('A. Allgemeine Informationen'!C39=C30,OR(B30="geleistete Anzahlungen und Anlagen im Bau des Sachanlagevermögens",B30="geleistete Anzahlungen auf immaterielle Vermögensgegenstände",B30="Grundstücke")),0,M30+L30)</f>
        <v>0</v>
      </c>
      <c r="L30" s="1123">
        <f t="shared" si="2"/>
        <v>0</v>
      </c>
      <c r="M30" s="1124">
        <f>IF('A. Allgemeine Informationen'!$C$15=2024,O30,IF('A. Allgemeine Informationen'!$C$15=2025,P30,IF('A. Allgemeine Informationen'!$C$15=2026,Q30,IF('A. Allgemeine Informationen'!$C$15=2027,R30,S30))))</f>
        <v>0</v>
      </c>
      <c r="N30" s="1112">
        <f t="shared" si="3"/>
        <v>0</v>
      </c>
      <c r="O30" s="1261">
        <f t="shared" si="4"/>
        <v>0</v>
      </c>
      <c r="P30" s="1261">
        <f t="shared" si="4"/>
        <v>0</v>
      </c>
      <c r="Q30" s="1261">
        <f t="shared" si="4"/>
        <v>0</v>
      </c>
      <c r="R30" s="1261">
        <f t="shared" si="4"/>
        <v>0</v>
      </c>
      <c r="S30" s="1262">
        <f t="shared" si="4"/>
        <v>0</v>
      </c>
    </row>
    <row r="31" spans="1:19" ht="15" customHeight="1" x14ac:dyDescent="0.2">
      <c r="A31" s="1106"/>
      <c r="B31" s="1107"/>
      <c r="C31" s="1108"/>
      <c r="D31" s="1109"/>
      <c r="E31" s="1109"/>
      <c r="F31" s="1109"/>
      <c r="G31" s="1109"/>
      <c r="H31" s="1109"/>
      <c r="I31" s="1118">
        <f t="shared" si="0"/>
        <v>0</v>
      </c>
      <c r="J31" s="1114"/>
      <c r="K31" s="1123">
        <f>IF(AND('A. Allgemeine Informationen'!C40=C31,OR(B31="geleistete Anzahlungen und Anlagen im Bau des Sachanlagevermögens",B31="geleistete Anzahlungen auf immaterielle Vermögensgegenstände",B31="Grundstücke")),0,M31+L31)</f>
        <v>0</v>
      </c>
      <c r="L31" s="1123">
        <f t="shared" si="2"/>
        <v>0</v>
      </c>
      <c r="M31" s="1124">
        <f>IF('A. Allgemeine Informationen'!$C$15=2024,O31,IF('A. Allgemeine Informationen'!$C$15=2025,P31,IF('A. Allgemeine Informationen'!$C$15=2026,Q31,IF('A. Allgemeine Informationen'!$C$15=2027,R31,S31))))</f>
        <v>0</v>
      </c>
      <c r="N31" s="1112">
        <f t="shared" si="3"/>
        <v>0</v>
      </c>
      <c r="O31" s="1261">
        <f t="shared" si="4"/>
        <v>0</v>
      </c>
      <c r="P31" s="1261">
        <f t="shared" si="4"/>
        <v>0</v>
      </c>
      <c r="Q31" s="1261">
        <f t="shared" si="4"/>
        <v>0</v>
      </c>
      <c r="R31" s="1261">
        <f t="shared" si="4"/>
        <v>0</v>
      </c>
      <c r="S31" s="1262">
        <f t="shared" si="4"/>
        <v>0</v>
      </c>
    </row>
    <row r="32" spans="1:19" ht="15" customHeight="1" x14ac:dyDescent="0.2">
      <c r="A32" s="1106"/>
      <c r="B32" s="1107"/>
      <c r="C32" s="1108"/>
      <c r="D32" s="1109"/>
      <c r="E32" s="1109"/>
      <c r="F32" s="1109"/>
      <c r="G32" s="1109"/>
      <c r="H32" s="1109"/>
      <c r="I32" s="1118">
        <f t="shared" si="0"/>
        <v>0</v>
      </c>
      <c r="J32" s="1114"/>
      <c r="K32" s="1123">
        <f>IF(AND('A. Allgemeine Informationen'!C41=C32,OR(B32="geleistete Anzahlungen und Anlagen im Bau des Sachanlagevermögens",B32="geleistete Anzahlungen auf immaterielle Vermögensgegenstände",B32="Grundstücke")),0,M32+L32)</f>
        <v>0</v>
      </c>
      <c r="L32" s="1123">
        <f t="shared" si="2"/>
        <v>0</v>
      </c>
      <c r="M32" s="1124">
        <f>IF('A. Allgemeine Informationen'!$C$15=2024,O32,IF('A. Allgemeine Informationen'!$C$15=2025,P32,IF('A. Allgemeine Informationen'!$C$15=2026,Q32,IF('A. Allgemeine Informationen'!$C$15=2027,R32,S32))))</f>
        <v>0</v>
      </c>
      <c r="N32" s="1112">
        <f t="shared" si="3"/>
        <v>0</v>
      </c>
      <c r="O32" s="1261">
        <f t="shared" si="4"/>
        <v>0</v>
      </c>
      <c r="P32" s="1261">
        <f t="shared" si="4"/>
        <v>0</v>
      </c>
      <c r="Q32" s="1261">
        <f t="shared" si="4"/>
        <v>0</v>
      </c>
      <c r="R32" s="1261">
        <f t="shared" si="4"/>
        <v>0</v>
      </c>
      <c r="S32" s="1262">
        <f t="shared" si="4"/>
        <v>0</v>
      </c>
    </row>
    <row r="33" spans="1:19" ht="15" customHeight="1" x14ac:dyDescent="0.2">
      <c r="A33" s="1106"/>
      <c r="B33" s="1107"/>
      <c r="C33" s="1108"/>
      <c r="D33" s="1109"/>
      <c r="E33" s="1109"/>
      <c r="F33" s="1109"/>
      <c r="G33" s="1109"/>
      <c r="H33" s="1109"/>
      <c r="I33" s="1118">
        <f t="shared" si="0"/>
        <v>0</v>
      </c>
      <c r="J33" s="1114"/>
      <c r="K33" s="1123">
        <f>IF(AND('A. Allgemeine Informationen'!C42=C33,OR(B33="geleistete Anzahlungen und Anlagen im Bau des Sachanlagevermögens",B33="geleistete Anzahlungen auf immaterielle Vermögensgegenstände",B33="Grundstücke")),0,M33+L33)</f>
        <v>0</v>
      </c>
      <c r="L33" s="1123">
        <f t="shared" si="2"/>
        <v>0</v>
      </c>
      <c r="M33" s="1124">
        <f>IF('A. Allgemeine Informationen'!$C$15=2024,O33,IF('A. Allgemeine Informationen'!$C$15=2025,P33,IF('A. Allgemeine Informationen'!$C$15=2026,Q33,IF('A. Allgemeine Informationen'!$C$15=2027,R33,S33))))</f>
        <v>0</v>
      </c>
      <c r="N33" s="1112">
        <f t="shared" si="3"/>
        <v>0</v>
      </c>
      <c r="O33" s="1261">
        <f t="shared" si="4"/>
        <v>0</v>
      </c>
      <c r="P33" s="1261">
        <f t="shared" si="4"/>
        <v>0</v>
      </c>
      <c r="Q33" s="1261">
        <f t="shared" si="4"/>
        <v>0</v>
      </c>
      <c r="R33" s="1261">
        <f t="shared" si="4"/>
        <v>0</v>
      </c>
      <c r="S33" s="1262">
        <f t="shared" si="4"/>
        <v>0</v>
      </c>
    </row>
    <row r="34" spans="1:19" ht="15" customHeight="1" x14ac:dyDescent="0.2">
      <c r="A34" s="1106"/>
      <c r="B34" s="1107"/>
      <c r="C34" s="1108"/>
      <c r="D34" s="1109"/>
      <c r="E34" s="1109"/>
      <c r="F34" s="1109"/>
      <c r="G34" s="1109"/>
      <c r="H34" s="1109"/>
      <c r="I34" s="1118">
        <f t="shared" si="0"/>
        <v>0</v>
      </c>
      <c r="J34" s="1114"/>
      <c r="K34" s="1123">
        <f>IF(AND('A. Allgemeine Informationen'!C43=C34,OR(B34="geleistete Anzahlungen und Anlagen im Bau des Sachanlagevermögens",B34="geleistete Anzahlungen auf immaterielle Vermögensgegenstände",B34="Grundstücke")),0,M34+L34)</f>
        <v>0</v>
      </c>
      <c r="L34" s="1123">
        <f t="shared" si="2"/>
        <v>0</v>
      </c>
      <c r="M34" s="1124">
        <f>IF('A. Allgemeine Informationen'!$C$15=2024,O34,IF('A. Allgemeine Informationen'!$C$15=2025,P34,IF('A. Allgemeine Informationen'!$C$15=2026,Q34,IF('A. Allgemeine Informationen'!$C$15=2027,R34,S34))))</f>
        <v>0</v>
      </c>
      <c r="N34" s="1112">
        <f t="shared" si="3"/>
        <v>0</v>
      </c>
      <c r="O34" s="1261">
        <f t="shared" si="4"/>
        <v>0</v>
      </c>
      <c r="P34" s="1261">
        <f t="shared" si="4"/>
        <v>0</v>
      </c>
      <c r="Q34" s="1261">
        <f t="shared" si="4"/>
        <v>0</v>
      </c>
      <c r="R34" s="1261">
        <f t="shared" si="4"/>
        <v>0</v>
      </c>
      <c r="S34" s="1262">
        <f t="shared" si="4"/>
        <v>0</v>
      </c>
    </row>
    <row r="35" spans="1:19" ht="15" customHeight="1" x14ac:dyDescent="0.2">
      <c r="A35" s="1106"/>
      <c r="B35" s="1107"/>
      <c r="C35" s="1108"/>
      <c r="D35" s="1109"/>
      <c r="E35" s="1109"/>
      <c r="F35" s="1109"/>
      <c r="G35" s="1109"/>
      <c r="H35" s="1109"/>
      <c r="I35" s="1118">
        <f t="shared" si="0"/>
        <v>0</v>
      </c>
      <c r="J35" s="1114"/>
      <c r="K35" s="1123">
        <f>IF(AND('A. Allgemeine Informationen'!C44=C35,OR(B35="geleistete Anzahlungen und Anlagen im Bau des Sachanlagevermögens",B35="geleistete Anzahlungen auf immaterielle Vermögensgegenstände",B35="Grundstücke")),0,M35+L35)</f>
        <v>0</v>
      </c>
      <c r="L35" s="1123">
        <f t="shared" si="2"/>
        <v>0</v>
      </c>
      <c r="M35" s="1124">
        <f>IF('A. Allgemeine Informationen'!$C$15=2024,O35,IF('A. Allgemeine Informationen'!$C$15=2025,P35,IF('A. Allgemeine Informationen'!$C$15=2026,Q35,IF('A. Allgemeine Informationen'!$C$15=2027,R35,S35))))</f>
        <v>0</v>
      </c>
      <c r="N35" s="1112">
        <f t="shared" si="3"/>
        <v>0</v>
      </c>
      <c r="O35" s="1261">
        <f t="shared" si="4"/>
        <v>0</v>
      </c>
      <c r="P35" s="1261">
        <f t="shared" si="4"/>
        <v>0</v>
      </c>
      <c r="Q35" s="1261">
        <f t="shared" si="4"/>
        <v>0</v>
      </c>
      <c r="R35" s="1261">
        <f t="shared" si="4"/>
        <v>0</v>
      </c>
      <c r="S35" s="1262">
        <f t="shared" si="4"/>
        <v>0</v>
      </c>
    </row>
    <row r="36" spans="1:19" ht="15" customHeight="1" x14ac:dyDescent="0.2">
      <c r="A36" s="1106"/>
      <c r="B36" s="1107"/>
      <c r="C36" s="1108"/>
      <c r="D36" s="1109"/>
      <c r="E36" s="1109"/>
      <c r="F36" s="1109"/>
      <c r="G36" s="1109"/>
      <c r="H36" s="1109"/>
      <c r="I36" s="1118">
        <f t="shared" si="0"/>
        <v>0</v>
      </c>
      <c r="J36" s="1114"/>
      <c r="K36" s="1123">
        <f>IF(AND('A. Allgemeine Informationen'!C45=C36,OR(B36="geleistete Anzahlungen und Anlagen im Bau des Sachanlagevermögens",B36="geleistete Anzahlungen auf immaterielle Vermögensgegenstände",B36="Grundstücke")),0,M36+L36)</f>
        <v>0</v>
      </c>
      <c r="L36" s="1123">
        <f t="shared" si="2"/>
        <v>0</v>
      </c>
      <c r="M36" s="1124">
        <f>IF('A. Allgemeine Informationen'!$C$15=2024,O36,IF('A. Allgemeine Informationen'!$C$15=2025,P36,IF('A. Allgemeine Informationen'!$C$15=2026,Q36,IF('A. Allgemeine Informationen'!$C$15=2027,R36,S36))))</f>
        <v>0</v>
      </c>
      <c r="N36" s="1112">
        <f t="shared" si="3"/>
        <v>0</v>
      </c>
      <c r="O36" s="1261">
        <f t="shared" si="4"/>
        <v>0</v>
      </c>
      <c r="P36" s="1261">
        <f t="shared" si="4"/>
        <v>0</v>
      </c>
      <c r="Q36" s="1261">
        <f t="shared" si="4"/>
        <v>0</v>
      </c>
      <c r="R36" s="1261">
        <f t="shared" si="4"/>
        <v>0</v>
      </c>
      <c r="S36" s="1262">
        <f t="shared" si="4"/>
        <v>0</v>
      </c>
    </row>
    <row r="37" spans="1:19" ht="15" customHeight="1" x14ac:dyDescent="0.2">
      <c r="A37" s="1106"/>
      <c r="B37" s="1107"/>
      <c r="C37" s="1108"/>
      <c r="D37" s="1109"/>
      <c r="E37" s="1109"/>
      <c r="F37" s="1109"/>
      <c r="G37" s="1109"/>
      <c r="H37" s="1109"/>
      <c r="I37" s="1118">
        <f t="shared" si="0"/>
        <v>0</v>
      </c>
      <c r="J37" s="1114"/>
      <c r="K37" s="1123">
        <f>IF(AND('A. Allgemeine Informationen'!C46=C37,OR(B37="geleistete Anzahlungen und Anlagen im Bau des Sachanlagevermögens",B37="geleistete Anzahlungen auf immaterielle Vermögensgegenstände",B37="Grundstücke")),0,M37+L37)</f>
        <v>0</v>
      </c>
      <c r="L37" s="1123">
        <f t="shared" si="2"/>
        <v>0</v>
      </c>
      <c r="M37" s="1124">
        <f>IF('A. Allgemeine Informationen'!$C$15=2024,O37,IF('A. Allgemeine Informationen'!$C$15=2025,P37,IF('A. Allgemeine Informationen'!$C$15=2026,Q37,IF('A. Allgemeine Informationen'!$C$15=2027,R37,S37))))</f>
        <v>0</v>
      </c>
      <c r="N37" s="1112">
        <f t="shared" si="3"/>
        <v>0</v>
      </c>
      <c r="O37" s="1261">
        <f t="shared" si="4"/>
        <v>0</v>
      </c>
      <c r="P37" s="1261">
        <f t="shared" si="4"/>
        <v>0</v>
      </c>
      <c r="Q37" s="1261">
        <f t="shared" si="4"/>
        <v>0</v>
      </c>
      <c r="R37" s="1261">
        <f t="shared" si="4"/>
        <v>0</v>
      </c>
      <c r="S37" s="1262">
        <f t="shared" si="4"/>
        <v>0</v>
      </c>
    </row>
    <row r="38" spans="1:19" ht="15" customHeight="1" x14ac:dyDescent="0.2">
      <c r="A38" s="1106"/>
      <c r="B38" s="1107"/>
      <c r="C38" s="1108"/>
      <c r="D38" s="1109"/>
      <c r="E38" s="1109"/>
      <c r="F38" s="1109"/>
      <c r="G38" s="1109"/>
      <c r="H38" s="1109"/>
      <c r="I38" s="1118">
        <f t="shared" si="0"/>
        <v>0</v>
      </c>
      <c r="J38" s="1114"/>
      <c r="K38" s="1123">
        <f>IF(AND('A. Allgemeine Informationen'!C47=C38,OR(B38="geleistete Anzahlungen und Anlagen im Bau des Sachanlagevermögens",B38="geleistete Anzahlungen auf immaterielle Vermögensgegenstände",B38="Grundstücke")),0,M38+L38)</f>
        <v>0</v>
      </c>
      <c r="L38" s="1123">
        <f t="shared" si="2"/>
        <v>0</v>
      </c>
      <c r="M38" s="1124">
        <f>IF('A. Allgemeine Informationen'!$C$15=2024,O38,IF('A. Allgemeine Informationen'!$C$15=2025,P38,IF('A. Allgemeine Informationen'!$C$15=2026,Q38,IF('A. Allgemeine Informationen'!$C$15=2027,R38,S38))))</f>
        <v>0</v>
      </c>
      <c r="N38" s="1112">
        <f t="shared" si="3"/>
        <v>0</v>
      </c>
      <c r="O38" s="1261">
        <f t="shared" si="4"/>
        <v>0</v>
      </c>
      <c r="P38" s="1261">
        <f t="shared" si="4"/>
        <v>0</v>
      </c>
      <c r="Q38" s="1261">
        <f t="shared" si="4"/>
        <v>0</v>
      </c>
      <c r="R38" s="1261">
        <f t="shared" si="4"/>
        <v>0</v>
      </c>
      <c r="S38" s="1262">
        <f t="shared" si="4"/>
        <v>0</v>
      </c>
    </row>
    <row r="39" spans="1:19" ht="15" customHeight="1" x14ac:dyDescent="0.2">
      <c r="A39" s="1106"/>
      <c r="B39" s="1107"/>
      <c r="C39" s="1108"/>
      <c r="D39" s="1109"/>
      <c r="E39" s="1109"/>
      <c r="F39" s="1109"/>
      <c r="G39" s="1109"/>
      <c r="H39" s="1109"/>
      <c r="I39" s="1118">
        <f t="shared" si="0"/>
        <v>0</v>
      </c>
      <c r="J39" s="1114"/>
      <c r="K39" s="1123">
        <f>IF(AND('A. Allgemeine Informationen'!C48=C39,OR(B39="geleistete Anzahlungen und Anlagen im Bau des Sachanlagevermögens",B39="geleistete Anzahlungen auf immaterielle Vermögensgegenstände",B39="Grundstücke")),0,M39+L39)</f>
        <v>0</v>
      </c>
      <c r="L39" s="1123">
        <f t="shared" si="2"/>
        <v>0</v>
      </c>
      <c r="M39" s="1124">
        <f>IF('A. Allgemeine Informationen'!$C$15=2024,O39,IF('A. Allgemeine Informationen'!$C$15=2025,P39,IF('A. Allgemeine Informationen'!$C$15=2026,Q39,IF('A. Allgemeine Informationen'!$C$15=2027,R39,S39))))</f>
        <v>0</v>
      </c>
      <c r="N39" s="1112">
        <f t="shared" si="3"/>
        <v>0</v>
      </c>
      <c r="O39" s="1261">
        <f t="shared" ref="O39:S56" si="5">IF(AND($J39&lt;&gt;"",$J39&lt;&gt;0),IF(($J39-(O$5-$C39))&gt;0,($J39-(O$5-$C39)-1)*($I39/$J39),0),$I39)</f>
        <v>0</v>
      </c>
      <c r="P39" s="1261">
        <f t="shared" si="5"/>
        <v>0</v>
      </c>
      <c r="Q39" s="1261">
        <f t="shared" si="5"/>
        <v>0</v>
      </c>
      <c r="R39" s="1261">
        <f t="shared" si="5"/>
        <v>0</v>
      </c>
      <c r="S39" s="1262">
        <f t="shared" si="5"/>
        <v>0</v>
      </c>
    </row>
    <row r="40" spans="1:19" ht="15" customHeight="1" x14ac:dyDescent="0.2">
      <c r="A40" s="1106"/>
      <c r="B40" s="1107"/>
      <c r="C40" s="1108"/>
      <c r="D40" s="1109"/>
      <c r="E40" s="1109"/>
      <c r="F40" s="1109"/>
      <c r="G40" s="1109"/>
      <c r="H40" s="1109"/>
      <c r="I40" s="1118">
        <f t="shared" si="0"/>
        <v>0</v>
      </c>
      <c r="J40" s="1114"/>
      <c r="K40" s="1123">
        <f>IF(AND('A. Allgemeine Informationen'!C49=C40,OR(B40="geleistete Anzahlungen und Anlagen im Bau des Sachanlagevermögens",B40="geleistete Anzahlungen auf immaterielle Vermögensgegenstände",B40="Grundstücke")),0,M40+L40)</f>
        <v>0</v>
      </c>
      <c r="L40" s="1123">
        <f t="shared" si="2"/>
        <v>0</v>
      </c>
      <c r="M40" s="1124">
        <f>IF('A. Allgemeine Informationen'!$C$15=2024,O40,IF('A. Allgemeine Informationen'!$C$15=2025,P40,IF('A. Allgemeine Informationen'!$C$15=2026,Q40,IF('A. Allgemeine Informationen'!$C$15=2027,R40,S40))))</f>
        <v>0</v>
      </c>
      <c r="N40" s="1112">
        <f t="shared" si="3"/>
        <v>0</v>
      </c>
      <c r="O40" s="1261">
        <f t="shared" si="5"/>
        <v>0</v>
      </c>
      <c r="P40" s="1261">
        <f t="shared" si="5"/>
        <v>0</v>
      </c>
      <c r="Q40" s="1261">
        <f t="shared" si="5"/>
        <v>0</v>
      </c>
      <c r="R40" s="1261">
        <f t="shared" si="5"/>
        <v>0</v>
      </c>
      <c r="S40" s="1262">
        <f t="shared" si="5"/>
        <v>0</v>
      </c>
    </row>
    <row r="41" spans="1:19" ht="15" customHeight="1" x14ac:dyDescent="0.2">
      <c r="A41" s="1106"/>
      <c r="B41" s="1107"/>
      <c r="C41" s="1108"/>
      <c r="D41" s="1109"/>
      <c r="E41" s="1109"/>
      <c r="F41" s="1109"/>
      <c r="G41" s="1109"/>
      <c r="H41" s="1109"/>
      <c r="I41" s="1118">
        <f t="shared" si="0"/>
        <v>0</v>
      </c>
      <c r="J41" s="1114"/>
      <c r="K41" s="1123">
        <f>IF(AND('A. Allgemeine Informationen'!C50=C41,OR(B41="geleistete Anzahlungen und Anlagen im Bau des Sachanlagevermögens",B41="geleistete Anzahlungen auf immaterielle Vermögensgegenstände",B41="Grundstücke")),0,M41+L41)</f>
        <v>0</v>
      </c>
      <c r="L41" s="1123">
        <f t="shared" si="2"/>
        <v>0</v>
      </c>
      <c r="M41" s="1124">
        <f>IF('A. Allgemeine Informationen'!$C$15=2024,O41,IF('A. Allgemeine Informationen'!$C$15=2025,P41,IF('A. Allgemeine Informationen'!$C$15=2026,Q41,IF('A. Allgemeine Informationen'!$C$15=2027,R41,S41))))</f>
        <v>0</v>
      </c>
      <c r="N41" s="1112">
        <f t="shared" si="3"/>
        <v>0</v>
      </c>
      <c r="O41" s="1261">
        <f t="shared" si="5"/>
        <v>0</v>
      </c>
      <c r="P41" s="1261">
        <f t="shared" si="5"/>
        <v>0</v>
      </c>
      <c r="Q41" s="1261">
        <f t="shared" si="5"/>
        <v>0</v>
      </c>
      <c r="R41" s="1261">
        <f t="shared" si="5"/>
        <v>0</v>
      </c>
      <c r="S41" s="1262">
        <f t="shared" si="5"/>
        <v>0</v>
      </c>
    </row>
    <row r="42" spans="1:19" ht="15" customHeight="1" x14ac:dyDescent="0.2">
      <c r="A42" s="1106"/>
      <c r="B42" s="1107"/>
      <c r="C42" s="1108"/>
      <c r="D42" s="1109"/>
      <c r="E42" s="1109"/>
      <c r="F42" s="1109"/>
      <c r="G42" s="1109"/>
      <c r="H42" s="1109"/>
      <c r="I42" s="1118">
        <f t="shared" si="0"/>
        <v>0</v>
      </c>
      <c r="J42" s="1114"/>
      <c r="K42" s="1123">
        <f>IF(AND('A. Allgemeine Informationen'!C51=C42,OR(B42="geleistete Anzahlungen und Anlagen im Bau des Sachanlagevermögens",B42="geleistete Anzahlungen auf immaterielle Vermögensgegenstände",B42="Grundstücke")),0,M42+L42)</f>
        <v>0</v>
      </c>
      <c r="L42" s="1123">
        <f t="shared" si="2"/>
        <v>0</v>
      </c>
      <c r="M42" s="1124">
        <f>IF('A. Allgemeine Informationen'!$C$15=2024,O42,IF('A. Allgemeine Informationen'!$C$15=2025,P42,IF('A. Allgemeine Informationen'!$C$15=2026,Q42,IF('A. Allgemeine Informationen'!$C$15=2027,R42,S42))))</f>
        <v>0</v>
      </c>
      <c r="N42" s="1112">
        <f t="shared" si="3"/>
        <v>0</v>
      </c>
      <c r="O42" s="1261">
        <f t="shared" si="5"/>
        <v>0</v>
      </c>
      <c r="P42" s="1261">
        <f t="shared" si="5"/>
        <v>0</v>
      </c>
      <c r="Q42" s="1261">
        <f t="shared" si="5"/>
        <v>0</v>
      </c>
      <c r="R42" s="1261">
        <f t="shared" si="5"/>
        <v>0</v>
      </c>
      <c r="S42" s="1262">
        <f t="shared" si="5"/>
        <v>0</v>
      </c>
    </row>
    <row r="43" spans="1:19" ht="15" customHeight="1" x14ac:dyDescent="0.2">
      <c r="A43" s="1106"/>
      <c r="B43" s="1107"/>
      <c r="C43" s="1108"/>
      <c r="D43" s="1109"/>
      <c r="E43" s="1109"/>
      <c r="F43" s="1109"/>
      <c r="G43" s="1109"/>
      <c r="H43" s="1109"/>
      <c r="I43" s="1118">
        <f t="shared" si="0"/>
        <v>0</v>
      </c>
      <c r="J43" s="1114"/>
      <c r="K43" s="1123">
        <f>IF(AND('A. Allgemeine Informationen'!C52=C43,OR(B43="geleistete Anzahlungen und Anlagen im Bau des Sachanlagevermögens",B43="geleistete Anzahlungen auf immaterielle Vermögensgegenstände",B43="Grundstücke")),0,M43+L43)</f>
        <v>0</v>
      </c>
      <c r="L43" s="1123">
        <f t="shared" si="2"/>
        <v>0</v>
      </c>
      <c r="M43" s="1124">
        <f>IF('A. Allgemeine Informationen'!$C$15=2024,O43,IF('A. Allgemeine Informationen'!$C$15=2025,P43,IF('A. Allgemeine Informationen'!$C$15=2026,Q43,IF('A. Allgemeine Informationen'!$C$15=2027,R43,S43))))</f>
        <v>0</v>
      </c>
      <c r="N43" s="1112">
        <f t="shared" si="3"/>
        <v>0</v>
      </c>
      <c r="O43" s="1261">
        <f t="shared" si="5"/>
        <v>0</v>
      </c>
      <c r="P43" s="1261">
        <f t="shared" si="5"/>
        <v>0</v>
      </c>
      <c r="Q43" s="1261">
        <f t="shared" si="5"/>
        <v>0</v>
      </c>
      <c r="R43" s="1261">
        <f t="shared" si="5"/>
        <v>0</v>
      </c>
      <c r="S43" s="1262">
        <f t="shared" si="5"/>
        <v>0</v>
      </c>
    </row>
    <row r="44" spans="1:19" ht="15" customHeight="1" x14ac:dyDescent="0.2">
      <c r="A44" s="1106"/>
      <c r="B44" s="1107"/>
      <c r="C44" s="1108"/>
      <c r="D44" s="1109"/>
      <c r="E44" s="1109"/>
      <c r="F44" s="1109"/>
      <c r="G44" s="1109"/>
      <c r="H44" s="1109"/>
      <c r="I44" s="1118">
        <f t="shared" si="0"/>
        <v>0</v>
      </c>
      <c r="J44" s="1114"/>
      <c r="K44" s="1123">
        <f>IF(AND('A. Allgemeine Informationen'!C53=C44,OR(B44="geleistete Anzahlungen und Anlagen im Bau des Sachanlagevermögens",B44="geleistete Anzahlungen auf immaterielle Vermögensgegenstände",B44="Grundstücke")),0,M44+L44)</f>
        <v>0</v>
      </c>
      <c r="L44" s="1123">
        <f t="shared" si="2"/>
        <v>0</v>
      </c>
      <c r="M44" s="1124">
        <f>IF('A. Allgemeine Informationen'!$C$15=2024,O44,IF('A. Allgemeine Informationen'!$C$15=2025,P44,IF('A. Allgemeine Informationen'!$C$15=2026,Q44,IF('A. Allgemeine Informationen'!$C$15=2027,R44,S44))))</f>
        <v>0</v>
      </c>
      <c r="N44" s="1112">
        <f t="shared" si="3"/>
        <v>0</v>
      </c>
      <c r="O44" s="1261">
        <f t="shared" si="5"/>
        <v>0</v>
      </c>
      <c r="P44" s="1261">
        <f t="shared" si="5"/>
        <v>0</v>
      </c>
      <c r="Q44" s="1261">
        <f t="shared" si="5"/>
        <v>0</v>
      </c>
      <c r="R44" s="1261">
        <f t="shared" si="5"/>
        <v>0</v>
      </c>
      <c r="S44" s="1262">
        <f t="shared" si="5"/>
        <v>0</v>
      </c>
    </row>
    <row r="45" spans="1:19" ht="15" customHeight="1" x14ac:dyDescent="0.2">
      <c r="A45" s="1106"/>
      <c r="B45" s="1107"/>
      <c r="C45" s="1108"/>
      <c r="D45" s="1109"/>
      <c r="E45" s="1109"/>
      <c r="F45" s="1109"/>
      <c r="G45" s="1109"/>
      <c r="H45" s="1109"/>
      <c r="I45" s="1118">
        <f t="shared" si="0"/>
        <v>0</v>
      </c>
      <c r="J45" s="1114"/>
      <c r="K45" s="1123">
        <f>IF(AND('A. Allgemeine Informationen'!C54=C45,OR(B45="geleistete Anzahlungen und Anlagen im Bau des Sachanlagevermögens",B45="geleistete Anzahlungen auf immaterielle Vermögensgegenstände",B45="Grundstücke")),0,M45+L45)</f>
        <v>0</v>
      </c>
      <c r="L45" s="1123">
        <f t="shared" si="2"/>
        <v>0</v>
      </c>
      <c r="M45" s="1124">
        <f>IF('A. Allgemeine Informationen'!$C$15=2024,O45,IF('A. Allgemeine Informationen'!$C$15=2025,P45,IF('A. Allgemeine Informationen'!$C$15=2026,Q45,IF('A. Allgemeine Informationen'!$C$15=2027,R45,S45))))</f>
        <v>0</v>
      </c>
      <c r="N45" s="1112">
        <f t="shared" si="3"/>
        <v>0</v>
      </c>
      <c r="O45" s="1261">
        <f t="shared" si="5"/>
        <v>0</v>
      </c>
      <c r="P45" s="1261">
        <f t="shared" si="5"/>
        <v>0</v>
      </c>
      <c r="Q45" s="1261">
        <f t="shared" si="5"/>
        <v>0</v>
      </c>
      <c r="R45" s="1261">
        <f t="shared" si="5"/>
        <v>0</v>
      </c>
      <c r="S45" s="1262">
        <f t="shared" si="5"/>
        <v>0</v>
      </c>
    </row>
    <row r="46" spans="1:19" ht="15" customHeight="1" x14ac:dyDescent="0.2">
      <c r="A46" s="1106"/>
      <c r="B46" s="1107"/>
      <c r="C46" s="1108"/>
      <c r="D46" s="1109"/>
      <c r="E46" s="1109"/>
      <c r="F46" s="1109"/>
      <c r="G46" s="1109"/>
      <c r="H46" s="1109"/>
      <c r="I46" s="1118">
        <f t="shared" si="0"/>
        <v>0</v>
      </c>
      <c r="J46" s="1114"/>
      <c r="K46" s="1123">
        <f>IF(AND('A. Allgemeine Informationen'!C55=C46,OR(B46="geleistete Anzahlungen und Anlagen im Bau des Sachanlagevermögens",B46="geleistete Anzahlungen auf immaterielle Vermögensgegenstände",B46="Grundstücke")),0,M46+L46)</f>
        <v>0</v>
      </c>
      <c r="L46" s="1123">
        <f t="shared" si="2"/>
        <v>0</v>
      </c>
      <c r="M46" s="1124">
        <f>IF('A. Allgemeine Informationen'!$C$15=2024,O46,IF('A. Allgemeine Informationen'!$C$15=2025,P46,IF('A. Allgemeine Informationen'!$C$15=2026,Q46,IF('A. Allgemeine Informationen'!$C$15=2027,R46,S46))))</f>
        <v>0</v>
      </c>
      <c r="N46" s="1112">
        <f t="shared" si="3"/>
        <v>0</v>
      </c>
      <c r="O46" s="1261">
        <f t="shared" si="5"/>
        <v>0</v>
      </c>
      <c r="P46" s="1261">
        <f t="shared" si="5"/>
        <v>0</v>
      </c>
      <c r="Q46" s="1261">
        <f t="shared" si="5"/>
        <v>0</v>
      </c>
      <c r="R46" s="1261">
        <f t="shared" si="5"/>
        <v>0</v>
      </c>
      <c r="S46" s="1262">
        <f t="shared" si="5"/>
        <v>0</v>
      </c>
    </row>
    <row r="47" spans="1:19" ht="15" customHeight="1" x14ac:dyDescent="0.2">
      <c r="A47" s="1106"/>
      <c r="B47" s="1107"/>
      <c r="C47" s="1108"/>
      <c r="D47" s="1109"/>
      <c r="E47" s="1109"/>
      <c r="F47" s="1109"/>
      <c r="G47" s="1109"/>
      <c r="H47" s="1109"/>
      <c r="I47" s="1118">
        <f t="shared" si="0"/>
        <v>0</v>
      </c>
      <c r="J47" s="1114"/>
      <c r="K47" s="1123">
        <f>IF(AND('A. Allgemeine Informationen'!C56=C47,OR(B47="geleistete Anzahlungen und Anlagen im Bau des Sachanlagevermögens",B47="geleistete Anzahlungen auf immaterielle Vermögensgegenstände",B47="Grundstücke")),0,M47+L47)</f>
        <v>0</v>
      </c>
      <c r="L47" s="1123">
        <f t="shared" si="2"/>
        <v>0</v>
      </c>
      <c r="M47" s="1124">
        <f>IF('A. Allgemeine Informationen'!$C$15=2024,O47,IF('A. Allgemeine Informationen'!$C$15=2025,P47,IF('A. Allgemeine Informationen'!$C$15=2026,Q47,IF('A. Allgemeine Informationen'!$C$15=2027,R47,S47))))</f>
        <v>0</v>
      </c>
      <c r="N47" s="1112">
        <f t="shared" si="3"/>
        <v>0</v>
      </c>
      <c r="O47" s="1261">
        <f t="shared" si="5"/>
        <v>0</v>
      </c>
      <c r="P47" s="1261">
        <f t="shared" si="5"/>
        <v>0</v>
      </c>
      <c r="Q47" s="1261">
        <f t="shared" si="5"/>
        <v>0</v>
      </c>
      <c r="R47" s="1261">
        <f t="shared" si="5"/>
        <v>0</v>
      </c>
      <c r="S47" s="1262">
        <f t="shared" si="5"/>
        <v>0</v>
      </c>
    </row>
    <row r="48" spans="1:19" ht="15" customHeight="1" x14ac:dyDescent="0.2">
      <c r="A48" s="1106"/>
      <c r="B48" s="1107"/>
      <c r="C48" s="1108"/>
      <c r="D48" s="1109"/>
      <c r="E48" s="1109"/>
      <c r="F48" s="1109"/>
      <c r="G48" s="1109"/>
      <c r="H48" s="1109"/>
      <c r="I48" s="1118">
        <f t="shared" si="0"/>
        <v>0</v>
      </c>
      <c r="J48" s="1114"/>
      <c r="K48" s="1123">
        <f>IF(AND('A. Allgemeine Informationen'!C57=C48,OR(B48="geleistete Anzahlungen und Anlagen im Bau des Sachanlagevermögens",B48="geleistete Anzahlungen auf immaterielle Vermögensgegenstände",B48="Grundstücke")),0,M48+L48)</f>
        <v>0</v>
      </c>
      <c r="L48" s="1123">
        <f t="shared" si="2"/>
        <v>0</v>
      </c>
      <c r="M48" s="1124">
        <f>IF('A. Allgemeine Informationen'!$C$15=2024,O48,IF('A. Allgemeine Informationen'!$C$15=2025,P48,IF('A. Allgemeine Informationen'!$C$15=2026,Q48,IF('A. Allgemeine Informationen'!$C$15=2027,R48,S48))))</f>
        <v>0</v>
      </c>
      <c r="N48" s="1112">
        <f t="shared" si="3"/>
        <v>0</v>
      </c>
      <c r="O48" s="1261">
        <f t="shared" si="5"/>
        <v>0</v>
      </c>
      <c r="P48" s="1261">
        <f t="shared" si="5"/>
        <v>0</v>
      </c>
      <c r="Q48" s="1261">
        <f t="shared" si="5"/>
        <v>0</v>
      </c>
      <c r="R48" s="1261">
        <f t="shared" si="5"/>
        <v>0</v>
      </c>
      <c r="S48" s="1262">
        <f t="shared" si="5"/>
        <v>0</v>
      </c>
    </row>
    <row r="49" spans="1:19" ht="15" customHeight="1" x14ac:dyDescent="0.2">
      <c r="A49" s="1106"/>
      <c r="B49" s="1107"/>
      <c r="C49" s="1108"/>
      <c r="D49" s="1109"/>
      <c r="E49" s="1109"/>
      <c r="F49" s="1109"/>
      <c r="G49" s="1109"/>
      <c r="H49" s="1109"/>
      <c r="I49" s="1118">
        <f t="shared" si="0"/>
        <v>0</v>
      </c>
      <c r="J49" s="1114"/>
      <c r="K49" s="1123">
        <f>IF(AND('A. Allgemeine Informationen'!C58=C49,OR(B49="geleistete Anzahlungen und Anlagen im Bau des Sachanlagevermögens",B49="geleistete Anzahlungen auf immaterielle Vermögensgegenstände",B49="Grundstücke")),0,M49+L49)</f>
        <v>0</v>
      </c>
      <c r="L49" s="1123">
        <f t="shared" si="2"/>
        <v>0</v>
      </c>
      <c r="M49" s="1124">
        <f>IF('A. Allgemeine Informationen'!$C$15=2024,O49,IF('A. Allgemeine Informationen'!$C$15=2025,P49,IF('A. Allgemeine Informationen'!$C$15=2026,Q49,IF('A. Allgemeine Informationen'!$C$15=2027,R49,S49))))</f>
        <v>0</v>
      </c>
      <c r="N49" s="1112">
        <f t="shared" si="3"/>
        <v>0</v>
      </c>
      <c r="O49" s="1261">
        <f t="shared" si="5"/>
        <v>0</v>
      </c>
      <c r="P49" s="1261">
        <f t="shared" si="5"/>
        <v>0</v>
      </c>
      <c r="Q49" s="1261">
        <f t="shared" si="5"/>
        <v>0</v>
      </c>
      <c r="R49" s="1261">
        <f t="shared" si="5"/>
        <v>0</v>
      </c>
      <c r="S49" s="1262">
        <f t="shared" si="5"/>
        <v>0</v>
      </c>
    </row>
    <row r="50" spans="1:19" ht="15" customHeight="1" x14ac:dyDescent="0.2">
      <c r="A50" s="1106"/>
      <c r="B50" s="1107"/>
      <c r="C50" s="1108"/>
      <c r="D50" s="1109"/>
      <c r="E50" s="1109"/>
      <c r="F50" s="1109"/>
      <c r="G50" s="1109"/>
      <c r="H50" s="1109"/>
      <c r="I50" s="1118">
        <f t="shared" si="0"/>
        <v>0</v>
      </c>
      <c r="J50" s="1114"/>
      <c r="K50" s="1123">
        <f>IF(AND('A. Allgemeine Informationen'!C59=C50,OR(B50="geleistete Anzahlungen und Anlagen im Bau des Sachanlagevermögens",B50="geleistete Anzahlungen auf immaterielle Vermögensgegenstände",B50="Grundstücke")),0,M50+L50)</f>
        <v>0</v>
      </c>
      <c r="L50" s="1123">
        <f t="shared" si="2"/>
        <v>0</v>
      </c>
      <c r="M50" s="1124">
        <f>IF('A. Allgemeine Informationen'!$C$15=2024,O50,IF('A. Allgemeine Informationen'!$C$15=2025,P50,IF('A. Allgemeine Informationen'!$C$15=2026,Q50,IF('A. Allgemeine Informationen'!$C$15=2027,R50,S50))))</f>
        <v>0</v>
      </c>
      <c r="N50" s="1112">
        <f t="shared" si="3"/>
        <v>0</v>
      </c>
      <c r="O50" s="1261">
        <f t="shared" si="5"/>
        <v>0</v>
      </c>
      <c r="P50" s="1261">
        <f t="shared" si="5"/>
        <v>0</v>
      </c>
      <c r="Q50" s="1261">
        <f t="shared" si="5"/>
        <v>0</v>
      </c>
      <c r="R50" s="1261">
        <f t="shared" si="5"/>
        <v>0</v>
      </c>
      <c r="S50" s="1262">
        <f t="shared" si="5"/>
        <v>0</v>
      </c>
    </row>
    <row r="51" spans="1:19" ht="15" customHeight="1" x14ac:dyDescent="0.2">
      <c r="A51" s="1106"/>
      <c r="B51" s="1107"/>
      <c r="C51" s="1108"/>
      <c r="D51" s="1109"/>
      <c r="E51" s="1109"/>
      <c r="F51" s="1109"/>
      <c r="G51" s="1109"/>
      <c r="H51" s="1109"/>
      <c r="I51" s="1118">
        <f t="shared" si="0"/>
        <v>0</v>
      </c>
      <c r="J51" s="1114"/>
      <c r="K51" s="1123">
        <f>IF(AND('A. Allgemeine Informationen'!C60=C51,OR(B51="geleistete Anzahlungen und Anlagen im Bau des Sachanlagevermögens",B51="geleistete Anzahlungen auf immaterielle Vermögensgegenstände",B51="Grundstücke")),0,M51+L51)</f>
        <v>0</v>
      </c>
      <c r="L51" s="1123">
        <f t="shared" si="2"/>
        <v>0</v>
      </c>
      <c r="M51" s="1124">
        <f>IF('A. Allgemeine Informationen'!$C$15=2024,O51,IF('A. Allgemeine Informationen'!$C$15=2025,P51,IF('A. Allgemeine Informationen'!$C$15=2026,Q51,IF('A. Allgemeine Informationen'!$C$15=2027,R51,S51))))</f>
        <v>0</v>
      </c>
      <c r="N51" s="1112">
        <f t="shared" si="3"/>
        <v>0</v>
      </c>
      <c r="O51" s="1261">
        <f t="shared" si="5"/>
        <v>0</v>
      </c>
      <c r="P51" s="1261">
        <f t="shared" si="5"/>
        <v>0</v>
      </c>
      <c r="Q51" s="1261">
        <f t="shared" si="5"/>
        <v>0</v>
      </c>
      <c r="R51" s="1261">
        <f t="shared" si="5"/>
        <v>0</v>
      </c>
      <c r="S51" s="1262">
        <f t="shared" si="5"/>
        <v>0</v>
      </c>
    </row>
    <row r="52" spans="1:19" ht="15" customHeight="1" x14ac:dyDescent="0.2">
      <c r="A52" s="1106"/>
      <c r="B52" s="1107"/>
      <c r="C52" s="1108"/>
      <c r="D52" s="1109"/>
      <c r="E52" s="1109"/>
      <c r="F52" s="1109"/>
      <c r="G52" s="1109"/>
      <c r="H52" s="1109"/>
      <c r="I52" s="1118">
        <f t="shared" si="0"/>
        <v>0</v>
      </c>
      <c r="J52" s="1114"/>
      <c r="K52" s="1123">
        <f>IF(AND('A. Allgemeine Informationen'!C61=C52,OR(B52="geleistete Anzahlungen und Anlagen im Bau des Sachanlagevermögens",B52="geleistete Anzahlungen auf immaterielle Vermögensgegenstände",B52="Grundstücke")),0,M52+L52)</f>
        <v>0</v>
      </c>
      <c r="L52" s="1123">
        <f t="shared" si="2"/>
        <v>0</v>
      </c>
      <c r="M52" s="1124">
        <f>IF('A. Allgemeine Informationen'!$C$15=2024,O52,IF('A. Allgemeine Informationen'!$C$15=2025,P52,IF('A. Allgemeine Informationen'!$C$15=2026,Q52,IF('A. Allgemeine Informationen'!$C$15=2027,R52,S52))))</f>
        <v>0</v>
      </c>
      <c r="N52" s="1112">
        <f t="shared" si="3"/>
        <v>0</v>
      </c>
      <c r="O52" s="1261">
        <f t="shared" si="5"/>
        <v>0</v>
      </c>
      <c r="P52" s="1261">
        <f t="shared" si="5"/>
        <v>0</v>
      </c>
      <c r="Q52" s="1261">
        <f t="shared" si="5"/>
        <v>0</v>
      </c>
      <c r="R52" s="1261">
        <f t="shared" si="5"/>
        <v>0</v>
      </c>
      <c r="S52" s="1262">
        <f t="shared" si="5"/>
        <v>0</v>
      </c>
    </row>
    <row r="53" spans="1:19" ht="15" customHeight="1" x14ac:dyDescent="0.2">
      <c r="A53" s="1106"/>
      <c r="B53" s="1107"/>
      <c r="C53" s="1108"/>
      <c r="D53" s="1109"/>
      <c r="E53" s="1109"/>
      <c r="F53" s="1109"/>
      <c r="G53" s="1109"/>
      <c r="H53" s="1109"/>
      <c r="I53" s="1118">
        <f t="shared" si="0"/>
        <v>0</v>
      </c>
      <c r="J53" s="1114"/>
      <c r="K53" s="1123">
        <f>IF(AND('A. Allgemeine Informationen'!C62=C53,OR(B53="geleistete Anzahlungen und Anlagen im Bau des Sachanlagevermögens",B53="geleistete Anzahlungen auf immaterielle Vermögensgegenstände",B53="Grundstücke")),0,M53+L53)</f>
        <v>0</v>
      </c>
      <c r="L53" s="1123">
        <f t="shared" si="2"/>
        <v>0</v>
      </c>
      <c r="M53" s="1124">
        <f>IF('A. Allgemeine Informationen'!$C$15=2024,O53,IF('A. Allgemeine Informationen'!$C$15=2025,P53,IF('A. Allgemeine Informationen'!$C$15=2026,Q53,IF('A. Allgemeine Informationen'!$C$15=2027,R53,S53))))</f>
        <v>0</v>
      </c>
      <c r="N53" s="1112">
        <f t="shared" si="3"/>
        <v>0</v>
      </c>
      <c r="O53" s="1261">
        <f t="shared" si="5"/>
        <v>0</v>
      </c>
      <c r="P53" s="1261">
        <f t="shared" si="5"/>
        <v>0</v>
      </c>
      <c r="Q53" s="1261">
        <f t="shared" si="5"/>
        <v>0</v>
      </c>
      <c r="R53" s="1261">
        <f t="shared" si="5"/>
        <v>0</v>
      </c>
      <c r="S53" s="1262">
        <f t="shared" si="5"/>
        <v>0</v>
      </c>
    </row>
    <row r="54" spans="1:19" ht="15" customHeight="1" x14ac:dyDescent="0.2">
      <c r="A54" s="1106"/>
      <c r="B54" s="1107"/>
      <c r="C54" s="1108"/>
      <c r="D54" s="1109"/>
      <c r="E54" s="1109"/>
      <c r="F54" s="1109"/>
      <c r="G54" s="1109"/>
      <c r="H54" s="1109"/>
      <c r="I54" s="1118">
        <f t="shared" si="0"/>
        <v>0</v>
      </c>
      <c r="J54" s="1114"/>
      <c r="K54" s="1123">
        <f>IF(AND('A. Allgemeine Informationen'!C63=C54,OR(B54="geleistete Anzahlungen und Anlagen im Bau des Sachanlagevermögens",B54="geleistete Anzahlungen auf immaterielle Vermögensgegenstände",B54="Grundstücke")),0,M54+L54)</f>
        <v>0</v>
      </c>
      <c r="L54" s="1123">
        <f t="shared" si="2"/>
        <v>0</v>
      </c>
      <c r="M54" s="1124">
        <f>IF('A. Allgemeine Informationen'!$C$15=2024,O54,IF('A. Allgemeine Informationen'!$C$15=2025,P54,IF('A. Allgemeine Informationen'!$C$15=2026,Q54,IF('A. Allgemeine Informationen'!$C$15=2027,R54,S54))))</f>
        <v>0</v>
      </c>
      <c r="N54" s="1112">
        <f t="shared" si="3"/>
        <v>0</v>
      </c>
      <c r="O54" s="1261">
        <f t="shared" si="5"/>
        <v>0</v>
      </c>
      <c r="P54" s="1261">
        <f t="shared" si="5"/>
        <v>0</v>
      </c>
      <c r="Q54" s="1261">
        <f t="shared" si="5"/>
        <v>0</v>
      </c>
      <c r="R54" s="1261">
        <f t="shared" si="5"/>
        <v>0</v>
      </c>
      <c r="S54" s="1262">
        <f t="shared" si="5"/>
        <v>0</v>
      </c>
    </row>
    <row r="55" spans="1:19" ht="15" customHeight="1" x14ac:dyDescent="0.2">
      <c r="A55" s="1106"/>
      <c r="B55" s="1107"/>
      <c r="C55" s="1108"/>
      <c r="D55" s="1109"/>
      <c r="E55" s="1109"/>
      <c r="F55" s="1109"/>
      <c r="G55" s="1109"/>
      <c r="H55" s="1109"/>
      <c r="I55" s="1118">
        <f t="shared" si="0"/>
        <v>0</v>
      </c>
      <c r="J55" s="1114"/>
      <c r="K55" s="1123">
        <f>IF(AND('A. Allgemeine Informationen'!C64=C55,OR(B55="geleistete Anzahlungen und Anlagen im Bau des Sachanlagevermögens",B55="geleistete Anzahlungen auf immaterielle Vermögensgegenstände",B55="Grundstücke")),0,M55+L55)</f>
        <v>0</v>
      </c>
      <c r="L55" s="1123">
        <f t="shared" si="2"/>
        <v>0</v>
      </c>
      <c r="M55" s="1124">
        <f>IF('A. Allgemeine Informationen'!$C$15=2024,O55,IF('A. Allgemeine Informationen'!$C$15=2025,P55,IF('A. Allgemeine Informationen'!$C$15=2026,Q55,IF('A. Allgemeine Informationen'!$C$15=2027,R55,S55))))</f>
        <v>0</v>
      </c>
      <c r="N55" s="1112">
        <f t="shared" si="3"/>
        <v>0</v>
      </c>
      <c r="O55" s="1261">
        <f t="shared" si="5"/>
        <v>0</v>
      </c>
      <c r="P55" s="1261">
        <f t="shared" si="5"/>
        <v>0</v>
      </c>
      <c r="Q55" s="1261">
        <f t="shared" si="5"/>
        <v>0</v>
      </c>
      <c r="R55" s="1261">
        <f t="shared" si="5"/>
        <v>0</v>
      </c>
      <c r="S55" s="1262">
        <f t="shared" si="5"/>
        <v>0</v>
      </c>
    </row>
    <row r="56" spans="1:19" ht="15" customHeight="1" thickBot="1" x14ac:dyDescent="0.25">
      <c r="A56" s="1119"/>
      <c r="B56" s="1120"/>
      <c r="C56" s="1121"/>
      <c r="D56" s="1116"/>
      <c r="E56" s="1116"/>
      <c r="F56" s="1116"/>
      <c r="G56" s="1116"/>
      <c r="H56" s="1116"/>
      <c r="I56" s="1122">
        <f t="shared" si="0"/>
        <v>0</v>
      </c>
      <c r="J56" s="1115"/>
      <c r="K56" s="1125">
        <f>IF(AND('A. Allgemeine Informationen'!C65=C56,OR(B56="geleistete Anzahlungen und Anlagen im Bau des Sachanlagevermögens",B56="geleistete Anzahlungen auf immaterielle Vermögensgegenstände",B56="Grundstücke")),0,M56+L56)</f>
        <v>0</v>
      </c>
      <c r="L56" s="1125">
        <f t="shared" si="2"/>
        <v>0</v>
      </c>
      <c r="M56" s="1126">
        <f>IF('A. Allgemeine Informationen'!$C$15=2024,O56,IF('A. Allgemeine Informationen'!$C$15=2025,P56,IF('A. Allgemeine Informationen'!$C$15=2026,Q56,IF('A. Allgemeine Informationen'!$C$15=2027,R56,S56))))</f>
        <v>0</v>
      </c>
      <c r="N56" s="1113">
        <f t="shared" si="3"/>
        <v>0</v>
      </c>
      <c r="O56" s="1263">
        <f t="shared" si="5"/>
        <v>0</v>
      </c>
      <c r="P56" s="1263">
        <f t="shared" si="5"/>
        <v>0</v>
      </c>
      <c r="Q56" s="1263">
        <f t="shared" si="5"/>
        <v>0</v>
      </c>
      <c r="R56" s="1263">
        <f t="shared" si="5"/>
        <v>0</v>
      </c>
      <c r="S56" s="1264">
        <f t="shared" si="5"/>
        <v>0</v>
      </c>
    </row>
    <row r="57" spans="1:19" ht="12" customHeight="1" x14ac:dyDescent="0.2"/>
  </sheetData>
  <autoFilter ref="A5:S5"/>
  <pageMargins left="0.7" right="0.7" top="0.78740157499999996" bottom="0.78740157499999996" header="0.3" footer="0.3"/>
  <pageSetup paperSize="9" scale="67" orientation="portrait" r:id="rId1"/>
  <colBreaks count="1" manualBreakCount="1">
    <brk id="9" max="205" man="1"/>
  </col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Listen!$L$3:$L$9</xm:f>
          </x14:formula1>
          <xm:sqref>B6:B56</xm:sqref>
        </x14:dataValidation>
        <x14:dataValidation type="list" allowBlank="1" showInputMessage="1">
          <x14:formula1>
            <xm:f>Listen!$V$2:$V$9</xm:f>
          </x14:formula1>
          <xm:sqref>C6:C56</xm:sqref>
        </x14:dataValidation>
        <x14:dataValidation type="list" allowBlank="1" showInputMessage="1" showErrorMessage="1">
          <x14:formula1>
            <xm:f>'E8. KKAuf_Berechnung'!$G$12:$G$14</xm:f>
          </x14:formula1>
          <xm:sqref>A6:A56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tabColor rgb="FFFFFF99"/>
  </sheetPr>
  <dimension ref="A1:E42"/>
  <sheetViews>
    <sheetView showGridLines="0" zoomScaleNormal="100" workbookViewId="0">
      <selection activeCell="D6" sqref="D6"/>
    </sheetView>
  </sheetViews>
  <sheetFormatPr baseColWidth="10" defaultRowHeight="14.25" x14ac:dyDescent="0.2"/>
  <cols>
    <col min="1" max="1" width="2.7109375" style="12" customWidth="1"/>
    <col min="2" max="2" width="73.28515625" style="12" customWidth="1"/>
    <col min="3" max="6" width="17.7109375" style="12" customWidth="1"/>
    <col min="7" max="7" width="2.7109375" style="12" customWidth="1"/>
    <col min="8" max="16384" width="11.42578125" style="12"/>
  </cols>
  <sheetData>
    <row r="1" spans="1:5" ht="30" customHeight="1" x14ac:dyDescent="0.2">
      <c r="B1" s="37" t="s">
        <v>201</v>
      </c>
    </row>
    <row r="2" spans="1:5" ht="15" customHeight="1" x14ac:dyDescent="0.2">
      <c r="B2" s="74" t="s">
        <v>118</v>
      </c>
    </row>
    <row r="3" spans="1:5" ht="12" customHeight="1" thickBot="1" x14ac:dyDescent="0.25">
      <c r="B3" s="74"/>
    </row>
    <row r="4" spans="1:5" ht="72" customHeight="1" x14ac:dyDescent="0.2">
      <c r="B4" s="587" t="s">
        <v>162</v>
      </c>
      <c r="C4" s="210" t="s">
        <v>457</v>
      </c>
      <c r="D4" s="210" t="s">
        <v>476</v>
      </c>
      <c r="E4" s="211" t="s">
        <v>455</v>
      </c>
    </row>
    <row r="5" spans="1:5" s="42" customFormat="1" ht="15" customHeight="1" x14ac:dyDescent="0.2">
      <c r="A5" s="70"/>
      <c r="B5" s="282" t="s">
        <v>89</v>
      </c>
      <c r="C5" s="287">
        <f>C29-D29</f>
        <v>0</v>
      </c>
      <c r="D5" s="134">
        <f>C42-D42</f>
        <v>0</v>
      </c>
      <c r="E5" s="344">
        <f>SUM(C5:D5)</f>
        <v>0</v>
      </c>
    </row>
    <row r="6" spans="1:5" s="42" customFormat="1" ht="15" customHeight="1" x14ac:dyDescent="0.2">
      <c r="A6" s="70"/>
      <c r="B6" s="282" t="s">
        <v>119</v>
      </c>
      <c r="C6" s="287">
        <f>E29</f>
        <v>0</v>
      </c>
      <c r="D6" s="212"/>
      <c r="E6" s="344">
        <f>SUM(C6:D6)</f>
        <v>0</v>
      </c>
    </row>
    <row r="7" spans="1:5" s="42" customFormat="1" ht="15" customHeight="1" thickBot="1" x14ac:dyDescent="0.25">
      <c r="A7" s="70"/>
      <c r="B7" s="589" t="s">
        <v>99</v>
      </c>
      <c r="C7" s="135">
        <f>C5-C6</f>
        <v>0</v>
      </c>
      <c r="D7" s="135">
        <f>D5-D6</f>
        <v>0</v>
      </c>
      <c r="E7" s="345">
        <f>E5-E6</f>
        <v>0</v>
      </c>
    </row>
    <row r="8" spans="1:5" s="33" customFormat="1" ht="12" customHeight="1" x14ac:dyDescent="0.2">
      <c r="B8" s="75"/>
      <c r="C8" s="5"/>
      <c r="D8" s="5"/>
    </row>
    <row r="9" spans="1:5" ht="12" customHeight="1" x14ac:dyDescent="0.2">
      <c r="B9" s="108"/>
      <c r="C9" s="108"/>
      <c r="D9" s="108"/>
      <c r="E9" s="108"/>
    </row>
    <row r="10" spans="1:5" ht="26.25" customHeight="1" thickBot="1" x14ac:dyDescent="0.25">
      <c r="B10" s="308" t="s">
        <v>782</v>
      </c>
    </row>
    <row r="11" spans="1:5" ht="90" customHeight="1" x14ac:dyDescent="0.2">
      <c r="B11" s="298" t="s">
        <v>213</v>
      </c>
      <c r="C11" s="648" t="s">
        <v>111</v>
      </c>
      <c r="D11" s="594" t="s">
        <v>112</v>
      </c>
      <c r="E11" s="101" t="s">
        <v>481</v>
      </c>
    </row>
    <row r="12" spans="1:5" s="42" customFormat="1" ht="15" customHeight="1" x14ac:dyDescent="0.2">
      <c r="B12" s="389" t="s">
        <v>479</v>
      </c>
      <c r="C12" s="390">
        <f>'E9.a. Regelleistung'!G5</f>
        <v>0</v>
      </c>
      <c r="D12" s="391"/>
      <c r="E12" s="392">
        <f>'E9.a. Regelleistung'!G6</f>
        <v>0</v>
      </c>
    </row>
    <row r="13" spans="1:5" s="42" customFormat="1" ht="15" customHeight="1" x14ac:dyDescent="0.2">
      <c r="B13" s="389" t="s">
        <v>480</v>
      </c>
      <c r="C13" s="390">
        <f>'E9.b. Netzverluste'!F5</f>
        <v>0</v>
      </c>
      <c r="D13" s="393"/>
      <c r="E13" s="394">
        <f>'E9.b. Netzverluste'!F6</f>
        <v>0</v>
      </c>
    </row>
    <row r="14" spans="1:5" s="42" customFormat="1" ht="15" customHeight="1" x14ac:dyDescent="0.2">
      <c r="B14" s="389" t="s">
        <v>452</v>
      </c>
      <c r="C14" s="390">
        <f>'E9.c. Redispatch'!C5</f>
        <v>0</v>
      </c>
      <c r="D14" s="395"/>
      <c r="E14" s="394">
        <f>'E9.c. Redispatch'!C6</f>
        <v>0</v>
      </c>
    </row>
    <row r="15" spans="1:5" s="42" customFormat="1" ht="15" customHeight="1" x14ac:dyDescent="0.2">
      <c r="B15" s="389" t="s">
        <v>453</v>
      </c>
      <c r="C15" s="390">
        <f>'E9.d. Nutzen statt Abregeln'!D5</f>
        <v>0</v>
      </c>
      <c r="D15" s="395"/>
      <c r="E15" s="394">
        <f>'E9.d. Nutzen statt Abregeln'!D6</f>
        <v>0</v>
      </c>
    </row>
    <row r="16" spans="1:5" s="42" customFormat="1" ht="15" customHeight="1" x14ac:dyDescent="0.2">
      <c r="B16" s="475" t="s">
        <v>811</v>
      </c>
      <c r="C16" s="390">
        <f>'E9.e. Schwarzstart'!D5</f>
        <v>0</v>
      </c>
      <c r="D16" s="685"/>
      <c r="E16" s="394">
        <f>'E9.e. Schwarzstart'!D6</f>
        <v>0</v>
      </c>
    </row>
    <row r="17" spans="2:5" s="42" customFormat="1" ht="15" customHeight="1" x14ac:dyDescent="0.2">
      <c r="B17" s="389" t="s">
        <v>477</v>
      </c>
      <c r="C17" s="93"/>
      <c r="D17" s="93"/>
      <c r="E17" s="333"/>
    </row>
    <row r="18" spans="2:5" s="42" customFormat="1" ht="15" customHeight="1" x14ac:dyDescent="0.2">
      <c r="B18" s="389" t="s">
        <v>478</v>
      </c>
      <c r="C18" s="93"/>
      <c r="D18" s="93"/>
      <c r="E18" s="333"/>
    </row>
    <row r="19" spans="2:5" s="42" customFormat="1" ht="15" customHeight="1" x14ac:dyDescent="0.2">
      <c r="B19" s="389" t="s">
        <v>665</v>
      </c>
      <c r="C19" s="334"/>
      <c r="D19" s="334"/>
      <c r="E19" s="538"/>
    </row>
    <row r="20" spans="2:5" s="42" customFormat="1" ht="15" customHeight="1" x14ac:dyDescent="0.2">
      <c r="B20" s="55"/>
      <c r="C20" s="93"/>
      <c r="D20" s="93"/>
      <c r="E20" s="333"/>
    </row>
    <row r="21" spans="2:5" s="42" customFormat="1" ht="15" customHeight="1" x14ac:dyDescent="0.2">
      <c r="B21" s="55"/>
      <c r="C21" s="93"/>
      <c r="D21" s="93"/>
      <c r="E21" s="333"/>
    </row>
    <row r="22" spans="2:5" s="42" customFormat="1" ht="15" customHeight="1" x14ac:dyDescent="0.2">
      <c r="B22" s="55"/>
      <c r="C22" s="93"/>
      <c r="D22" s="93"/>
      <c r="E22" s="333"/>
    </row>
    <row r="23" spans="2:5" s="42" customFormat="1" ht="15" customHeight="1" x14ac:dyDescent="0.2">
      <c r="B23" s="55"/>
      <c r="C23" s="93"/>
      <c r="D23" s="93"/>
      <c r="E23" s="333"/>
    </row>
    <row r="24" spans="2:5" s="42" customFormat="1" ht="15" customHeight="1" x14ac:dyDescent="0.2">
      <c r="B24" s="55"/>
      <c r="C24" s="93"/>
      <c r="D24" s="93"/>
      <c r="E24" s="333"/>
    </row>
    <row r="25" spans="2:5" s="42" customFormat="1" ht="15" customHeight="1" x14ac:dyDescent="0.2">
      <c r="B25" s="55"/>
      <c r="C25" s="93"/>
      <c r="D25" s="93"/>
      <c r="E25" s="333"/>
    </row>
    <row r="26" spans="2:5" s="42" customFormat="1" ht="15" customHeight="1" x14ac:dyDescent="0.2">
      <c r="B26" s="55"/>
      <c r="C26" s="93"/>
      <c r="D26" s="93"/>
      <c r="E26" s="333"/>
    </row>
    <row r="27" spans="2:5" s="42" customFormat="1" ht="15" customHeight="1" x14ac:dyDescent="0.2">
      <c r="B27" s="55"/>
      <c r="C27" s="93"/>
      <c r="D27" s="93"/>
      <c r="E27" s="333"/>
    </row>
    <row r="28" spans="2:5" s="42" customFormat="1" ht="15" customHeight="1" x14ac:dyDescent="0.2">
      <c r="B28" s="55"/>
      <c r="C28" s="93"/>
      <c r="D28" s="93"/>
      <c r="E28" s="333"/>
    </row>
    <row r="29" spans="2:5" s="42" customFormat="1" ht="15" customHeight="1" thickBot="1" x14ac:dyDescent="0.25">
      <c r="B29" s="207" t="s">
        <v>7</v>
      </c>
      <c r="C29" s="208">
        <f>SUM(C12:C28)</f>
        <v>0</v>
      </c>
      <c r="D29" s="208">
        <f>SUM(D12:D28)</f>
        <v>0</v>
      </c>
      <c r="E29" s="209">
        <f>SUM(E12:E28)</f>
        <v>0</v>
      </c>
    </row>
    <row r="30" spans="2:5" ht="12" customHeight="1" x14ac:dyDescent="0.2"/>
    <row r="31" spans="2:5" ht="31.5" customHeight="1" thickBot="1" x14ac:dyDescent="0.25">
      <c r="B31" s="600" t="s">
        <v>783</v>
      </c>
      <c r="C31" s="601"/>
      <c r="D31" s="601"/>
      <c r="E31" s="108"/>
    </row>
    <row r="32" spans="2:5" ht="105.75" customHeight="1" x14ac:dyDescent="0.2">
      <c r="B32" s="298" t="s">
        <v>213</v>
      </c>
      <c r="C32" s="648" t="s">
        <v>111</v>
      </c>
      <c r="D32" s="648" t="s">
        <v>112</v>
      </c>
      <c r="E32" s="101" t="s">
        <v>538</v>
      </c>
    </row>
    <row r="33" spans="2:5" s="42" customFormat="1" ht="15" customHeight="1" x14ac:dyDescent="0.2">
      <c r="B33" s="389" t="s">
        <v>475</v>
      </c>
      <c r="C33" s="334"/>
      <c r="D33" s="335"/>
      <c r="E33" s="332"/>
    </row>
    <row r="34" spans="2:5" s="42" customFormat="1" ht="15" customHeight="1" x14ac:dyDescent="0.2">
      <c r="B34" s="566" t="s">
        <v>697</v>
      </c>
      <c r="C34" s="334"/>
      <c r="D34" s="335"/>
      <c r="E34" s="332"/>
    </row>
    <row r="35" spans="2:5" s="42" customFormat="1" ht="15" customHeight="1" x14ac:dyDescent="0.2">
      <c r="B35" s="475" t="s">
        <v>698</v>
      </c>
      <c r="C35" s="334"/>
      <c r="D35" s="335"/>
      <c r="E35" s="332"/>
    </row>
    <row r="36" spans="2:5" s="42" customFormat="1" ht="15" customHeight="1" x14ac:dyDescent="0.2">
      <c r="B36" s="475" t="s">
        <v>781</v>
      </c>
      <c r="C36" s="666"/>
      <c r="D36" s="667"/>
      <c r="E36" s="476"/>
    </row>
    <row r="37" spans="2:5" s="42" customFormat="1" ht="15" customHeight="1" x14ac:dyDescent="0.2">
      <c r="B37" s="475" t="s">
        <v>829</v>
      </c>
      <c r="C37" s="334"/>
      <c r="D37" s="335"/>
      <c r="E37" s="332"/>
    </row>
    <row r="38" spans="2:5" s="42" customFormat="1" ht="15" customHeight="1" x14ac:dyDescent="0.2">
      <c r="B38" s="668"/>
      <c r="C38" s="666"/>
      <c r="D38" s="667"/>
      <c r="E38" s="476"/>
    </row>
    <row r="39" spans="2:5" s="42" customFormat="1" ht="15" customHeight="1" x14ac:dyDescent="0.2">
      <c r="B39" s="668"/>
      <c r="C39" s="666"/>
      <c r="D39" s="667"/>
      <c r="E39" s="476"/>
    </row>
    <row r="40" spans="2:5" s="42" customFormat="1" ht="15" customHeight="1" x14ac:dyDescent="0.2">
      <c r="B40" s="668"/>
      <c r="C40" s="666"/>
      <c r="D40" s="667"/>
      <c r="E40" s="476"/>
    </row>
    <row r="41" spans="2:5" s="42" customFormat="1" ht="15" customHeight="1" x14ac:dyDescent="0.2">
      <c r="B41" s="55"/>
      <c r="C41" s="334"/>
      <c r="D41" s="335"/>
      <c r="E41" s="332"/>
    </row>
    <row r="42" spans="2:5" s="42" customFormat="1" ht="15" customHeight="1" thickBot="1" x14ac:dyDescent="0.25">
      <c r="B42" s="207" t="s">
        <v>7</v>
      </c>
      <c r="C42" s="294">
        <f>SUM(C33:C41)</f>
        <v>0</v>
      </c>
      <c r="D42" s="294">
        <f>SUM(D33:D41)</f>
        <v>0</v>
      </c>
      <c r="E42" s="295">
        <f>SUM(E33:E41)</f>
        <v>0</v>
      </c>
    </row>
  </sheetData>
  <sheetProtection algorithmName="SHA-512" hashValue="RQGVyaeNts4CInzKX/UuwSGPgD14m+BePqnvjRq2fX0F2MjYVGZeDzD+5Av/MFlDI68t5n5rdsQ6fo4jjl0mtg==" saltValue="c1Un1sBtx1Csx1wIZCDUWQ==" spinCount="100000" sheet="1" objects="1" scenarios="1"/>
  <customSheetViews>
    <customSheetView guid="{AB984B78-CF90-47D3-BD7F-5805A1C1409B}" showPageBreaks="1" showGridLines="0">
      <selection activeCell="B1" sqref="B1"/>
      <pageMargins left="0.78740157499999996" right="0.78740157499999996" top="0.984251969" bottom="0.984251969" header="0.4921259845" footer="0.4921259845"/>
      <pageSetup paperSize="9" scale="72" orientation="portrait" r:id="rId1"/>
      <headerFooter alignWithMargins="0"/>
    </customSheetView>
    <customSheetView guid="{FF7014B8-726F-4A88-B434-EC34DD9149F9}" showGridLines="0">
      <selection activeCell="C6" sqref="C6"/>
      <pageMargins left="0.78740157480314965" right="0.78740157480314965" top="0.98425196850393704" bottom="0.98425196850393704" header="0.51181102362204722" footer="0.51181102362204722"/>
      <pageSetup paperSize="9" scale="70" orientation="portrait" r:id="rId2"/>
      <headerFooter alignWithMargins="0">
        <oddHeader>&amp;L &amp;A, Seite &amp;P von &amp;N&amp;R&amp;D</oddHeader>
      </headerFooter>
    </customSheetView>
  </customSheetViews>
  <phoneticPr fontId="8" type="noConversion"/>
  <pageMargins left="0.78740157499999996" right="0.78740157499999996" top="0.984251969" bottom="0.984251969" header="0.4921259845" footer="0.4921259845"/>
  <pageSetup paperSize="9" scale="55" orientation="portrait" r:id="rId3"/>
  <headerFooter alignWithMargins="0"/>
  <rowBreaks count="1" manualBreakCount="1">
    <brk id="9" max="6" man="1"/>
  </rowBreaks>
  <ignoredErrors>
    <ignoredError sqref="E15:E16" unlockedFormula="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tabColor rgb="FFFFFF99"/>
  </sheetPr>
  <dimension ref="A1:M416"/>
  <sheetViews>
    <sheetView showGridLines="0" zoomScale="115" zoomScaleNormal="115" workbookViewId="0">
      <selection activeCell="D6" sqref="D6"/>
    </sheetView>
  </sheetViews>
  <sheetFormatPr baseColWidth="10" defaultRowHeight="14.25" x14ac:dyDescent="0.2"/>
  <cols>
    <col min="1" max="1" width="2.7109375" style="221" customWidth="1"/>
    <col min="2" max="2" width="19" style="42" customWidth="1"/>
    <col min="3" max="13" width="17.7109375" style="42" customWidth="1"/>
    <col min="14" max="14" width="2.7109375" style="42" customWidth="1"/>
    <col min="15" max="15" width="23" style="42" bestFit="1" customWidth="1"/>
    <col min="16" max="16384" width="11.42578125" style="42"/>
  </cols>
  <sheetData>
    <row r="1" spans="1:10" s="221" customFormat="1" ht="30" customHeight="1" x14ac:dyDescent="0.2">
      <c r="B1" s="222" t="s">
        <v>458</v>
      </c>
      <c r="F1" s="223"/>
    </row>
    <row r="2" spans="1:10" s="221" customFormat="1" ht="15" customHeight="1" x14ac:dyDescent="0.2">
      <c r="A2" s="224"/>
      <c r="B2" s="221" t="s">
        <v>118</v>
      </c>
      <c r="E2" s="225"/>
    </row>
    <row r="3" spans="1:10" s="221" customFormat="1" ht="12" customHeight="1" thickBot="1" x14ac:dyDescent="0.25">
      <c r="A3" s="224"/>
      <c r="E3" s="225"/>
    </row>
    <row r="4" spans="1:10" s="221" customFormat="1" ht="90" customHeight="1" x14ac:dyDescent="0.2">
      <c r="A4" s="300"/>
      <c r="B4" s="204" t="s">
        <v>335</v>
      </c>
      <c r="C4" s="570"/>
      <c r="D4" s="648" t="s">
        <v>454</v>
      </c>
      <c r="E4" s="648" t="s">
        <v>553</v>
      </c>
      <c r="F4" s="648" t="s">
        <v>472</v>
      </c>
      <c r="G4" s="101" t="s">
        <v>455</v>
      </c>
    </row>
    <row r="5" spans="1:10" s="286" customFormat="1" ht="15" customHeight="1" x14ac:dyDescent="0.2">
      <c r="A5" s="226"/>
      <c r="B5" s="266" t="s">
        <v>539</v>
      </c>
      <c r="C5" s="138"/>
      <c r="D5" s="363">
        <f>IFERROR(C29*G13,0)</f>
        <v>0</v>
      </c>
      <c r="E5" s="363">
        <f>IFERROR(D29-E29,0)</f>
        <v>0</v>
      </c>
      <c r="F5" s="364"/>
      <c r="G5" s="365">
        <f>D5+E5-F5</f>
        <v>0</v>
      </c>
    </row>
    <row r="6" spans="1:10" s="286" customFormat="1" ht="15" customHeight="1" x14ac:dyDescent="0.2">
      <c r="A6" s="226"/>
      <c r="B6" s="43" t="s">
        <v>119</v>
      </c>
      <c r="C6" s="261"/>
      <c r="D6" s="452">
        <f>IFERROR(C29*D13,0)</f>
        <v>0</v>
      </c>
      <c r="E6" s="366"/>
      <c r="F6" s="367"/>
      <c r="G6" s="368">
        <f>D6</f>
        <v>0</v>
      </c>
    </row>
    <row r="7" spans="1:10" s="286" customFormat="1" ht="15" customHeight="1" thickBot="1" x14ac:dyDescent="0.25">
      <c r="A7" s="226"/>
      <c r="B7" s="151" t="s">
        <v>99</v>
      </c>
      <c r="C7" s="602"/>
      <c r="D7" s="396"/>
      <c r="E7" s="397"/>
      <c r="F7" s="398"/>
      <c r="G7" s="369">
        <f>G5-G6</f>
        <v>0</v>
      </c>
    </row>
    <row r="8" spans="1:10" ht="12" customHeight="1" x14ac:dyDescent="0.2">
      <c r="A8" s="224"/>
      <c r="B8" s="399"/>
    </row>
    <row r="9" spans="1:10" ht="12" customHeight="1" thickBot="1" x14ac:dyDescent="0.25">
      <c r="A9" s="224"/>
      <c r="B9" s="399"/>
    </row>
    <row r="10" spans="1:10" s="12" customFormat="1" ht="18" customHeight="1" x14ac:dyDescent="0.2">
      <c r="A10" s="300"/>
      <c r="B10" s="400" t="s">
        <v>554</v>
      </c>
      <c r="C10" s="401"/>
      <c r="D10" s="401"/>
      <c r="E10" s="401"/>
      <c r="F10" s="401"/>
      <c r="G10" s="401"/>
      <c r="H10" s="401"/>
      <c r="I10" s="401"/>
      <c r="J10" s="402"/>
    </row>
    <row r="11" spans="1:10" s="12" customFormat="1" ht="18" customHeight="1" x14ac:dyDescent="0.2">
      <c r="A11" s="300"/>
      <c r="B11" s="1444" t="s">
        <v>102</v>
      </c>
      <c r="C11" s="1445"/>
      <c r="D11" s="618" t="s">
        <v>336</v>
      </c>
      <c r="E11" s="618"/>
      <c r="F11" s="618"/>
      <c r="G11" s="618" t="s">
        <v>337</v>
      </c>
      <c r="H11" s="618"/>
      <c r="I11" s="618"/>
      <c r="J11" s="1442" t="s">
        <v>456</v>
      </c>
    </row>
    <row r="12" spans="1:10" s="12" customFormat="1" ht="36" customHeight="1" x14ac:dyDescent="0.2">
      <c r="A12" s="300"/>
      <c r="B12" s="1446"/>
      <c r="C12" s="1447"/>
      <c r="D12" s="403" t="s">
        <v>111</v>
      </c>
      <c r="E12" s="403" t="s">
        <v>440</v>
      </c>
      <c r="F12" s="403" t="s">
        <v>432</v>
      </c>
      <c r="G12" s="403" t="str">
        <f>D12</f>
        <v>Kosten
[EUR]</v>
      </c>
      <c r="H12" s="403" t="str">
        <f>E12</f>
        <v>Menge
[MW]</v>
      </c>
      <c r="I12" s="403" t="str">
        <f>F12</f>
        <v>Preis
[EUR/MWh]</v>
      </c>
      <c r="J12" s="1443"/>
    </row>
    <row r="13" spans="1:10" ht="15" customHeight="1" x14ac:dyDescent="0.2">
      <c r="A13" s="277"/>
      <c r="B13" s="404" t="s">
        <v>338</v>
      </c>
      <c r="C13" s="405"/>
      <c r="D13" s="406">
        <f>SUM(D14:D18)</f>
        <v>0</v>
      </c>
      <c r="E13" s="407">
        <f t="array" ref="E13">SUM(ABS(E14:E18))</f>
        <v>0</v>
      </c>
      <c r="F13" s="408">
        <f>IFERROR(D13/E13/$C$19,0)</f>
        <v>0</v>
      </c>
      <c r="G13" s="406">
        <f>SUM(G14:G18)</f>
        <v>0</v>
      </c>
      <c r="H13" s="407" t="e">
        <f t="array" ref="H13">SUM(ABS(H14:H18))</f>
        <v>#DIV/0!</v>
      </c>
      <c r="I13" s="408" t="e">
        <f t="shared" ref="I13:I18" si="0">G13/H13/$C$19</f>
        <v>#DIV/0!</v>
      </c>
      <c r="J13" s="409">
        <f>SUM(J14:J18)</f>
        <v>0</v>
      </c>
    </row>
    <row r="14" spans="1:10" ht="15" customHeight="1" x14ac:dyDescent="0.2">
      <c r="A14" s="277"/>
      <c r="B14" s="404" t="s">
        <v>339</v>
      </c>
      <c r="C14" s="410"/>
      <c r="D14" s="364"/>
      <c r="E14" s="364"/>
      <c r="F14" s="408">
        <f t="shared" ref="F14:F18" si="1">IFERROR(D14/E14/$C$19,0)</f>
        <v>0</v>
      </c>
      <c r="G14" s="364"/>
      <c r="H14" s="407" t="e">
        <f>AVERAGE($C$50:$C$415)</f>
        <v>#DIV/0!</v>
      </c>
      <c r="I14" s="408" t="e">
        <f t="shared" si="0"/>
        <v>#DIV/0!</v>
      </c>
      <c r="J14" s="411">
        <f>IFERROR(H14*F14*$C$19,0)</f>
        <v>0</v>
      </c>
    </row>
    <row r="15" spans="1:10" ht="15" customHeight="1" x14ac:dyDescent="0.2">
      <c r="A15" s="277"/>
      <c r="B15" s="404" t="s">
        <v>340</v>
      </c>
      <c r="C15" s="410"/>
      <c r="D15" s="364"/>
      <c r="E15" s="370"/>
      <c r="F15" s="408">
        <f t="shared" si="1"/>
        <v>0</v>
      </c>
      <c r="G15" s="364"/>
      <c r="H15" s="407" t="e">
        <f>AVERAGE($D$50:$D$415)</f>
        <v>#DIV/0!</v>
      </c>
      <c r="I15" s="408" t="e">
        <f t="shared" si="0"/>
        <v>#DIV/0!</v>
      </c>
      <c r="J15" s="411">
        <f t="shared" ref="J15:J18" si="2">IFERROR(H15*F15*$C$19,0)</f>
        <v>0</v>
      </c>
    </row>
    <row r="16" spans="1:10" ht="15" customHeight="1" x14ac:dyDescent="0.2">
      <c r="A16" s="277"/>
      <c r="B16" s="404" t="s">
        <v>341</v>
      </c>
      <c r="C16" s="410"/>
      <c r="D16" s="371"/>
      <c r="E16" s="364"/>
      <c r="F16" s="408">
        <f t="shared" si="1"/>
        <v>0</v>
      </c>
      <c r="G16" s="364"/>
      <c r="H16" s="407" t="e">
        <f>AVERAGE($E$50:$E$415)</f>
        <v>#DIV/0!</v>
      </c>
      <c r="I16" s="408" t="e">
        <f t="shared" si="0"/>
        <v>#DIV/0!</v>
      </c>
      <c r="J16" s="411">
        <f t="shared" si="2"/>
        <v>0</v>
      </c>
    </row>
    <row r="17" spans="1:10" ht="15" customHeight="1" x14ac:dyDescent="0.2">
      <c r="A17" s="277"/>
      <c r="B17" s="404" t="s">
        <v>342</v>
      </c>
      <c r="C17" s="410"/>
      <c r="D17" s="364"/>
      <c r="E17" s="372"/>
      <c r="F17" s="408">
        <f t="shared" si="1"/>
        <v>0</v>
      </c>
      <c r="G17" s="364"/>
      <c r="H17" s="407" t="e">
        <f>AVERAGE($F$50:$F$415)</f>
        <v>#DIV/0!</v>
      </c>
      <c r="I17" s="408" t="e">
        <f t="shared" si="0"/>
        <v>#DIV/0!</v>
      </c>
      <c r="J17" s="411">
        <f t="shared" si="2"/>
        <v>0</v>
      </c>
    </row>
    <row r="18" spans="1:10" ht="15" customHeight="1" x14ac:dyDescent="0.2">
      <c r="A18" s="277"/>
      <c r="B18" s="404" t="s">
        <v>343</v>
      </c>
      <c r="C18" s="410"/>
      <c r="D18" s="364"/>
      <c r="E18" s="364"/>
      <c r="F18" s="408">
        <f t="shared" si="1"/>
        <v>0</v>
      </c>
      <c r="G18" s="364"/>
      <c r="H18" s="407" t="e">
        <f>AVERAGE($G$50:$G$415)</f>
        <v>#DIV/0!</v>
      </c>
      <c r="I18" s="408" t="e">
        <f t="shared" si="0"/>
        <v>#DIV/0!</v>
      </c>
      <c r="J18" s="411">
        <f t="shared" si="2"/>
        <v>0</v>
      </c>
    </row>
    <row r="19" spans="1:10" ht="15" customHeight="1" thickBot="1" x14ac:dyDescent="0.25">
      <c r="A19" s="277"/>
      <c r="B19" s="412" t="str">
        <f>"Stunden im Jahr " &amp; 'A. Allgemeine Informationen'!C15</f>
        <v>Stunden im Jahr 2024</v>
      </c>
      <c r="C19" s="413">
        <f>(DATE('A. Allgemeine Informationen'!C15+1,1,1)-DATE('A. Allgemeine Informationen'!C15,1,1))*24</f>
        <v>8784</v>
      </c>
      <c r="D19" s="414"/>
      <c r="E19" s="415"/>
      <c r="F19" s="415"/>
      <c r="G19" s="415"/>
      <c r="H19" s="415"/>
      <c r="I19" s="415"/>
      <c r="J19" s="416"/>
    </row>
    <row r="20" spans="1:10" ht="12" customHeight="1" thickBot="1" x14ac:dyDescent="0.25">
      <c r="A20" s="224"/>
      <c r="C20" s="299"/>
    </row>
    <row r="21" spans="1:10" s="12" customFormat="1" ht="18" customHeight="1" x14ac:dyDescent="0.2">
      <c r="A21" s="227"/>
      <c r="B21" s="338" t="s">
        <v>344</v>
      </c>
      <c r="C21" s="470"/>
      <c r="D21" s="470"/>
      <c r="E21" s="470"/>
      <c r="F21" s="417"/>
    </row>
    <row r="22" spans="1:10" s="12" customFormat="1" ht="36" customHeight="1" x14ac:dyDescent="0.2">
      <c r="A22" s="227"/>
      <c r="B22" s="592" t="s">
        <v>102</v>
      </c>
      <c r="C22" s="237" t="s">
        <v>439</v>
      </c>
      <c r="D22" s="237" t="s">
        <v>433</v>
      </c>
      <c r="E22" s="564" t="s">
        <v>434</v>
      </c>
      <c r="F22" s="418"/>
    </row>
    <row r="23" spans="1:10" ht="15" customHeight="1" x14ac:dyDescent="0.2">
      <c r="A23" s="226"/>
      <c r="B23" s="53" t="s">
        <v>345</v>
      </c>
      <c r="C23" s="419">
        <v>0.01</v>
      </c>
      <c r="D23" s="407">
        <f>$D$13-$C23*$D$13</f>
        <v>0</v>
      </c>
      <c r="E23" s="420">
        <f>$D$13+$C23*$D$13</f>
        <v>0</v>
      </c>
      <c r="F23" s="421"/>
    </row>
    <row r="24" spans="1:10" ht="15" customHeight="1" x14ac:dyDescent="0.2">
      <c r="A24" s="226"/>
      <c r="B24" s="53" t="s">
        <v>346</v>
      </c>
      <c r="C24" s="419">
        <v>2.5000000000000001E-2</v>
      </c>
      <c r="D24" s="407">
        <f>$C24*$D$13</f>
        <v>0</v>
      </c>
      <c r="E24" s="420">
        <f>$C24*$D$13</f>
        <v>0</v>
      </c>
      <c r="F24" s="421"/>
    </row>
    <row r="25" spans="1:10" ht="15" customHeight="1" thickBot="1" x14ac:dyDescent="0.25">
      <c r="A25" s="226"/>
      <c r="B25" s="92" t="s">
        <v>347</v>
      </c>
      <c r="C25" s="422">
        <v>0.25</v>
      </c>
      <c r="D25" s="423">
        <f>D23-D24/C25</f>
        <v>0</v>
      </c>
      <c r="E25" s="424">
        <f>E23+E24/C25</f>
        <v>0</v>
      </c>
      <c r="F25" s="421"/>
    </row>
    <row r="26" spans="1:10" ht="12" customHeight="1" thickBot="1" x14ac:dyDescent="0.25">
      <c r="A26" s="224"/>
      <c r="B26" s="108"/>
      <c r="C26" s="425"/>
      <c r="D26" s="52"/>
      <c r="E26" s="426"/>
      <c r="F26" s="426"/>
    </row>
    <row r="27" spans="1:10" s="12" customFormat="1" ht="36" customHeight="1" x14ac:dyDescent="0.2">
      <c r="A27" s="300"/>
      <c r="B27" s="338" t="s">
        <v>348</v>
      </c>
      <c r="C27" s="474"/>
      <c r="D27" s="427" t="s">
        <v>435</v>
      </c>
      <c r="E27" s="428" t="s">
        <v>436</v>
      </c>
    </row>
    <row r="28" spans="1:10" ht="15" customHeight="1" x14ac:dyDescent="0.2">
      <c r="A28" s="226"/>
      <c r="B28" s="619" t="s">
        <v>349</v>
      </c>
      <c r="C28" s="620"/>
      <c r="D28" s="406">
        <f>IF(J13&lt;=D25,D24,IF(J13&lt;D23,(D23-J13)*C25,0))</f>
        <v>0</v>
      </c>
      <c r="E28" s="409">
        <f>IF(J13&gt;E25,E24,IF(J13&gt;E23,-(E23-J13)*C25,0))</f>
        <v>0</v>
      </c>
    </row>
    <row r="29" spans="1:10" ht="15" customHeight="1" thickBot="1" x14ac:dyDescent="0.25">
      <c r="A29" s="226"/>
      <c r="B29" s="429" t="str">
        <f>"anteilig davon"</f>
        <v>anteilig davon</v>
      </c>
      <c r="C29" s="430" t="e">
        <f>VLOOKUP('A. Allgemeine Informationen'!C11,D38:F41,3,FALSE)</f>
        <v>#N/A</v>
      </c>
      <c r="D29" s="431" t="e">
        <f>D28*C29</f>
        <v>#N/A</v>
      </c>
      <c r="E29" s="432" t="e">
        <f>E28*C29</f>
        <v>#N/A</v>
      </c>
    </row>
    <row r="30" spans="1:10" ht="12" customHeight="1" thickBot="1" x14ac:dyDescent="0.25">
      <c r="A30" s="226"/>
      <c r="B30" s="433"/>
      <c r="C30" s="433"/>
      <c r="D30" s="52"/>
      <c r="E30" s="426"/>
      <c r="F30" s="426"/>
    </row>
    <row r="31" spans="1:10" s="12" customFormat="1" ht="54" customHeight="1" x14ac:dyDescent="0.2">
      <c r="A31" s="300"/>
      <c r="B31" s="338" t="s">
        <v>350</v>
      </c>
      <c r="C31" s="474"/>
      <c r="D31" s="427" t="s">
        <v>437</v>
      </c>
      <c r="E31" s="428" t="s">
        <v>438</v>
      </c>
    </row>
    <row r="32" spans="1:10" ht="15" customHeight="1" x14ac:dyDescent="0.2">
      <c r="A32" s="226"/>
      <c r="B32" s="460" t="s">
        <v>351</v>
      </c>
      <c r="C32" s="276"/>
      <c r="D32" s="407">
        <f>IF($G$13&lt;$D$13,$D$13-$G$13,0)</f>
        <v>0</v>
      </c>
      <c r="E32" s="411">
        <f>IF($G$13&gt;$D$13,-$D$13+$G$13,0)</f>
        <v>0</v>
      </c>
    </row>
    <row r="33" spans="1:13" ht="15" customHeight="1" x14ac:dyDescent="0.2">
      <c r="A33" s="277"/>
      <c r="B33" s="621" t="s">
        <v>352</v>
      </c>
      <c r="C33" s="597"/>
      <c r="D33" s="434">
        <f>IF(D32-E32-D28+E28&gt;0,D32-E32-D28+E28,0)</f>
        <v>0</v>
      </c>
      <c r="E33" s="435">
        <f>IF(E32-D32+D28-E28&gt;0,E32-D32+D28-E28,0)</f>
        <v>0</v>
      </c>
    </row>
    <row r="34" spans="1:13" ht="15" customHeight="1" thickBot="1" x14ac:dyDescent="0.25">
      <c r="A34" s="277"/>
      <c r="B34" s="429" t="str">
        <f>B29</f>
        <v>anteilig davon</v>
      </c>
      <c r="C34" s="430" t="e">
        <f>C29</f>
        <v>#N/A</v>
      </c>
      <c r="D34" s="431" t="e">
        <f>D33*C34</f>
        <v>#N/A</v>
      </c>
      <c r="E34" s="432" t="e">
        <f>E33*C34</f>
        <v>#N/A</v>
      </c>
    </row>
    <row r="35" spans="1:13" ht="12" customHeight="1" thickBot="1" x14ac:dyDescent="0.25">
      <c r="A35" s="227"/>
    </row>
    <row r="36" spans="1:13" s="12" customFormat="1" ht="18" customHeight="1" x14ac:dyDescent="0.2">
      <c r="A36" s="227"/>
      <c r="B36" s="338" t="s">
        <v>353</v>
      </c>
      <c r="C36" s="470"/>
      <c r="D36" s="470"/>
      <c r="E36" s="470"/>
      <c r="F36" s="471"/>
    </row>
    <row r="37" spans="1:13" s="12" customFormat="1" ht="18" customHeight="1" x14ac:dyDescent="0.2">
      <c r="A37" s="227"/>
      <c r="B37" s="234" t="s">
        <v>334</v>
      </c>
      <c r="C37" s="235"/>
      <c r="D37" s="591" t="s">
        <v>322</v>
      </c>
      <c r="E37" s="237" t="s">
        <v>22</v>
      </c>
      <c r="F37" s="436" t="s">
        <v>451</v>
      </c>
    </row>
    <row r="38" spans="1:13" ht="15" customHeight="1" x14ac:dyDescent="0.2">
      <c r="A38" s="277"/>
      <c r="B38" s="404" t="s">
        <v>210</v>
      </c>
      <c r="C38" s="405"/>
      <c r="D38" s="437">
        <v>10000260</v>
      </c>
      <c r="E38" s="452">
        <v>147578372738</v>
      </c>
      <c r="F38" s="438">
        <f>E38/$E$42</f>
        <v>0.30107783323612219</v>
      </c>
    </row>
    <row r="39" spans="1:13" ht="15" customHeight="1" x14ac:dyDescent="0.2">
      <c r="A39" s="277"/>
      <c r="B39" s="439" t="s">
        <v>208</v>
      </c>
      <c r="C39" s="405"/>
      <c r="D39" s="437">
        <v>10000450</v>
      </c>
      <c r="E39" s="452">
        <v>98867446224</v>
      </c>
      <c r="F39" s="438">
        <f>E39/$E$42</f>
        <v>0.2017016174826414</v>
      </c>
    </row>
    <row r="40" spans="1:13" ht="15" customHeight="1" x14ac:dyDescent="0.2">
      <c r="A40" s="277"/>
      <c r="B40" s="404" t="s">
        <v>211</v>
      </c>
      <c r="C40" s="405"/>
      <c r="D40" s="437">
        <v>10000502</v>
      </c>
      <c r="E40" s="452">
        <v>63544326358</v>
      </c>
      <c r="F40" s="438">
        <f>E40/$E$42</f>
        <v>0.12963815591245775</v>
      </c>
    </row>
    <row r="41" spans="1:13" ht="15" customHeight="1" x14ac:dyDescent="0.2">
      <c r="A41" s="277"/>
      <c r="B41" s="404" t="s">
        <v>209</v>
      </c>
      <c r="C41" s="405"/>
      <c r="D41" s="437">
        <v>10000772</v>
      </c>
      <c r="E41" s="452">
        <v>180176703404</v>
      </c>
      <c r="F41" s="438">
        <f>E41/$E$42</f>
        <v>0.36758239336877868</v>
      </c>
    </row>
    <row r="42" spans="1:13" ht="15" customHeight="1" thickBot="1" x14ac:dyDescent="0.25">
      <c r="A42" s="277"/>
      <c r="B42" s="440" t="s">
        <v>354</v>
      </c>
      <c r="C42" s="441"/>
      <c r="D42" s="442"/>
      <c r="E42" s="443">
        <f>SUM(E38:E41)</f>
        <v>490166848724</v>
      </c>
      <c r="F42" s="444">
        <f>SUM(F38:F41)</f>
        <v>1</v>
      </c>
    </row>
    <row r="43" spans="1:13" ht="12" customHeight="1" x14ac:dyDescent="0.2">
      <c r="A43" s="227"/>
    </row>
    <row r="44" spans="1:13" ht="12" customHeight="1" x14ac:dyDescent="0.2">
      <c r="A44" s="227"/>
    </row>
    <row r="45" spans="1:13" ht="12" customHeight="1" x14ac:dyDescent="0.2">
      <c r="A45" s="227"/>
    </row>
    <row r="46" spans="1:13" ht="12" customHeight="1" x14ac:dyDescent="0.2">
      <c r="A46" s="227"/>
    </row>
    <row r="47" spans="1:13" ht="12" customHeight="1" thickBot="1" x14ac:dyDescent="0.25">
      <c r="A47" s="227"/>
    </row>
    <row r="48" spans="1:13" s="12" customFormat="1" ht="18" customHeight="1" x14ac:dyDescent="0.2">
      <c r="A48" s="227"/>
      <c r="B48" s="622" t="str">
        <f>"RL-Leistungswerte " &amp;'A. Allgemeine Informationen'!C15</f>
        <v>RL-Leistungswerte 2024</v>
      </c>
      <c r="C48" s="470"/>
      <c r="D48" s="470"/>
      <c r="E48" s="470"/>
      <c r="F48" s="470"/>
      <c r="G48" s="470"/>
      <c r="H48" s="470"/>
      <c r="I48" s="401"/>
      <c r="J48" s="401"/>
      <c r="K48" s="401"/>
      <c r="L48" s="401"/>
      <c r="M48" s="402"/>
    </row>
    <row r="49" spans="1:13" s="12" customFormat="1" ht="36" customHeight="1" x14ac:dyDescent="0.2">
      <c r="A49" s="227"/>
      <c r="B49" s="592" t="s">
        <v>327</v>
      </c>
      <c r="C49" s="403" t="s">
        <v>441</v>
      </c>
      <c r="D49" s="403" t="s">
        <v>442</v>
      </c>
      <c r="E49" s="403" t="s">
        <v>443</v>
      </c>
      <c r="F49" s="403" t="s">
        <v>444</v>
      </c>
      <c r="G49" s="403" t="s">
        <v>445</v>
      </c>
      <c r="H49" s="445" t="s">
        <v>355</v>
      </c>
      <c r="I49" s="446" t="s">
        <v>446</v>
      </c>
      <c r="J49" s="446" t="s">
        <v>447</v>
      </c>
      <c r="K49" s="446" t="s">
        <v>448</v>
      </c>
      <c r="L49" s="446" t="s">
        <v>449</v>
      </c>
      <c r="M49" s="447" t="s">
        <v>450</v>
      </c>
    </row>
    <row r="50" spans="1:13" ht="15" customHeight="1" x14ac:dyDescent="0.2">
      <c r="A50" s="277"/>
      <c r="B50" s="448">
        <f>DATE('A. Allgemeine Informationen'!C15,1,1)</f>
        <v>45292</v>
      </c>
      <c r="C50" s="364"/>
      <c r="D50" s="364"/>
      <c r="E50" s="364"/>
      <c r="F50" s="364"/>
      <c r="G50" s="364"/>
      <c r="H50" s="449">
        <f>24+IF(AND(MONTH(B50)=3,WEEKDAY(B50,2)=7,DAY(B50)&gt;=25),-1,0)+IF(AND(MONTH(B50)=10,WEEKDAY(B50,2)=7,DAY(B50)&gt;=25),1,0)</f>
        <v>24</v>
      </c>
      <c r="I50" s="263"/>
      <c r="J50" s="93"/>
      <c r="K50" s="93"/>
      <c r="L50" s="93"/>
      <c r="M50" s="62"/>
    </row>
    <row r="51" spans="1:13" ht="15" customHeight="1" x14ac:dyDescent="0.2">
      <c r="A51" s="277"/>
      <c r="B51" s="448">
        <f t="shared" ref="B51:B114" si="3">B50+1</f>
        <v>45293</v>
      </c>
      <c r="C51" s="364"/>
      <c r="D51" s="364"/>
      <c r="E51" s="364"/>
      <c r="F51" s="364"/>
      <c r="G51" s="364"/>
      <c r="H51" s="449">
        <f t="shared" ref="H51:H114" si="4">24+IF(AND(MONTH(B51)=3,WEEKDAY(B51,2)=7,DAY(B51)&gt;=25),-1,0)+IF(AND(MONTH(B51)=10,WEEKDAY(B51,2)=7,DAY(B51)&gt;=25),1,0)</f>
        <v>24</v>
      </c>
      <c r="I51" s="263"/>
      <c r="J51" s="93"/>
      <c r="K51" s="93"/>
      <c r="L51" s="93"/>
      <c r="M51" s="62"/>
    </row>
    <row r="52" spans="1:13" ht="15" customHeight="1" x14ac:dyDescent="0.2">
      <c r="A52" s="277"/>
      <c r="B52" s="448">
        <f t="shared" si="3"/>
        <v>45294</v>
      </c>
      <c r="C52" s="364"/>
      <c r="D52" s="364"/>
      <c r="E52" s="364"/>
      <c r="F52" s="364"/>
      <c r="G52" s="364"/>
      <c r="H52" s="449">
        <f t="shared" si="4"/>
        <v>24</v>
      </c>
      <c r="I52" s="263"/>
      <c r="J52" s="93"/>
      <c r="K52" s="93"/>
      <c r="L52" s="93"/>
      <c r="M52" s="62"/>
    </row>
    <row r="53" spans="1:13" ht="15" customHeight="1" x14ac:dyDescent="0.2">
      <c r="A53" s="277"/>
      <c r="B53" s="448">
        <f t="shared" si="3"/>
        <v>45295</v>
      </c>
      <c r="C53" s="364"/>
      <c r="D53" s="364"/>
      <c r="E53" s="364"/>
      <c r="F53" s="364"/>
      <c r="G53" s="364"/>
      <c r="H53" s="449">
        <f t="shared" si="4"/>
        <v>24</v>
      </c>
      <c r="I53" s="263"/>
      <c r="J53" s="93"/>
      <c r="K53" s="93"/>
      <c r="L53" s="93"/>
      <c r="M53" s="62"/>
    </row>
    <row r="54" spans="1:13" ht="15" customHeight="1" x14ac:dyDescent="0.2">
      <c r="A54" s="277"/>
      <c r="B54" s="448">
        <f t="shared" si="3"/>
        <v>45296</v>
      </c>
      <c r="C54" s="364"/>
      <c r="D54" s="364"/>
      <c r="E54" s="364"/>
      <c r="F54" s="364"/>
      <c r="G54" s="364"/>
      <c r="H54" s="449">
        <f t="shared" si="4"/>
        <v>24</v>
      </c>
      <c r="I54" s="263"/>
      <c r="J54" s="93"/>
      <c r="K54" s="93"/>
      <c r="L54" s="93"/>
      <c r="M54" s="62"/>
    </row>
    <row r="55" spans="1:13" ht="15" customHeight="1" x14ac:dyDescent="0.2">
      <c r="A55" s="277"/>
      <c r="B55" s="448">
        <f t="shared" si="3"/>
        <v>45297</v>
      </c>
      <c r="C55" s="364"/>
      <c r="D55" s="364"/>
      <c r="E55" s="364"/>
      <c r="F55" s="364"/>
      <c r="G55" s="364"/>
      <c r="H55" s="449">
        <f t="shared" si="4"/>
        <v>24</v>
      </c>
      <c r="I55" s="263"/>
      <c r="J55" s="93"/>
      <c r="K55" s="93"/>
      <c r="L55" s="93"/>
      <c r="M55" s="62"/>
    </row>
    <row r="56" spans="1:13" ht="15" customHeight="1" x14ac:dyDescent="0.2">
      <c r="A56" s="277"/>
      <c r="B56" s="448">
        <f t="shared" si="3"/>
        <v>45298</v>
      </c>
      <c r="C56" s="364"/>
      <c r="D56" s="364"/>
      <c r="E56" s="364"/>
      <c r="F56" s="364"/>
      <c r="G56" s="364"/>
      <c r="H56" s="449">
        <f t="shared" si="4"/>
        <v>24</v>
      </c>
      <c r="I56" s="263"/>
      <c r="J56" s="93"/>
      <c r="K56" s="93"/>
      <c r="L56" s="93"/>
      <c r="M56" s="62"/>
    </row>
    <row r="57" spans="1:13" ht="15" customHeight="1" x14ac:dyDescent="0.2">
      <c r="A57" s="277"/>
      <c r="B57" s="448">
        <f t="shared" si="3"/>
        <v>45299</v>
      </c>
      <c r="C57" s="364"/>
      <c r="D57" s="364"/>
      <c r="E57" s="364"/>
      <c r="F57" s="364"/>
      <c r="G57" s="364"/>
      <c r="H57" s="449">
        <f t="shared" si="4"/>
        <v>24</v>
      </c>
      <c r="I57" s="263"/>
      <c r="J57" s="93"/>
      <c r="K57" s="93"/>
      <c r="L57" s="93"/>
      <c r="M57" s="62"/>
    </row>
    <row r="58" spans="1:13" ht="15" customHeight="1" x14ac:dyDescent="0.2">
      <c r="A58" s="277"/>
      <c r="B58" s="448">
        <f t="shared" si="3"/>
        <v>45300</v>
      </c>
      <c r="C58" s="364"/>
      <c r="D58" s="364"/>
      <c r="E58" s="364"/>
      <c r="F58" s="364"/>
      <c r="G58" s="364"/>
      <c r="H58" s="449">
        <f t="shared" si="4"/>
        <v>24</v>
      </c>
      <c r="I58" s="263"/>
      <c r="J58" s="93"/>
      <c r="K58" s="93"/>
      <c r="L58" s="93"/>
      <c r="M58" s="62"/>
    </row>
    <row r="59" spans="1:13" ht="15" customHeight="1" x14ac:dyDescent="0.2">
      <c r="A59" s="277"/>
      <c r="B59" s="448">
        <f t="shared" si="3"/>
        <v>45301</v>
      </c>
      <c r="C59" s="364"/>
      <c r="D59" s="364"/>
      <c r="E59" s="364"/>
      <c r="F59" s="364"/>
      <c r="G59" s="364"/>
      <c r="H59" s="449">
        <f t="shared" si="4"/>
        <v>24</v>
      </c>
      <c r="I59" s="263"/>
      <c r="J59" s="93"/>
      <c r="K59" s="93"/>
      <c r="L59" s="93"/>
      <c r="M59" s="62"/>
    </row>
    <row r="60" spans="1:13" ht="15" customHeight="1" x14ac:dyDescent="0.2">
      <c r="A60" s="277"/>
      <c r="B60" s="448">
        <f t="shared" si="3"/>
        <v>45302</v>
      </c>
      <c r="C60" s="364"/>
      <c r="D60" s="364"/>
      <c r="E60" s="364"/>
      <c r="F60" s="364"/>
      <c r="G60" s="364"/>
      <c r="H60" s="449">
        <f t="shared" si="4"/>
        <v>24</v>
      </c>
      <c r="I60" s="263"/>
      <c r="J60" s="93"/>
      <c r="K60" s="93"/>
      <c r="L60" s="93"/>
      <c r="M60" s="62"/>
    </row>
    <row r="61" spans="1:13" ht="15" customHeight="1" x14ac:dyDescent="0.2">
      <c r="A61" s="277"/>
      <c r="B61" s="448">
        <f t="shared" si="3"/>
        <v>45303</v>
      </c>
      <c r="C61" s="364"/>
      <c r="D61" s="364"/>
      <c r="E61" s="364"/>
      <c r="F61" s="364"/>
      <c r="G61" s="364"/>
      <c r="H61" s="449">
        <f t="shared" si="4"/>
        <v>24</v>
      </c>
      <c r="I61" s="263"/>
      <c r="J61" s="93"/>
      <c r="K61" s="93"/>
      <c r="L61" s="93"/>
      <c r="M61" s="62"/>
    </row>
    <row r="62" spans="1:13" ht="15" customHeight="1" x14ac:dyDescent="0.2">
      <c r="A62" s="277"/>
      <c r="B62" s="448">
        <f t="shared" si="3"/>
        <v>45304</v>
      </c>
      <c r="C62" s="364"/>
      <c r="D62" s="364"/>
      <c r="E62" s="364"/>
      <c r="F62" s="364"/>
      <c r="G62" s="364"/>
      <c r="H62" s="449">
        <f t="shared" si="4"/>
        <v>24</v>
      </c>
      <c r="I62" s="263"/>
      <c r="J62" s="93"/>
      <c r="K62" s="93"/>
      <c r="L62" s="93"/>
      <c r="M62" s="62"/>
    </row>
    <row r="63" spans="1:13" ht="15" customHeight="1" x14ac:dyDescent="0.2">
      <c r="A63" s="277"/>
      <c r="B63" s="448">
        <f t="shared" si="3"/>
        <v>45305</v>
      </c>
      <c r="C63" s="364"/>
      <c r="D63" s="364"/>
      <c r="E63" s="364"/>
      <c r="F63" s="364"/>
      <c r="G63" s="364"/>
      <c r="H63" s="449">
        <f t="shared" si="4"/>
        <v>24</v>
      </c>
      <c r="I63" s="263"/>
      <c r="J63" s="93"/>
      <c r="K63" s="93"/>
      <c r="L63" s="93"/>
      <c r="M63" s="62"/>
    </row>
    <row r="64" spans="1:13" ht="15" customHeight="1" x14ac:dyDescent="0.2">
      <c r="A64" s="277"/>
      <c r="B64" s="448">
        <f t="shared" si="3"/>
        <v>45306</v>
      </c>
      <c r="C64" s="364"/>
      <c r="D64" s="364"/>
      <c r="E64" s="364"/>
      <c r="F64" s="364"/>
      <c r="G64" s="364"/>
      <c r="H64" s="449">
        <f t="shared" si="4"/>
        <v>24</v>
      </c>
      <c r="I64" s="263"/>
      <c r="J64" s="93"/>
      <c r="K64" s="93"/>
      <c r="L64" s="93"/>
      <c r="M64" s="62"/>
    </row>
    <row r="65" spans="1:13" ht="15" customHeight="1" x14ac:dyDescent="0.2">
      <c r="A65" s="277"/>
      <c r="B65" s="448">
        <f t="shared" si="3"/>
        <v>45307</v>
      </c>
      <c r="C65" s="364"/>
      <c r="D65" s="364"/>
      <c r="E65" s="364"/>
      <c r="F65" s="364"/>
      <c r="G65" s="364"/>
      <c r="H65" s="449">
        <f t="shared" si="4"/>
        <v>24</v>
      </c>
      <c r="I65" s="263"/>
      <c r="J65" s="93"/>
      <c r="K65" s="93"/>
      <c r="L65" s="93"/>
      <c r="M65" s="62"/>
    </row>
    <row r="66" spans="1:13" ht="15" customHeight="1" x14ac:dyDescent="0.2">
      <c r="A66" s="277"/>
      <c r="B66" s="448">
        <f t="shared" si="3"/>
        <v>45308</v>
      </c>
      <c r="C66" s="364"/>
      <c r="D66" s="364"/>
      <c r="E66" s="364"/>
      <c r="F66" s="364"/>
      <c r="G66" s="364"/>
      <c r="H66" s="449">
        <f t="shared" si="4"/>
        <v>24</v>
      </c>
      <c r="I66" s="263"/>
      <c r="J66" s="93"/>
      <c r="K66" s="93"/>
      <c r="L66" s="93"/>
      <c r="M66" s="62"/>
    </row>
    <row r="67" spans="1:13" ht="15" customHeight="1" x14ac:dyDescent="0.2">
      <c r="A67" s="277"/>
      <c r="B67" s="448">
        <f t="shared" si="3"/>
        <v>45309</v>
      </c>
      <c r="C67" s="364"/>
      <c r="D67" s="364"/>
      <c r="E67" s="364"/>
      <c r="F67" s="364"/>
      <c r="G67" s="364"/>
      <c r="H67" s="449">
        <f t="shared" si="4"/>
        <v>24</v>
      </c>
      <c r="I67" s="263"/>
      <c r="J67" s="93"/>
      <c r="K67" s="93"/>
      <c r="L67" s="93"/>
      <c r="M67" s="62"/>
    </row>
    <row r="68" spans="1:13" ht="15" customHeight="1" x14ac:dyDescent="0.2">
      <c r="A68" s="277"/>
      <c r="B68" s="448">
        <f t="shared" si="3"/>
        <v>45310</v>
      </c>
      <c r="C68" s="364"/>
      <c r="D68" s="364"/>
      <c r="E68" s="364"/>
      <c r="F68" s="364"/>
      <c r="G68" s="364"/>
      <c r="H68" s="449">
        <f t="shared" si="4"/>
        <v>24</v>
      </c>
      <c r="I68" s="263"/>
      <c r="J68" s="93"/>
      <c r="K68" s="93"/>
      <c r="L68" s="93"/>
      <c r="M68" s="62"/>
    </row>
    <row r="69" spans="1:13" ht="15" customHeight="1" x14ac:dyDescent="0.2">
      <c r="A69" s="277"/>
      <c r="B69" s="448">
        <f t="shared" si="3"/>
        <v>45311</v>
      </c>
      <c r="C69" s="364"/>
      <c r="D69" s="364"/>
      <c r="E69" s="364"/>
      <c r="F69" s="364"/>
      <c r="G69" s="364"/>
      <c r="H69" s="449">
        <f t="shared" si="4"/>
        <v>24</v>
      </c>
      <c r="I69" s="263"/>
      <c r="J69" s="93"/>
      <c r="K69" s="93"/>
      <c r="L69" s="93"/>
      <c r="M69" s="62"/>
    </row>
    <row r="70" spans="1:13" ht="15" customHeight="1" x14ac:dyDescent="0.2">
      <c r="A70" s="277"/>
      <c r="B70" s="448">
        <f t="shared" si="3"/>
        <v>45312</v>
      </c>
      <c r="C70" s="364"/>
      <c r="D70" s="364"/>
      <c r="E70" s="364"/>
      <c r="F70" s="364"/>
      <c r="G70" s="364"/>
      <c r="H70" s="449">
        <f t="shared" si="4"/>
        <v>24</v>
      </c>
      <c r="I70" s="263"/>
      <c r="J70" s="93"/>
      <c r="K70" s="93"/>
      <c r="L70" s="93"/>
      <c r="M70" s="62"/>
    </row>
    <row r="71" spans="1:13" ht="15" customHeight="1" x14ac:dyDescent="0.2">
      <c r="A71" s="277"/>
      <c r="B71" s="448">
        <f t="shared" si="3"/>
        <v>45313</v>
      </c>
      <c r="C71" s="364"/>
      <c r="D71" s="364"/>
      <c r="E71" s="364"/>
      <c r="F71" s="364"/>
      <c r="G71" s="364"/>
      <c r="H71" s="449">
        <f t="shared" si="4"/>
        <v>24</v>
      </c>
      <c r="I71" s="263"/>
      <c r="J71" s="93"/>
      <c r="K71" s="93"/>
      <c r="L71" s="93"/>
      <c r="M71" s="62"/>
    </row>
    <row r="72" spans="1:13" ht="15" customHeight="1" x14ac:dyDescent="0.2">
      <c r="A72" s="277"/>
      <c r="B72" s="448">
        <f t="shared" si="3"/>
        <v>45314</v>
      </c>
      <c r="C72" s="364"/>
      <c r="D72" s="364"/>
      <c r="E72" s="364"/>
      <c r="F72" s="364"/>
      <c r="G72" s="364"/>
      <c r="H72" s="449">
        <f t="shared" si="4"/>
        <v>24</v>
      </c>
      <c r="I72" s="263"/>
      <c r="J72" s="93"/>
      <c r="K72" s="93"/>
      <c r="L72" s="93"/>
      <c r="M72" s="62"/>
    </row>
    <row r="73" spans="1:13" ht="15" customHeight="1" x14ac:dyDescent="0.2">
      <c r="A73" s="277"/>
      <c r="B73" s="448">
        <f t="shared" si="3"/>
        <v>45315</v>
      </c>
      <c r="C73" s="364"/>
      <c r="D73" s="364"/>
      <c r="E73" s="364"/>
      <c r="F73" s="364"/>
      <c r="G73" s="364"/>
      <c r="H73" s="449">
        <f t="shared" si="4"/>
        <v>24</v>
      </c>
      <c r="I73" s="263"/>
      <c r="J73" s="93"/>
      <c r="K73" s="93"/>
      <c r="L73" s="93"/>
      <c r="M73" s="62"/>
    </row>
    <row r="74" spans="1:13" ht="15" customHeight="1" x14ac:dyDescent="0.2">
      <c r="A74" s="277"/>
      <c r="B74" s="448">
        <f t="shared" si="3"/>
        <v>45316</v>
      </c>
      <c r="C74" s="364"/>
      <c r="D74" s="364"/>
      <c r="E74" s="364"/>
      <c r="F74" s="364"/>
      <c r="G74" s="364"/>
      <c r="H74" s="449">
        <f t="shared" si="4"/>
        <v>24</v>
      </c>
      <c r="I74" s="263"/>
      <c r="J74" s="93"/>
      <c r="K74" s="93"/>
      <c r="L74" s="93"/>
      <c r="M74" s="62"/>
    </row>
    <row r="75" spans="1:13" ht="15" customHeight="1" x14ac:dyDescent="0.2">
      <c r="A75" s="277"/>
      <c r="B75" s="448">
        <f t="shared" si="3"/>
        <v>45317</v>
      </c>
      <c r="C75" s="364"/>
      <c r="D75" s="364"/>
      <c r="E75" s="364"/>
      <c r="F75" s="364"/>
      <c r="G75" s="364"/>
      <c r="H75" s="449">
        <f t="shared" si="4"/>
        <v>24</v>
      </c>
      <c r="I75" s="263"/>
      <c r="J75" s="93"/>
      <c r="K75" s="93"/>
      <c r="L75" s="93"/>
      <c r="M75" s="62"/>
    </row>
    <row r="76" spans="1:13" ht="15" customHeight="1" x14ac:dyDescent="0.2">
      <c r="A76" s="277"/>
      <c r="B76" s="448">
        <f t="shared" si="3"/>
        <v>45318</v>
      </c>
      <c r="C76" s="364"/>
      <c r="D76" s="364"/>
      <c r="E76" s="364"/>
      <c r="F76" s="364"/>
      <c r="G76" s="364"/>
      <c r="H76" s="449">
        <f t="shared" si="4"/>
        <v>24</v>
      </c>
      <c r="I76" s="263"/>
      <c r="J76" s="93"/>
      <c r="K76" s="93"/>
      <c r="L76" s="93"/>
      <c r="M76" s="62"/>
    </row>
    <row r="77" spans="1:13" ht="15" customHeight="1" x14ac:dyDescent="0.2">
      <c r="A77" s="277"/>
      <c r="B77" s="448">
        <f t="shared" si="3"/>
        <v>45319</v>
      </c>
      <c r="C77" s="364"/>
      <c r="D77" s="364"/>
      <c r="E77" s="364"/>
      <c r="F77" s="364"/>
      <c r="G77" s="364"/>
      <c r="H77" s="449">
        <f t="shared" si="4"/>
        <v>24</v>
      </c>
      <c r="I77" s="263"/>
      <c r="J77" s="93"/>
      <c r="K77" s="93"/>
      <c r="L77" s="93"/>
      <c r="M77" s="62"/>
    </row>
    <row r="78" spans="1:13" ht="15" customHeight="1" x14ac:dyDescent="0.2">
      <c r="A78" s="277"/>
      <c r="B78" s="448">
        <f t="shared" si="3"/>
        <v>45320</v>
      </c>
      <c r="C78" s="364"/>
      <c r="D78" s="364"/>
      <c r="E78" s="364"/>
      <c r="F78" s="364"/>
      <c r="G78" s="364"/>
      <c r="H78" s="449">
        <f t="shared" si="4"/>
        <v>24</v>
      </c>
      <c r="I78" s="263"/>
      <c r="J78" s="93"/>
      <c r="K78" s="93"/>
      <c r="L78" s="93"/>
      <c r="M78" s="62"/>
    </row>
    <row r="79" spans="1:13" ht="15" customHeight="1" x14ac:dyDescent="0.2">
      <c r="A79" s="277"/>
      <c r="B79" s="448">
        <f t="shared" si="3"/>
        <v>45321</v>
      </c>
      <c r="C79" s="364"/>
      <c r="D79" s="364"/>
      <c r="E79" s="364"/>
      <c r="F79" s="364"/>
      <c r="G79" s="364"/>
      <c r="H79" s="449">
        <f t="shared" si="4"/>
        <v>24</v>
      </c>
      <c r="I79" s="263"/>
      <c r="J79" s="93"/>
      <c r="K79" s="93"/>
      <c r="L79" s="93"/>
      <c r="M79" s="62"/>
    </row>
    <row r="80" spans="1:13" ht="15" customHeight="1" x14ac:dyDescent="0.2">
      <c r="A80" s="277"/>
      <c r="B80" s="448">
        <f t="shared" si="3"/>
        <v>45322</v>
      </c>
      <c r="C80" s="364"/>
      <c r="D80" s="364"/>
      <c r="E80" s="364"/>
      <c r="F80" s="364"/>
      <c r="G80" s="364"/>
      <c r="H80" s="449">
        <f t="shared" si="4"/>
        <v>24</v>
      </c>
      <c r="I80" s="263"/>
      <c r="J80" s="93"/>
      <c r="K80" s="93"/>
      <c r="L80" s="93"/>
      <c r="M80" s="62"/>
    </row>
    <row r="81" spans="1:13" ht="15" customHeight="1" x14ac:dyDescent="0.2">
      <c r="A81" s="277"/>
      <c r="B81" s="448">
        <f t="shared" si="3"/>
        <v>45323</v>
      </c>
      <c r="C81" s="364"/>
      <c r="D81" s="364"/>
      <c r="E81" s="364"/>
      <c r="F81" s="364"/>
      <c r="G81" s="364"/>
      <c r="H81" s="449">
        <f t="shared" si="4"/>
        <v>24</v>
      </c>
      <c r="I81" s="263"/>
      <c r="J81" s="93"/>
      <c r="K81" s="93"/>
      <c r="L81" s="93"/>
      <c r="M81" s="62"/>
    </row>
    <row r="82" spans="1:13" ht="15" customHeight="1" x14ac:dyDescent="0.2">
      <c r="A82" s="277"/>
      <c r="B82" s="448">
        <f t="shared" si="3"/>
        <v>45324</v>
      </c>
      <c r="C82" s="364"/>
      <c r="D82" s="364"/>
      <c r="E82" s="364"/>
      <c r="F82" s="364"/>
      <c r="G82" s="364"/>
      <c r="H82" s="449">
        <f t="shared" si="4"/>
        <v>24</v>
      </c>
      <c r="I82" s="263"/>
      <c r="J82" s="93"/>
      <c r="K82" s="93"/>
      <c r="L82" s="93"/>
      <c r="M82" s="62"/>
    </row>
    <row r="83" spans="1:13" ht="15" customHeight="1" x14ac:dyDescent="0.2">
      <c r="A83" s="277"/>
      <c r="B83" s="448">
        <f t="shared" si="3"/>
        <v>45325</v>
      </c>
      <c r="C83" s="364"/>
      <c r="D83" s="364"/>
      <c r="E83" s="364"/>
      <c r="F83" s="364"/>
      <c r="G83" s="364"/>
      <c r="H83" s="449">
        <f t="shared" si="4"/>
        <v>24</v>
      </c>
      <c r="I83" s="263"/>
      <c r="J83" s="93"/>
      <c r="K83" s="93"/>
      <c r="L83" s="93"/>
      <c r="M83" s="62"/>
    </row>
    <row r="84" spans="1:13" ht="15" customHeight="1" x14ac:dyDescent="0.2">
      <c r="A84" s="277"/>
      <c r="B84" s="448">
        <f t="shared" si="3"/>
        <v>45326</v>
      </c>
      <c r="C84" s="364"/>
      <c r="D84" s="364"/>
      <c r="E84" s="364"/>
      <c r="F84" s="364"/>
      <c r="G84" s="364"/>
      <c r="H84" s="449">
        <f t="shared" si="4"/>
        <v>24</v>
      </c>
      <c r="I84" s="263"/>
      <c r="J84" s="93"/>
      <c r="K84" s="93"/>
      <c r="L84" s="93"/>
      <c r="M84" s="62"/>
    </row>
    <row r="85" spans="1:13" ht="15" customHeight="1" x14ac:dyDescent="0.2">
      <c r="A85" s="277"/>
      <c r="B85" s="448">
        <f t="shared" si="3"/>
        <v>45327</v>
      </c>
      <c r="C85" s="364"/>
      <c r="D85" s="364"/>
      <c r="E85" s="364"/>
      <c r="F85" s="364"/>
      <c r="G85" s="364"/>
      <c r="H85" s="449">
        <f t="shared" si="4"/>
        <v>24</v>
      </c>
      <c r="I85" s="263"/>
      <c r="J85" s="93"/>
      <c r="K85" s="93"/>
      <c r="L85" s="93"/>
      <c r="M85" s="62"/>
    </row>
    <row r="86" spans="1:13" ht="15" customHeight="1" x14ac:dyDescent="0.2">
      <c r="A86" s="277"/>
      <c r="B86" s="448">
        <f t="shared" si="3"/>
        <v>45328</v>
      </c>
      <c r="C86" s="364"/>
      <c r="D86" s="364"/>
      <c r="E86" s="364"/>
      <c r="F86" s="364"/>
      <c r="G86" s="364"/>
      <c r="H86" s="449">
        <f t="shared" si="4"/>
        <v>24</v>
      </c>
      <c r="I86" s="263"/>
      <c r="J86" s="93"/>
      <c r="K86" s="93"/>
      <c r="L86" s="93"/>
      <c r="M86" s="62"/>
    </row>
    <row r="87" spans="1:13" ht="15" customHeight="1" x14ac:dyDescent="0.2">
      <c r="A87" s="277"/>
      <c r="B87" s="448">
        <f t="shared" si="3"/>
        <v>45329</v>
      </c>
      <c r="C87" s="364"/>
      <c r="D87" s="364"/>
      <c r="E87" s="364"/>
      <c r="F87" s="364"/>
      <c r="G87" s="364"/>
      <c r="H87" s="449">
        <f t="shared" si="4"/>
        <v>24</v>
      </c>
      <c r="I87" s="263"/>
      <c r="J87" s="93"/>
      <c r="K87" s="93"/>
      <c r="L87" s="93"/>
      <c r="M87" s="62"/>
    </row>
    <row r="88" spans="1:13" ht="15" customHeight="1" x14ac:dyDescent="0.2">
      <c r="A88" s="277"/>
      <c r="B88" s="448">
        <f t="shared" si="3"/>
        <v>45330</v>
      </c>
      <c r="C88" s="364"/>
      <c r="D88" s="364"/>
      <c r="E88" s="364"/>
      <c r="F88" s="364"/>
      <c r="G88" s="364"/>
      <c r="H88" s="449">
        <f t="shared" si="4"/>
        <v>24</v>
      </c>
      <c r="I88" s="263"/>
      <c r="J88" s="93"/>
      <c r="K88" s="93"/>
      <c r="L88" s="93"/>
      <c r="M88" s="62"/>
    </row>
    <row r="89" spans="1:13" ht="15" customHeight="1" x14ac:dyDescent="0.2">
      <c r="A89" s="277"/>
      <c r="B89" s="448">
        <f t="shared" si="3"/>
        <v>45331</v>
      </c>
      <c r="C89" s="364"/>
      <c r="D89" s="364"/>
      <c r="E89" s="364"/>
      <c r="F89" s="364"/>
      <c r="G89" s="364"/>
      <c r="H89" s="449">
        <f t="shared" si="4"/>
        <v>24</v>
      </c>
      <c r="I89" s="263"/>
      <c r="J89" s="93"/>
      <c r="K89" s="93"/>
      <c r="L89" s="93"/>
      <c r="M89" s="62"/>
    </row>
    <row r="90" spans="1:13" ht="15" customHeight="1" x14ac:dyDescent="0.2">
      <c r="A90" s="277"/>
      <c r="B90" s="448">
        <f t="shared" si="3"/>
        <v>45332</v>
      </c>
      <c r="C90" s="364"/>
      <c r="D90" s="364"/>
      <c r="E90" s="364"/>
      <c r="F90" s="364"/>
      <c r="G90" s="364"/>
      <c r="H90" s="449">
        <f t="shared" si="4"/>
        <v>24</v>
      </c>
      <c r="I90" s="263"/>
      <c r="J90" s="93"/>
      <c r="K90" s="93"/>
      <c r="L90" s="93"/>
      <c r="M90" s="62"/>
    </row>
    <row r="91" spans="1:13" ht="15" customHeight="1" x14ac:dyDescent="0.2">
      <c r="A91" s="277"/>
      <c r="B91" s="448">
        <f t="shared" si="3"/>
        <v>45333</v>
      </c>
      <c r="C91" s="364"/>
      <c r="D91" s="364"/>
      <c r="E91" s="364"/>
      <c r="F91" s="364"/>
      <c r="G91" s="364"/>
      <c r="H91" s="449">
        <f t="shared" si="4"/>
        <v>24</v>
      </c>
      <c r="I91" s="263"/>
      <c r="J91" s="93"/>
      <c r="K91" s="93"/>
      <c r="L91" s="93"/>
      <c r="M91" s="62"/>
    </row>
    <row r="92" spans="1:13" ht="15" customHeight="1" x14ac:dyDescent="0.2">
      <c r="A92" s="277"/>
      <c r="B92" s="448">
        <f t="shared" si="3"/>
        <v>45334</v>
      </c>
      <c r="C92" s="364"/>
      <c r="D92" s="364"/>
      <c r="E92" s="364"/>
      <c r="F92" s="364"/>
      <c r="G92" s="364"/>
      <c r="H92" s="449">
        <f t="shared" si="4"/>
        <v>24</v>
      </c>
      <c r="I92" s="263"/>
      <c r="J92" s="93"/>
      <c r="K92" s="93"/>
      <c r="L92" s="93"/>
      <c r="M92" s="62"/>
    </row>
    <row r="93" spans="1:13" ht="15" customHeight="1" x14ac:dyDescent="0.2">
      <c r="A93" s="277"/>
      <c r="B93" s="448">
        <f t="shared" si="3"/>
        <v>45335</v>
      </c>
      <c r="C93" s="364"/>
      <c r="D93" s="364"/>
      <c r="E93" s="364"/>
      <c r="F93" s="364"/>
      <c r="G93" s="364"/>
      <c r="H93" s="449">
        <f t="shared" si="4"/>
        <v>24</v>
      </c>
      <c r="I93" s="263"/>
      <c r="J93" s="93"/>
      <c r="K93" s="93"/>
      <c r="L93" s="93"/>
      <c r="M93" s="62"/>
    </row>
    <row r="94" spans="1:13" ht="15" customHeight="1" x14ac:dyDescent="0.2">
      <c r="A94" s="277"/>
      <c r="B94" s="448">
        <f t="shared" si="3"/>
        <v>45336</v>
      </c>
      <c r="C94" s="364"/>
      <c r="D94" s="364"/>
      <c r="E94" s="364"/>
      <c r="F94" s="364"/>
      <c r="G94" s="364"/>
      <c r="H94" s="449">
        <f t="shared" si="4"/>
        <v>24</v>
      </c>
      <c r="I94" s="263"/>
      <c r="J94" s="93"/>
      <c r="K94" s="93"/>
      <c r="L94" s="93"/>
      <c r="M94" s="62"/>
    </row>
    <row r="95" spans="1:13" ht="15" customHeight="1" x14ac:dyDescent="0.2">
      <c r="A95" s="277"/>
      <c r="B95" s="448">
        <f t="shared" si="3"/>
        <v>45337</v>
      </c>
      <c r="C95" s="364"/>
      <c r="D95" s="364"/>
      <c r="E95" s="364"/>
      <c r="F95" s="364"/>
      <c r="G95" s="364"/>
      <c r="H95" s="449">
        <f t="shared" si="4"/>
        <v>24</v>
      </c>
      <c r="I95" s="263"/>
      <c r="J95" s="93"/>
      <c r="K95" s="93"/>
      <c r="L95" s="93"/>
      <c r="M95" s="62"/>
    </row>
    <row r="96" spans="1:13" ht="15" customHeight="1" x14ac:dyDescent="0.2">
      <c r="A96" s="277"/>
      <c r="B96" s="448">
        <f t="shared" si="3"/>
        <v>45338</v>
      </c>
      <c r="C96" s="364"/>
      <c r="D96" s="364"/>
      <c r="E96" s="364"/>
      <c r="F96" s="364"/>
      <c r="G96" s="364"/>
      <c r="H96" s="449">
        <f t="shared" si="4"/>
        <v>24</v>
      </c>
      <c r="I96" s="263"/>
      <c r="J96" s="93"/>
      <c r="K96" s="93"/>
      <c r="L96" s="93"/>
      <c r="M96" s="62"/>
    </row>
    <row r="97" spans="1:13" ht="15" customHeight="1" x14ac:dyDescent="0.2">
      <c r="A97" s="277"/>
      <c r="B97" s="448">
        <f t="shared" si="3"/>
        <v>45339</v>
      </c>
      <c r="C97" s="364"/>
      <c r="D97" s="364"/>
      <c r="E97" s="364"/>
      <c r="F97" s="364"/>
      <c r="G97" s="364"/>
      <c r="H97" s="449">
        <f t="shared" si="4"/>
        <v>24</v>
      </c>
      <c r="I97" s="263"/>
      <c r="J97" s="93"/>
      <c r="K97" s="93"/>
      <c r="L97" s="93"/>
      <c r="M97" s="62"/>
    </row>
    <row r="98" spans="1:13" ht="15" customHeight="1" x14ac:dyDescent="0.2">
      <c r="A98" s="277"/>
      <c r="B98" s="448">
        <f t="shared" si="3"/>
        <v>45340</v>
      </c>
      <c r="C98" s="364"/>
      <c r="D98" s="364"/>
      <c r="E98" s="364"/>
      <c r="F98" s="364"/>
      <c r="G98" s="364"/>
      <c r="H98" s="449">
        <f t="shared" si="4"/>
        <v>24</v>
      </c>
      <c r="I98" s="263"/>
      <c r="J98" s="93"/>
      <c r="K98" s="93"/>
      <c r="L98" s="93"/>
      <c r="M98" s="62"/>
    </row>
    <row r="99" spans="1:13" ht="15" customHeight="1" x14ac:dyDescent="0.2">
      <c r="A99" s="277"/>
      <c r="B99" s="448">
        <f t="shared" si="3"/>
        <v>45341</v>
      </c>
      <c r="C99" s="364"/>
      <c r="D99" s="364"/>
      <c r="E99" s="364"/>
      <c r="F99" s="364"/>
      <c r="G99" s="364"/>
      <c r="H99" s="449">
        <f t="shared" si="4"/>
        <v>24</v>
      </c>
      <c r="I99" s="263"/>
      <c r="J99" s="93"/>
      <c r="K99" s="93"/>
      <c r="L99" s="93"/>
      <c r="M99" s="62"/>
    </row>
    <row r="100" spans="1:13" ht="15" customHeight="1" x14ac:dyDescent="0.2">
      <c r="A100" s="277"/>
      <c r="B100" s="448">
        <f t="shared" si="3"/>
        <v>45342</v>
      </c>
      <c r="C100" s="364"/>
      <c r="D100" s="364"/>
      <c r="E100" s="364"/>
      <c r="F100" s="364"/>
      <c r="G100" s="364"/>
      <c r="H100" s="449">
        <f t="shared" si="4"/>
        <v>24</v>
      </c>
      <c r="I100" s="263"/>
      <c r="J100" s="93"/>
      <c r="K100" s="93"/>
      <c r="L100" s="93"/>
      <c r="M100" s="62"/>
    </row>
    <row r="101" spans="1:13" ht="15" customHeight="1" x14ac:dyDescent="0.2">
      <c r="A101" s="277"/>
      <c r="B101" s="448">
        <f t="shared" si="3"/>
        <v>45343</v>
      </c>
      <c r="C101" s="364"/>
      <c r="D101" s="364"/>
      <c r="E101" s="364"/>
      <c r="F101" s="364"/>
      <c r="G101" s="364"/>
      <c r="H101" s="449">
        <f t="shared" si="4"/>
        <v>24</v>
      </c>
      <c r="I101" s="263"/>
      <c r="J101" s="93"/>
      <c r="K101" s="93"/>
      <c r="L101" s="93"/>
      <c r="M101" s="62"/>
    </row>
    <row r="102" spans="1:13" ht="15" customHeight="1" x14ac:dyDescent="0.2">
      <c r="A102" s="277"/>
      <c r="B102" s="448">
        <f t="shared" si="3"/>
        <v>45344</v>
      </c>
      <c r="C102" s="364"/>
      <c r="D102" s="364"/>
      <c r="E102" s="364"/>
      <c r="F102" s="364"/>
      <c r="G102" s="364"/>
      <c r="H102" s="449">
        <f t="shared" si="4"/>
        <v>24</v>
      </c>
      <c r="I102" s="263"/>
      <c r="J102" s="93"/>
      <c r="K102" s="93"/>
      <c r="L102" s="93"/>
      <c r="M102" s="62"/>
    </row>
    <row r="103" spans="1:13" ht="15" customHeight="1" x14ac:dyDescent="0.2">
      <c r="A103" s="277"/>
      <c r="B103" s="448">
        <f t="shared" si="3"/>
        <v>45345</v>
      </c>
      <c r="C103" s="364"/>
      <c r="D103" s="364"/>
      <c r="E103" s="364"/>
      <c r="F103" s="364"/>
      <c r="G103" s="364"/>
      <c r="H103" s="449">
        <f t="shared" si="4"/>
        <v>24</v>
      </c>
      <c r="I103" s="263"/>
      <c r="J103" s="93"/>
      <c r="K103" s="93"/>
      <c r="L103" s="93"/>
      <c r="M103" s="62"/>
    </row>
    <row r="104" spans="1:13" ht="15" customHeight="1" x14ac:dyDescent="0.2">
      <c r="A104" s="277"/>
      <c r="B104" s="448">
        <f t="shared" si="3"/>
        <v>45346</v>
      </c>
      <c r="C104" s="364"/>
      <c r="D104" s="364"/>
      <c r="E104" s="364"/>
      <c r="F104" s="364"/>
      <c r="G104" s="364"/>
      <c r="H104" s="449">
        <f t="shared" si="4"/>
        <v>24</v>
      </c>
      <c r="I104" s="263"/>
      <c r="J104" s="93"/>
      <c r="K104" s="93"/>
      <c r="L104" s="93"/>
      <c r="M104" s="62"/>
    </row>
    <row r="105" spans="1:13" ht="15" customHeight="1" x14ac:dyDescent="0.2">
      <c r="A105" s="277"/>
      <c r="B105" s="448">
        <f t="shared" si="3"/>
        <v>45347</v>
      </c>
      <c r="C105" s="364"/>
      <c r="D105" s="364"/>
      <c r="E105" s="364"/>
      <c r="F105" s="364"/>
      <c r="G105" s="364"/>
      <c r="H105" s="449">
        <f t="shared" si="4"/>
        <v>24</v>
      </c>
      <c r="I105" s="263"/>
      <c r="J105" s="93"/>
      <c r="K105" s="93"/>
      <c r="L105" s="93"/>
      <c r="M105" s="62"/>
    </row>
    <row r="106" spans="1:13" ht="15" customHeight="1" x14ac:dyDescent="0.2">
      <c r="A106" s="277"/>
      <c r="B106" s="448">
        <f t="shared" si="3"/>
        <v>45348</v>
      </c>
      <c r="C106" s="364"/>
      <c r="D106" s="364"/>
      <c r="E106" s="364"/>
      <c r="F106" s="364"/>
      <c r="G106" s="364"/>
      <c r="H106" s="449">
        <f t="shared" si="4"/>
        <v>24</v>
      </c>
      <c r="I106" s="263"/>
      <c r="J106" s="93"/>
      <c r="K106" s="93"/>
      <c r="L106" s="93"/>
      <c r="M106" s="62"/>
    </row>
    <row r="107" spans="1:13" ht="15" customHeight="1" x14ac:dyDescent="0.2">
      <c r="A107" s="277"/>
      <c r="B107" s="448">
        <f t="shared" si="3"/>
        <v>45349</v>
      </c>
      <c r="C107" s="364"/>
      <c r="D107" s="364"/>
      <c r="E107" s="364"/>
      <c r="F107" s="364"/>
      <c r="G107" s="364"/>
      <c r="H107" s="449">
        <f t="shared" si="4"/>
        <v>24</v>
      </c>
      <c r="I107" s="263"/>
      <c r="J107" s="93"/>
      <c r="K107" s="93"/>
      <c r="L107" s="93"/>
      <c r="M107" s="62"/>
    </row>
    <row r="108" spans="1:13" ht="15" customHeight="1" x14ac:dyDescent="0.2">
      <c r="A108" s="277"/>
      <c r="B108" s="448">
        <f t="shared" si="3"/>
        <v>45350</v>
      </c>
      <c r="C108" s="364"/>
      <c r="D108" s="364"/>
      <c r="E108" s="364"/>
      <c r="F108" s="364"/>
      <c r="G108" s="364"/>
      <c r="H108" s="449">
        <f t="shared" si="4"/>
        <v>24</v>
      </c>
      <c r="I108" s="263"/>
      <c r="J108" s="93"/>
      <c r="K108" s="93"/>
      <c r="L108" s="93"/>
      <c r="M108" s="62"/>
    </row>
    <row r="109" spans="1:13" ht="15" customHeight="1" x14ac:dyDescent="0.2">
      <c r="A109" s="277"/>
      <c r="B109" s="448">
        <f t="shared" si="3"/>
        <v>45351</v>
      </c>
      <c r="C109" s="364"/>
      <c r="D109" s="364"/>
      <c r="E109" s="364"/>
      <c r="F109" s="364"/>
      <c r="G109" s="364"/>
      <c r="H109" s="449">
        <f t="shared" si="4"/>
        <v>24</v>
      </c>
      <c r="I109" s="263"/>
      <c r="J109" s="93"/>
      <c r="K109" s="93"/>
      <c r="L109" s="93"/>
      <c r="M109" s="62"/>
    </row>
    <row r="110" spans="1:13" ht="15" customHeight="1" x14ac:dyDescent="0.2">
      <c r="A110" s="277"/>
      <c r="B110" s="448">
        <f t="shared" si="3"/>
        <v>45352</v>
      </c>
      <c r="C110" s="364"/>
      <c r="D110" s="364"/>
      <c r="E110" s="364"/>
      <c r="F110" s="364"/>
      <c r="G110" s="364"/>
      <c r="H110" s="449">
        <f t="shared" si="4"/>
        <v>24</v>
      </c>
      <c r="I110" s="263"/>
      <c r="J110" s="93"/>
      <c r="K110" s="93"/>
      <c r="L110" s="93"/>
      <c r="M110" s="62"/>
    </row>
    <row r="111" spans="1:13" ht="15" customHeight="1" x14ac:dyDescent="0.2">
      <c r="A111" s="277"/>
      <c r="B111" s="448">
        <f t="shared" si="3"/>
        <v>45353</v>
      </c>
      <c r="C111" s="364"/>
      <c r="D111" s="364"/>
      <c r="E111" s="364"/>
      <c r="F111" s="364"/>
      <c r="G111" s="364"/>
      <c r="H111" s="449">
        <f t="shared" si="4"/>
        <v>24</v>
      </c>
      <c r="I111" s="263"/>
      <c r="J111" s="93"/>
      <c r="K111" s="93"/>
      <c r="L111" s="93"/>
      <c r="M111" s="62"/>
    </row>
    <row r="112" spans="1:13" ht="15" customHeight="1" x14ac:dyDescent="0.2">
      <c r="A112" s="277"/>
      <c r="B112" s="448">
        <f t="shared" si="3"/>
        <v>45354</v>
      </c>
      <c r="C112" s="364"/>
      <c r="D112" s="364"/>
      <c r="E112" s="364"/>
      <c r="F112" s="364"/>
      <c r="G112" s="364"/>
      <c r="H112" s="449">
        <f t="shared" si="4"/>
        <v>24</v>
      </c>
      <c r="I112" s="263"/>
      <c r="J112" s="93"/>
      <c r="K112" s="93"/>
      <c r="L112" s="93"/>
      <c r="M112" s="62"/>
    </row>
    <row r="113" spans="1:13" ht="15" customHeight="1" x14ac:dyDescent="0.2">
      <c r="A113" s="277"/>
      <c r="B113" s="448">
        <f t="shared" si="3"/>
        <v>45355</v>
      </c>
      <c r="C113" s="364"/>
      <c r="D113" s="364"/>
      <c r="E113" s="364"/>
      <c r="F113" s="364"/>
      <c r="G113" s="364"/>
      <c r="H113" s="449">
        <f t="shared" si="4"/>
        <v>24</v>
      </c>
      <c r="I113" s="263"/>
      <c r="J113" s="93"/>
      <c r="K113" s="93"/>
      <c r="L113" s="93"/>
      <c r="M113" s="62"/>
    </row>
    <row r="114" spans="1:13" ht="15" customHeight="1" x14ac:dyDescent="0.2">
      <c r="A114" s="277"/>
      <c r="B114" s="448">
        <f t="shared" si="3"/>
        <v>45356</v>
      </c>
      <c r="C114" s="364"/>
      <c r="D114" s="364"/>
      <c r="E114" s="364"/>
      <c r="F114" s="364"/>
      <c r="G114" s="364"/>
      <c r="H114" s="449">
        <f t="shared" si="4"/>
        <v>24</v>
      </c>
      <c r="I114" s="263"/>
      <c r="J114" s="93"/>
      <c r="K114" s="93"/>
      <c r="L114" s="93"/>
      <c r="M114" s="62"/>
    </row>
    <row r="115" spans="1:13" ht="15" customHeight="1" x14ac:dyDescent="0.2">
      <c r="A115" s="277"/>
      <c r="B115" s="448">
        <f t="shared" ref="B115:B178" si="5">B114+1</f>
        <v>45357</v>
      </c>
      <c r="C115" s="364"/>
      <c r="D115" s="364"/>
      <c r="E115" s="364"/>
      <c r="F115" s="364"/>
      <c r="G115" s="364"/>
      <c r="H115" s="449">
        <f t="shared" ref="H115:H178" si="6">24+IF(AND(MONTH(B115)=3,WEEKDAY(B115,2)=7,DAY(B115)&gt;=25),-1,0)+IF(AND(MONTH(B115)=10,WEEKDAY(B115,2)=7,DAY(B115)&gt;=25),1,0)</f>
        <v>24</v>
      </c>
      <c r="I115" s="263"/>
      <c r="J115" s="93"/>
      <c r="K115" s="93"/>
      <c r="L115" s="93"/>
      <c r="M115" s="62"/>
    </row>
    <row r="116" spans="1:13" ht="15" customHeight="1" x14ac:dyDescent="0.2">
      <c r="A116" s="286"/>
      <c r="B116" s="448">
        <f t="shared" si="5"/>
        <v>45358</v>
      </c>
      <c r="C116" s="364"/>
      <c r="D116" s="364"/>
      <c r="E116" s="364"/>
      <c r="F116" s="364"/>
      <c r="G116" s="364"/>
      <c r="H116" s="449">
        <f t="shared" si="6"/>
        <v>24</v>
      </c>
      <c r="I116" s="263"/>
      <c r="J116" s="93"/>
      <c r="K116" s="93"/>
      <c r="L116" s="93"/>
      <c r="M116" s="62"/>
    </row>
    <row r="117" spans="1:13" ht="15" customHeight="1" x14ac:dyDescent="0.2">
      <c r="A117" s="286"/>
      <c r="B117" s="448">
        <f t="shared" si="5"/>
        <v>45359</v>
      </c>
      <c r="C117" s="364"/>
      <c r="D117" s="364"/>
      <c r="E117" s="364"/>
      <c r="F117" s="364"/>
      <c r="G117" s="364"/>
      <c r="H117" s="449">
        <f t="shared" si="6"/>
        <v>24</v>
      </c>
      <c r="I117" s="263"/>
      <c r="J117" s="93"/>
      <c r="K117" s="93"/>
      <c r="L117" s="93"/>
      <c r="M117" s="62"/>
    </row>
    <row r="118" spans="1:13" ht="15" customHeight="1" x14ac:dyDescent="0.2">
      <c r="A118" s="286"/>
      <c r="B118" s="448">
        <f t="shared" si="5"/>
        <v>45360</v>
      </c>
      <c r="C118" s="364"/>
      <c r="D118" s="364"/>
      <c r="E118" s="364"/>
      <c r="F118" s="364"/>
      <c r="G118" s="364"/>
      <c r="H118" s="449">
        <f t="shared" si="6"/>
        <v>24</v>
      </c>
      <c r="I118" s="263"/>
      <c r="J118" s="93"/>
      <c r="K118" s="93"/>
      <c r="L118" s="93"/>
      <c r="M118" s="62"/>
    </row>
    <row r="119" spans="1:13" ht="15" customHeight="1" x14ac:dyDescent="0.2">
      <c r="A119" s="286"/>
      <c r="B119" s="448">
        <f t="shared" si="5"/>
        <v>45361</v>
      </c>
      <c r="C119" s="364"/>
      <c r="D119" s="364"/>
      <c r="E119" s="364"/>
      <c r="F119" s="364"/>
      <c r="G119" s="364"/>
      <c r="H119" s="449">
        <f t="shared" si="6"/>
        <v>24</v>
      </c>
      <c r="I119" s="263"/>
      <c r="J119" s="93"/>
      <c r="K119" s="93"/>
      <c r="L119" s="93"/>
      <c r="M119" s="62"/>
    </row>
    <row r="120" spans="1:13" ht="15" customHeight="1" x14ac:dyDescent="0.2">
      <c r="A120" s="286"/>
      <c r="B120" s="448">
        <f t="shared" si="5"/>
        <v>45362</v>
      </c>
      <c r="C120" s="364"/>
      <c r="D120" s="364"/>
      <c r="E120" s="364"/>
      <c r="F120" s="364"/>
      <c r="G120" s="364"/>
      <c r="H120" s="449">
        <f t="shared" si="6"/>
        <v>24</v>
      </c>
      <c r="I120" s="263"/>
      <c r="J120" s="93"/>
      <c r="K120" s="93"/>
      <c r="L120" s="93"/>
      <c r="M120" s="62"/>
    </row>
    <row r="121" spans="1:13" ht="15" customHeight="1" x14ac:dyDescent="0.2">
      <c r="A121" s="286"/>
      <c r="B121" s="448">
        <f t="shared" si="5"/>
        <v>45363</v>
      </c>
      <c r="C121" s="364"/>
      <c r="D121" s="364"/>
      <c r="E121" s="364"/>
      <c r="F121" s="364"/>
      <c r="G121" s="364"/>
      <c r="H121" s="449">
        <f t="shared" si="6"/>
        <v>24</v>
      </c>
      <c r="I121" s="263"/>
      <c r="J121" s="93"/>
      <c r="K121" s="93"/>
      <c r="L121" s="93"/>
      <c r="M121" s="62"/>
    </row>
    <row r="122" spans="1:13" ht="15" customHeight="1" x14ac:dyDescent="0.2">
      <c r="A122" s="286"/>
      <c r="B122" s="448">
        <f t="shared" si="5"/>
        <v>45364</v>
      </c>
      <c r="C122" s="364"/>
      <c r="D122" s="364"/>
      <c r="E122" s="364"/>
      <c r="F122" s="364"/>
      <c r="G122" s="364"/>
      <c r="H122" s="449">
        <f t="shared" si="6"/>
        <v>24</v>
      </c>
      <c r="I122" s="263"/>
      <c r="J122" s="93"/>
      <c r="K122" s="93"/>
      <c r="L122" s="93"/>
      <c r="M122" s="62"/>
    </row>
    <row r="123" spans="1:13" ht="15" customHeight="1" x14ac:dyDescent="0.2">
      <c r="A123" s="286"/>
      <c r="B123" s="448">
        <f t="shared" si="5"/>
        <v>45365</v>
      </c>
      <c r="C123" s="364"/>
      <c r="D123" s="364"/>
      <c r="E123" s="364"/>
      <c r="F123" s="364"/>
      <c r="G123" s="364"/>
      <c r="H123" s="449">
        <f t="shared" si="6"/>
        <v>24</v>
      </c>
      <c r="I123" s="263"/>
      <c r="J123" s="93"/>
      <c r="K123" s="93"/>
      <c r="L123" s="93"/>
      <c r="M123" s="62"/>
    </row>
    <row r="124" spans="1:13" ht="15" customHeight="1" x14ac:dyDescent="0.2">
      <c r="A124" s="286"/>
      <c r="B124" s="448">
        <f t="shared" si="5"/>
        <v>45366</v>
      </c>
      <c r="C124" s="364"/>
      <c r="D124" s="364"/>
      <c r="E124" s="364"/>
      <c r="F124" s="364"/>
      <c r="G124" s="364"/>
      <c r="H124" s="449">
        <f t="shared" si="6"/>
        <v>24</v>
      </c>
      <c r="I124" s="263"/>
      <c r="J124" s="93"/>
      <c r="K124" s="93"/>
      <c r="L124" s="93"/>
      <c r="M124" s="62"/>
    </row>
    <row r="125" spans="1:13" ht="15" customHeight="1" x14ac:dyDescent="0.2">
      <c r="A125" s="286"/>
      <c r="B125" s="448">
        <f t="shared" si="5"/>
        <v>45367</v>
      </c>
      <c r="C125" s="364"/>
      <c r="D125" s="364"/>
      <c r="E125" s="364"/>
      <c r="F125" s="364"/>
      <c r="G125" s="364"/>
      <c r="H125" s="449">
        <f t="shared" si="6"/>
        <v>24</v>
      </c>
      <c r="I125" s="263"/>
      <c r="J125" s="93"/>
      <c r="K125" s="93"/>
      <c r="L125" s="93"/>
      <c r="M125" s="62"/>
    </row>
    <row r="126" spans="1:13" ht="15" customHeight="1" x14ac:dyDescent="0.2">
      <c r="A126" s="286"/>
      <c r="B126" s="448">
        <f t="shared" si="5"/>
        <v>45368</v>
      </c>
      <c r="C126" s="364"/>
      <c r="D126" s="364"/>
      <c r="E126" s="364"/>
      <c r="F126" s="364"/>
      <c r="G126" s="364"/>
      <c r="H126" s="449">
        <f t="shared" si="6"/>
        <v>24</v>
      </c>
      <c r="I126" s="263"/>
      <c r="J126" s="93"/>
      <c r="K126" s="93"/>
      <c r="L126" s="93"/>
      <c r="M126" s="62"/>
    </row>
    <row r="127" spans="1:13" ht="15" customHeight="1" x14ac:dyDescent="0.2">
      <c r="A127" s="286"/>
      <c r="B127" s="448">
        <f t="shared" si="5"/>
        <v>45369</v>
      </c>
      <c r="C127" s="364"/>
      <c r="D127" s="364"/>
      <c r="E127" s="364"/>
      <c r="F127" s="364"/>
      <c r="G127" s="364"/>
      <c r="H127" s="449">
        <f t="shared" si="6"/>
        <v>24</v>
      </c>
      <c r="I127" s="263"/>
      <c r="J127" s="93"/>
      <c r="K127" s="93"/>
      <c r="L127" s="93"/>
      <c r="M127" s="62"/>
    </row>
    <row r="128" spans="1:13" ht="15" customHeight="1" x14ac:dyDescent="0.2">
      <c r="A128" s="286"/>
      <c r="B128" s="448">
        <f t="shared" si="5"/>
        <v>45370</v>
      </c>
      <c r="C128" s="364"/>
      <c r="D128" s="364"/>
      <c r="E128" s="364"/>
      <c r="F128" s="364"/>
      <c r="G128" s="364"/>
      <c r="H128" s="449">
        <f t="shared" si="6"/>
        <v>24</v>
      </c>
      <c r="I128" s="263"/>
      <c r="J128" s="93"/>
      <c r="K128" s="93"/>
      <c r="L128" s="93"/>
      <c r="M128" s="62"/>
    </row>
    <row r="129" spans="1:13" ht="15" customHeight="1" x14ac:dyDescent="0.2">
      <c r="A129" s="286"/>
      <c r="B129" s="448">
        <f t="shared" si="5"/>
        <v>45371</v>
      </c>
      <c r="C129" s="364"/>
      <c r="D129" s="364"/>
      <c r="E129" s="364"/>
      <c r="F129" s="364"/>
      <c r="G129" s="364"/>
      <c r="H129" s="449">
        <f t="shared" si="6"/>
        <v>24</v>
      </c>
      <c r="I129" s="263"/>
      <c r="J129" s="93"/>
      <c r="K129" s="93"/>
      <c r="L129" s="93"/>
      <c r="M129" s="62"/>
    </row>
    <row r="130" spans="1:13" ht="15" customHeight="1" x14ac:dyDescent="0.2">
      <c r="A130" s="286"/>
      <c r="B130" s="448">
        <f t="shared" si="5"/>
        <v>45372</v>
      </c>
      <c r="C130" s="364"/>
      <c r="D130" s="364"/>
      <c r="E130" s="364"/>
      <c r="F130" s="364"/>
      <c r="G130" s="364"/>
      <c r="H130" s="449">
        <f t="shared" si="6"/>
        <v>24</v>
      </c>
      <c r="I130" s="263"/>
      <c r="J130" s="93"/>
      <c r="K130" s="93"/>
      <c r="L130" s="93"/>
      <c r="M130" s="62"/>
    </row>
    <row r="131" spans="1:13" ht="15" customHeight="1" x14ac:dyDescent="0.2">
      <c r="A131" s="286"/>
      <c r="B131" s="448">
        <f t="shared" si="5"/>
        <v>45373</v>
      </c>
      <c r="C131" s="364"/>
      <c r="D131" s="364"/>
      <c r="E131" s="364"/>
      <c r="F131" s="364"/>
      <c r="G131" s="364"/>
      <c r="H131" s="449">
        <f t="shared" si="6"/>
        <v>24</v>
      </c>
      <c r="I131" s="263"/>
      <c r="J131" s="93"/>
      <c r="K131" s="93"/>
      <c r="L131" s="93"/>
      <c r="M131" s="62"/>
    </row>
    <row r="132" spans="1:13" ht="15" customHeight="1" x14ac:dyDescent="0.2">
      <c r="A132" s="286"/>
      <c r="B132" s="448">
        <f t="shared" si="5"/>
        <v>45374</v>
      </c>
      <c r="C132" s="364"/>
      <c r="D132" s="364"/>
      <c r="E132" s="364"/>
      <c r="F132" s="364"/>
      <c r="G132" s="364"/>
      <c r="H132" s="449">
        <f t="shared" si="6"/>
        <v>24</v>
      </c>
      <c r="I132" s="263"/>
      <c r="J132" s="93"/>
      <c r="K132" s="93"/>
      <c r="L132" s="93"/>
      <c r="M132" s="62"/>
    </row>
    <row r="133" spans="1:13" ht="15" customHeight="1" x14ac:dyDescent="0.2">
      <c r="A133" s="286"/>
      <c r="B133" s="448">
        <f t="shared" si="5"/>
        <v>45375</v>
      </c>
      <c r="C133" s="364"/>
      <c r="D133" s="364"/>
      <c r="E133" s="364"/>
      <c r="F133" s="364"/>
      <c r="G133" s="364"/>
      <c r="H133" s="449">
        <f t="shared" si="6"/>
        <v>24</v>
      </c>
      <c r="I133" s="263"/>
      <c r="J133" s="93"/>
      <c r="K133" s="93"/>
      <c r="L133" s="93"/>
      <c r="M133" s="62"/>
    </row>
    <row r="134" spans="1:13" ht="15" customHeight="1" x14ac:dyDescent="0.2">
      <c r="A134" s="286"/>
      <c r="B134" s="448">
        <f t="shared" si="5"/>
        <v>45376</v>
      </c>
      <c r="C134" s="364"/>
      <c r="D134" s="364"/>
      <c r="E134" s="364"/>
      <c r="F134" s="364"/>
      <c r="G134" s="364"/>
      <c r="H134" s="449">
        <f t="shared" si="6"/>
        <v>24</v>
      </c>
      <c r="I134" s="263"/>
      <c r="J134" s="93"/>
      <c r="K134" s="93"/>
      <c r="L134" s="93"/>
      <c r="M134" s="62"/>
    </row>
    <row r="135" spans="1:13" ht="15" customHeight="1" x14ac:dyDescent="0.2">
      <c r="A135" s="286"/>
      <c r="B135" s="448">
        <f t="shared" si="5"/>
        <v>45377</v>
      </c>
      <c r="C135" s="364"/>
      <c r="D135" s="364"/>
      <c r="E135" s="364"/>
      <c r="F135" s="364"/>
      <c r="G135" s="364"/>
      <c r="H135" s="449">
        <f t="shared" si="6"/>
        <v>24</v>
      </c>
      <c r="I135" s="263"/>
      <c r="J135" s="93"/>
      <c r="K135" s="93"/>
      <c r="L135" s="93"/>
      <c r="M135" s="62"/>
    </row>
    <row r="136" spans="1:13" ht="15" customHeight="1" x14ac:dyDescent="0.2">
      <c r="A136" s="286"/>
      <c r="B136" s="448">
        <f t="shared" si="5"/>
        <v>45378</v>
      </c>
      <c r="C136" s="364"/>
      <c r="D136" s="364"/>
      <c r="E136" s="364"/>
      <c r="F136" s="364"/>
      <c r="G136" s="364"/>
      <c r="H136" s="449">
        <f t="shared" si="6"/>
        <v>24</v>
      </c>
      <c r="I136" s="263"/>
      <c r="J136" s="93"/>
      <c r="K136" s="93"/>
      <c r="L136" s="93"/>
      <c r="M136" s="62"/>
    </row>
    <row r="137" spans="1:13" ht="15" customHeight="1" x14ac:dyDescent="0.2">
      <c r="A137" s="286"/>
      <c r="B137" s="448">
        <f t="shared" si="5"/>
        <v>45379</v>
      </c>
      <c r="C137" s="364"/>
      <c r="D137" s="364"/>
      <c r="E137" s="364"/>
      <c r="F137" s="364"/>
      <c r="G137" s="364"/>
      <c r="H137" s="449">
        <f t="shared" si="6"/>
        <v>24</v>
      </c>
      <c r="I137" s="263"/>
      <c r="J137" s="93"/>
      <c r="K137" s="93"/>
      <c r="L137" s="93"/>
      <c r="M137" s="62"/>
    </row>
    <row r="138" spans="1:13" ht="15" customHeight="1" x14ac:dyDescent="0.2">
      <c r="A138" s="286"/>
      <c r="B138" s="448">
        <f t="shared" si="5"/>
        <v>45380</v>
      </c>
      <c r="C138" s="364"/>
      <c r="D138" s="364"/>
      <c r="E138" s="364"/>
      <c r="F138" s="364"/>
      <c r="G138" s="364"/>
      <c r="H138" s="449">
        <f t="shared" si="6"/>
        <v>24</v>
      </c>
      <c r="I138" s="263"/>
      <c r="J138" s="93"/>
      <c r="K138" s="93"/>
      <c r="L138" s="93"/>
      <c r="M138" s="62"/>
    </row>
    <row r="139" spans="1:13" ht="15" customHeight="1" x14ac:dyDescent="0.2">
      <c r="A139" s="286"/>
      <c r="B139" s="448">
        <f t="shared" si="5"/>
        <v>45381</v>
      </c>
      <c r="C139" s="364"/>
      <c r="D139" s="364"/>
      <c r="E139" s="364"/>
      <c r="F139" s="364"/>
      <c r="G139" s="364"/>
      <c r="H139" s="449">
        <f t="shared" si="6"/>
        <v>24</v>
      </c>
      <c r="I139" s="263"/>
      <c r="J139" s="93"/>
      <c r="K139" s="93"/>
      <c r="L139" s="93"/>
      <c r="M139" s="62"/>
    </row>
    <row r="140" spans="1:13" ht="15" customHeight="1" x14ac:dyDescent="0.2">
      <c r="A140" s="286"/>
      <c r="B140" s="448">
        <f t="shared" si="5"/>
        <v>45382</v>
      </c>
      <c r="C140" s="364"/>
      <c r="D140" s="364"/>
      <c r="E140" s="364"/>
      <c r="F140" s="364"/>
      <c r="G140" s="364"/>
      <c r="H140" s="449">
        <f t="shared" si="6"/>
        <v>23</v>
      </c>
      <c r="I140" s="263"/>
      <c r="J140" s="93"/>
      <c r="K140" s="93"/>
      <c r="L140" s="93"/>
      <c r="M140" s="62"/>
    </row>
    <row r="141" spans="1:13" ht="15" customHeight="1" x14ac:dyDescent="0.2">
      <c r="A141" s="286"/>
      <c r="B141" s="448">
        <f t="shared" si="5"/>
        <v>45383</v>
      </c>
      <c r="C141" s="364"/>
      <c r="D141" s="364"/>
      <c r="E141" s="364"/>
      <c r="F141" s="364"/>
      <c r="G141" s="364"/>
      <c r="H141" s="449">
        <f t="shared" si="6"/>
        <v>24</v>
      </c>
      <c r="I141" s="263"/>
      <c r="J141" s="93"/>
      <c r="K141" s="93"/>
      <c r="L141" s="93"/>
      <c r="M141" s="62"/>
    </row>
    <row r="142" spans="1:13" ht="15" customHeight="1" x14ac:dyDescent="0.2">
      <c r="A142" s="286"/>
      <c r="B142" s="448">
        <f t="shared" si="5"/>
        <v>45384</v>
      </c>
      <c r="C142" s="364"/>
      <c r="D142" s="364"/>
      <c r="E142" s="364"/>
      <c r="F142" s="364"/>
      <c r="G142" s="364"/>
      <c r="H142" s="449">
        <f t="shared" si="6"/>
        <v>24</v>
      </c>
      <c r="I142" s="263"/>
      <c r="J142" s="93"/>
      <c r="K142" s="93"/>
      <c r="L142" s="93"/>
      <c r="M142" s="62"/>
    </row>
    <row r="143" spans="1:13" ht="15" customHeight="1" x14ac:dyDescent="0.2">
      <c r="A143" s="286"/>
      <c r="B143" s="448">
        <f t="shared" si="5"/>
        <v>45385</v>
      </c>
      <c r="C143" s="364"/>
      <c r="D143" s="364"/>
      <c r="E143" s="364"/>
      <c r="F143" s="364"/>
      <c r="G143" s="364"/>
      <c r="H143" s="449">
        <f t="shared" si="6"/>
        <v>24</v>
      </c>
      <c r="I143" s="263"/>
      <c r="J143" s="93"/>
      <c r="K143" s="93"/>
      <c r="L143" s="93"/>
      <c r="M143" s="62"/>
    </row>
    <row r="144" spans="1:13" ht="15" customHeight="1" x14ac:dyDescent="0.2">
      <c r="A144" s="286"/>
      <c r="B144" s="448">
        <f t="shared" si="5"/>
        <v>45386</v>
      </c>
      <c r="C144" s="364"/>
      <c r="D144" s="364"/>
      <c r="E144" s="364"/>
      <c r="F144" s="364"/>
      <c r="G144" s="364"/>
      <c r="H144" s="449">
        <f t="shared" si="6"/>
        <v>24</v>
      </c>
      <c r="I144" s="263"/>
      <c r="J144" s="93"/>
      <c r="K144" s="93"/>
      <c r="L144" s="93"/>
      <c r="M144" s="62"/>
    </row>
    <row r="145" spans="1:13" ht="15" customHeight="1" x14ac:dyDescent="0.2">
      <c r="A145" s="286"/>
      <c r="B145" s="448">
        <f t="shared" si="5"/>
        <v>45387</v>
      </c>
      <c r="C145" s="364"/>
      <c r="D145" s="364"/>
      <c r="E145" s="364"/>
      <c r="F145" s="364"/>
      <c r="G145" s="364"/>
      <c r="H145" s="449">
        <f t="shared" si="6"/>
        <v>24</v>
      </c>
      <c r="I145" s="263"/>
      <c r="J145" s="93"/>
      <c r="K145" s="93"/>
      <c r="L145" s="93"/>
      <c r="M145" s="62"/>
    </row>
    <row r="146" spans="1:13" ht="15" customHeight="1" x14ac:dyDescent="0.2">
      <c r="A146" s="286"/>
      <c r="B146" s="448">
        <f t="shared" si="5"/>
        <v>45388</v>
      </c>
      <c r="C146" s="364"/>
      <c r="D146" s="364"/>
      <c r="E146" s="364"/>
      <c r="F146" s="364"/>
      <c r="G146" s="364"/>
      <c r="H146" s="449">
        <f t="shared" si="6"/>
        <v>24</v>
      </c>
      <c r="I146" s="263"/>
      <c r="J146" s="93"/>
      <c r="K146" s="93"/>
      <c r="L146" s="93"/>
      <c r="M146" s="62"/>
    </row>
    <row r="147" spans="1:13" ht="15" customHeight="1" x14ac:dyDescent="0.2">
      <c r="A147" s="286"/>
      <c r="B147" s="448">
        <f t="shared" si="5"/>
        <v>45389</v>
      </c>
      <c r="C147" s="364"/>
      <c r="D147" s="364"/>
      <c r="E147" s="364"/>
      <c r="F147" s="364"/>
      <c r="G147" s="364"/>
      <c r="H147" s="449">
        <f t="shared" si="6"/>
        <v>24</v>
      </c>
      <c r="I147" s="263"/>
      <c r="J147" s="93"/>
      <c r="K147" s="93"/>
      <c r="L147" s="93"/>
      <c r="M147" s="62"/>
    </row>
    <row r="148" spans="1:13" ht="15" customHeight="1" x14ac:dyDescent="0.2">
      <c r="A148" s="286"/>
      <c r="B148" s="448">
        <f t="shared" si="5"/>
        <v>45390</v>
      </c>
      <c r="C148" s="364"/>
      <c r="D148" s="364"/>
      <c r="E148" s="364"/>
      <c r="F148" s="364"/>
      <c r="G148" s="364"/>
      <c r="H148" s="449">
        <f t="shared" si="6"/>
        <v>24</v>
      </c>
      <c r="I148" s="263"/>
      <c r="J148" s="93"/>
      <c r="K148" s="93"/>
      <c r="L148" s="93"/>
      <c r="M148" s="62"/>
    </row>
    <row r="149" spans="1:13" ht="15" customHeight="1" x14ac:dyDescent="0.2">
      <c r="A149" s="286"/>
      <c r="B149" s="448">
        <f t="shared" si="5"/>
        <v>45391</v>
      </c>
      <c r="C149" s="364"/>
      <c r="D149" s="364"/>
      <c r="E149" s="364"/>
      <c r="F149" s="364"/>
      <c r="G149" s="364"/>
      <c r="H149" s="449">
        <f t="shared" si="6"/>
        <v>24</v>
      </c>
      <c r="I149" s="263"/>
      <c r="J149" s="93"/>
      <c r="K149" s="93"/>
      <c r="L149" s="93"/>
      <c r="M149" s="62"/>
    </row>
    <row r="150" spans="1:13" ht="15" customHeight="1" x14ac:dyDescent="0.2">
      <c r="A150" s="286"/>
      <c r="B150" s="448">
        <f t="shared" si="5"/>
        <v>45392</v>
      </c>
      <c r="C150" s="364"/>
      <c r="D150" s="364"/>
      <c r="E150" s="364"/>
      <c r="F150" s="364"/>
      <c r="G150" s="364"/>
      <c r="H150" s="449">
        <f t="shared" si="6"/>
        <v>24</v>
      </c>
      <c r="I150" s="263"/>
      <c r="J150" s="93"/>
      <c r="K150" s="93"/>
      <c r="L150" s="93"/>
      <c r="M150" s="62"/>
    </row>
    <row r="151" spans="1:13" ht="15" customHeight="1" x14ac:dyDescent="0.2">
      <c r="A151" s="286"/>
      <c r="B151" s="448">
        <f t="shared" si="5"/>
        <v>45393</v>
      </c>
      <c r="C151" s="364"/>
      <c r="D151" s="364"/>
      <c r="E151" s="364"/>
      <c r="F151" s="364"/>
      <c r="G151" s="364"/>
      <c r="H151" s="449">
        <f t="shared" si="6"/>
        <v>24</v>
      </c>
      <c r="I151" s="263"/>
      <c r="J151" s="93"/>
      <c r="K151" s="93"/>
      <c r="L151" s="93"/>
      <c r="M151" s="62"/>
    </row>
    <row r="152" spans="1:13" ht="15" customHeight="1" x14ac:dyDescent="0.2">
      <c r="A152" s="286"/>
      <c r="B152" s="448">
        <f t="shared" si="5"/>
        <v>45394</v>
      </c>
      <c r="C152" s="364"/>
      <c r="D152" s="364"/>
      <c r="E152" s="364"/>
      <c r="F152" s="364"/>
      <c r="G152" s="364"/>
      <c r="H152" s="449">
        <f t="shared" si="6"/>
        <v>24</v>
      </c>
      <c r="I152" s="263"/>
      <c r="J152" s="93"/>
      <c r="K152" s="93"/>
      <c r="L152" s="93"/>
      <c r="M152" s="62"/>
    </row>
    <row r="153" spans="1:13" ht="15" customHeight="1" x14ac:dyDescent="0.2">
      <c r="A153" s="286"/>
      <c r="B153" s="448">
        <f t="shared" si="5"/>
        <v>45395</v>
      </c>
      <c r="C153" s="364"/>
      <c r="D153" s="364"/>
      <c r="E153" s="364"/>
      <c r="F153" s="364"/>
      <c r="G153" s="364"/>
      <c r="H153" s="449">
        <f t="shared" si="6"/>
        <v>24</v>
      </c>
      <c r="I153" s="263"/>
      <c r="J153" s="93"/>
      <c r="K153" s="93"/>
      <c r="L153" s="93"/>
      <c r="M153" s="62"/>
    </row>
    <row r="154" spans="1:13" ht="15" customHeight="1" x14ac:dyDescent="0.2">
      <c r="A154" s="286"/>
      <c r="B154" s="448">
        <f t="shared" si="5"/>
        <v>45396</v>
      </c>
      <c r="C154" s="364"/>
      <c r="D154" s="364"/>
      <c r="E154" s="364"/>
      <c r="F154" s="364"/>
      <c r="G154" s="364"/>
      <c r="H154" s="449">
        <f t="shared" si="6"/>
        <v>24</v>
      </c>
      <c r="I154" s="263"/>
      <c r="J154" s="93"/>
      <c r="K154" s="93"/>
      <c r="L154" s="93"/>
      <c r="M154" s="62"/>
    </row>
    <row r="155" spans="1:13" ht="15" customHeight="1" x14ac:dyDescent="0.2">
      <c r="A155" s="286"/>
      <c r="B155" s="448">
        <f t="shared" si="5"/>
        <v>45397</v>
      </c>
      <c r="C155" s="364"/>
      <c r="D155" s="364"/>
      <c r="E155" s="364"/>
      <c r="F155" s="364"/>
      <c r="G155" s="364"/>
      <c r="H155" s="449">
        <f t="shared" si="6"/>
        <v>24</v>
      </c>
      <c r="I155" s="263"/>
      <c r="J155" s="93"/>
      <c r="K155" s="93"/>
      <c r="L155" s="93"/>
      <c r="M155" s="62"/>
    </row>
    <row r="156" spans="1:13" ht="15" customHeight="1" x14ac:dyDescent="0.2">
      <c r="A156" s="286"/>
      <c r="B156" s="448">
        <f t="shared" si="5"/>
        <v>45398</v>
      </c>
      <c r="C156" s="364"/>
      <c r="D156" s="364"/>
      <c r="E156" s="364"/>
      <c r="F156" s="364"/>
      <c r="G156" s="364"/>
      <c r="H156" s="449">
        <f t="shared" si="6"/>
        <v>24</v>
      </c>
      <c r="I156" s="263"/>
      <c r="J156" s="93"/>
      <c r="K156" s="93"/>
      <c r="L156" s="93"/>
      <c r="M156" s="62"/>
    </row>
    <row r="157" spans="1:13" ht="15" customHeight="1" x14ac:dyDescent="0.2">
      <c r="A157" s="286"/>
      <c r="B157" s="448">
        <f t="shared" si="5"/>
        <v>45399</v>
      </c>
      <c r="C157" s="364"/>
      <c r="D157" s="364"/>
      <c r="E157" s="364"/>
      <c r="F157" s="364"/>
      <c r="G157" s="364"/>
      <c r="H157" s="449">
        <f t="shared" si="6"/>
        <v>24</v>
      </c>
      <c r="I157" s="263"/>
      <c r="J157" s="93"/>
      <c r="K157" s="93"/>
      <c r="L157" s="93"/>
      <c r="M157" s="62"/>
    </row>
    <row r="158" spans="1:13" ht="15" customHeight="1" x14ac:dyDescent="0.2">
      <c r="A158" s="286"/>
      <c r="B158" s="448">
        <f t="shared" si="5"/>
        <v>45400</v>
      </c>
      <c r="C158" s="364"/>
      <c r="D158" s="364"/>
      <c r="E158" s="364"/>
      <c r="F158" s="364"/>
      <c r="G158" s="364"/>
      <c r="H158" s="449">
        <f t="shared" si="6"/>
        <v>24</v>
      </c>
      <c r="I158" s="263"/>
      <c r="J158" s="93"/>
      <c r="K158" s="93"/>
      <c r="L158" s="93"/>
      <c r="M158" s="62"/>
    </row>
    <row r="159" spans="1:13" ht="15" customHeight="1" x14ac:dyDescent="0.2">
      <c r="A159" s="286"/>
      <c r="B159" s="448">
        <f t="shared" si="5"/>
        <v>45401</v>
      </c>
      <c r="C159" s="364"/>
      <c r="D159" s="364"/>
      <c r="E159" s="364"/>
      <c r="F159" s="364"/>
      <c r="G159" s="364"/>
      <c r="H159" s="449">
        <f t="shared" si="6"/>
        <v>24</v>
      </c>
      <c r="I159" s="263"/>
      <c r="J159" s="93"/>
      <c r="K159" s="93"/>
      <c r="L159" s="93"/>
      <c r="M159" s="62"/>
    </row>
    <row r="160" spans="1:13" ht="15" customHeight="1" x14ac:dyDescent="0.2">
      <c r="A160" s="286"/>
      <c r="B160" s="448">
        <f t="shared" si="5"/>
        <v>45402</v>
      </c>
      <c r="C160" s="364"/>
      <c r="D160" s="364"/>
      <c r="E160" s="364"/>
      <c r="F160" s="364"/>
      <c r="G160" s="364"/>
      <c r="H160" s="449">
        <f t="shared" si="6"/>
        <v>24</v>
      </c>
      <c r="I160" s="263"/>
      <c r="J160" s="93"/>
      <c r="K160" s="93"/>
      <c r="L160" s="93"/>
      <c r="M160" s="62"/>
    </row>
    <row r="161" spans="1:13" ht="15" customHeight="1" x14ac:dyDescent="0.2">
      <c r="A161" s="286"/>
      <c r="B161" s="448">
        <f t="shared" si="5"/>
        <v>45403</v>
      </c>
      <c r="C161" s="364"/>
      <c r="D161" s="364"/>
      <c r="E161" s="364"/>
      <c r="F161" s="364"/>
      <c r="G161" s="364"/>
      <c r="H161" s="449">
        <f t="shared" si="6"/>
        <v>24</v>
      </c>
      <c r="I161" s="263"/>
      <c r="J161" s="93"/>
      <c r="K161" s="93"/>
      <c r="L161" s="93"/>
      <c r="M161" s="62"/>
    </row>
    <row r="162" spans="1:13" ht="15" customHeight="1" x14ac:dyDescent="0.2">
      <c r="A162" s="286"/>
      <c r="B162" s="448">
        <f t="shared" si="5"/>
        <v>45404</v>
      </c>
      <c r="C162" s="364"/>
      <c r="D162" s="364"/>
      <c r="E162" s="364"/>
      <c r="F162" s="364"/>
      <c r="G162" s="364"/>
      <c r="H162" s="449">
        <f t="shared" si="6"/>
        <v>24</v>
      </c>
      <c r="I162" s="263"/>
      <c r="J162" s="93"/>
      <c r="K162" s="93"/>
      <c r="L162" s="93"/>
      <c r="M162" s="62"/>
    </row>
    <row r="163" spans="1:13" ht="15" customHeight="1" x14ac:dyDescent="0.2">
      <c r="A163" s="286"/>
      <c r="B163" s="448">
        <f t="shared" si="5"/>
        <v>45405</v>
      </c>
      <c r="C163" s="364"/>
      <c r="D163" s="364"/>
      <c r="E163" s="364"/>
      <c r="F163" s="364"/>
      <c r="G163" s="364"/>
      <c r="H163" s="449">
        <f t="shared" si="6"/>
        <v>24</v>
      </c>
      <c r="I163" s="263"/>
      <c r="J163" s="93"/>
      <c r="K163" s="93"/>
      <c r="L163" s="93"/>
      <c r="M163" s="62"/>
    </row>
    <row r="164" spans="1:13" ht="15" customHeight="1" x14ac:dyDescent="0.2">
      <c r="A164" s="286"/>
      <c r="B164" s="448">
        <f t="shared" si="5"/>
        <v>45406</v>
      </c>
      <c r="C164" s="364"/>
      <c r="D164" s="364"/>
      <c r="E164" s="364"/>
      <c r="F164" s="364"/>
      <c r="G164" s="364"/>
      <c r="H164" s="449">
        <f t="shared" si="6"/>
        <v>24</v>
      </c>
      <c r="I164" s="263"/>
      <c r="J164" s="93"/>
      <c r="K164" s="93"/>
      <c r="L164" s="93"/>
      <c r="M164" s="62"/>
    </row>
    <row r="165" spans="1:13" ht="15" customHeight="1" x14ac:dyDescent="0.2">
      <c r="A165" s="286"/>
      <c r="B165" s="448">
        <f t="shared" si="5"/>
        <v>45407</v>
      </c>
      <c r="C165" s="364"/>
      <c r="D165" s="364"/>
      <c r="E165" s="364"/>
      <c r="F165" s="364"/>
      <c r="G165" s="364"/>
      <c r="H165" s="449">
        <f t="shared" si="6"/>
        <v>24</v>
      </c>
      <c r="I165" s="263"/>
      <c r="J165" s="93"/>
      <c r="K165" s="93"/>
      <c r="L165" s="93"/>
      <c r="M165" s="62"/>
    </row>
    <row r="166" spans="1:13" ht="15" customHeight="1" x14ac:dyDescent="0.2">
      <c r="A166" s="286"/>
      <c r="B166" s="448">
        <f t="shared" si="5"/>
        <v>45408</v>
      </c>
      <c r="C166" s="364"/>
      <c r="D166" s="364"/>
      <c r="E166" s="364"/>
      <c r="F166" s="364"/>
      <c r="G166" s="364"/>
      <c r="H166" s="449">
        <f t="shared" si="6"/>
        <v>24</v>
      </c>
      <c r="I166" s="263"/>
      <c r="J166" s="93"/>
      <c r="K166" s="93"/>
      <c r="L166" s="93"/>
      <c r="M166" s="62"/>
    </row>
    <row r="167" spans="1:13" ht="15" customHeight="1" x14ac:dyDescent="0.2">
      <c r="A167" s="286"/>
      <c r="B167" s="448">
        <f t="shared" si="5"/>
        <v>45409</v>
      </c>
      <c r="C167" s="364"/>
      <c r="D167" s="364"/>
      <c r="E167" s="364"/>
      <c r="F167" s="364"/>
      <c r="G167" s="364"/>
      <c r="H167" s="449">
        <f t="shared" si="6"/>
        <v>24</v>
      </c>
      <c r="I167" s="263"/>
      <c r="J167" s="93"/>
      <c r="K167" s="93"/>
      <c r="L167" s="93"/>
      <c r="M167" s="62"/>
    </row>
    <row r="168" spans="1:13" ht="15" customHeight="1" x14ac:dyDescent="0.2">
      <c r="A168" s="286"/>
      <c r="B168" s="448">
        <f t="shared" si="5"/>
        <v>45410</v>
      </c>
      <c r="C168" s="364"/>
      <c r="D168" s="364"/>
      <c r="E168" s="364"/>
      <c r="F168" s="364"/>
      <c r="G168" s="364"/>
      <c r="H168" s="449">
        <f t="shared" si="6"/>
        <v>24</v>
      </c>
      <c r="I168" s="263"/>
      <c r="J168" s="93"/>
      <c r="K168" s="93"/>
      <c r="L168" s="93"/>
      <c r="M168" s="62"/>
    </row>
    <row r="169" spans="1:13" ht="15" customHeight="1" x14ac:dyDescent="0.2">
      <c r="A169" s="286"/>
      <c r="B169" s="448">
        <f t="shared" si="5"/>
        <v>45411</v>
      </c>
      <c r="C169" s="364"/>
      <c r="D169" s="364"/>
      <c r="E169" s="364"/>
      <c r="F169" s="364"/>
      <c r="G169" s="364"/>
      <c r="H169" s="449">
        <f t="shared" si="6"/>
        <v>24</v>
      </c>
      <c r="I169" s="263"/>
      <c r="J169" s="93"/>
      <c r="K169" s="93"/>
      <c r="L169" s="93"/>
      <c r="M169" s="62"/>
    </row>
    <row r="170" spans="1:13" ht="15" customHeight="1" x14ac:dyDescent="0.2">
      <c r="A170" s="286"/>
      <c r="B170" s="448">
        <f t="shared" si="5"/>
        <v>45412</v>
      </c>
      <c r="C170" s="364"/>
      <c r="D170" s="364"/>
      <c r="E170" s="364"/>
      <c r="F170" s="364"/>
      <c r="G170" s="364"/>
      <c r="H170" s="449">
        <f t="shared" si="6"/>
        <v>24</v>
      </c>
      <c r="I170" s="263"/>
      <c r="J170" s="93"/>
      <c r="K170" s="93"/>
      <c r="L170" s="93"/>
      <c r="M170" s="62"/>
    </row>
    <row r="171" spans="1:13" ht="15" customHeight="1" x14ac:dyDescent="0.2">
      <c r="A171" s="286"/>
      <c r="B171" s="448">
        <f t="shared" si="5"/>
        <v>45413</v>
      </c>
      <c r="C171" s="364"/>
      <c r="D171" s="364"/>
      <c r="E171" s="364"/>
      <c r="F171" s="364"/>
      <c r="G171" s="364"/>
      <c r="H171" s="449">
        <f t="shared" si="6"/>
        <v>24</v>
      </c>
      <c r="I171" s="263"/>
      <c r="J171" s="93"/>
      <c r="K171" s="93"/>
      <c r="L171" s="93"/>
      <c r="M171" s="62"/>
    </row>
    <row r="172" spans="1:13" ht="15" customHeight="1" x14ac:dyDescent="0.2">
      <c r="A172" s="286"/>
      <c r="B172" s="448">
        <f t="shared" si="5"/>
        <v>45414</v>
      </c>
      <c r="C172" s="364"/>
      <c r="D172" s="364"/>
      <c r="E172" s="364"/>
      <c r="F172" s="364"/>
      <c r="G172" s="364"/>
      <c r="H172" s="449">
        <f t="shared" si="6"/>
        <v>24</v>
      </c>
      <c r="I172" s="263"/>
      <c r="J172" s="93"/>
      <c r="K172" s="93"/>
      <c r="L172" s="93"/>
      <c r="M172" s="62"/>
    </row>
    <row r="173" spans="1:13" ht="15" customHeight="1" x14ac:dyDescent="0.2">
      <c r="A173" s="286"/>
      <c r="B173" s="448">
        <f t="shared" si="5"/>
        <v>45415</v>
      </c>
      <c r="C173" s="364"/>
      <c r="D173" s="364"/>
      <c r="E173" s="364"/>
      <c r="F173" s="364"/>
      <c r="G173" s="364"/>
      <c r="H173" s="449">
        <f t="shared" si="6"/>
        <v>24</v>
      </c>
      <c r="I173" s="263"/>
      <c r="J173" s="93"/>
      <c r="K173" s="93"/>
      <c r="L173" s="93"/>
      <c r="M173" s="62"/>
    </row>
    <row r="174" spans="1:13" ht="15" customHeight="1" x14ac:dyDescent="0.2">
      <c r="A174" s="286"/>
      <c r="B174" s="448">
        <f t="shared" si="5"/>
        <v>45416</v>
      </c>
      <c r="C174" s="364"/>
      <c r="D174" s="364"/>
      <c r="E174" s="364"/>
      <c r="F174" s="364"/>
      <c r="G174" s="364"/>
      <c r="H174" s="449">
        <f t="shared" si="6"/>
        <v>24</v>
      </c>
      <c r="I174" s="263"/>
      <c r="J174" s="93"/>
      <c r="K174" s="93"/>
      <c r="L174" s="93"/>
      <c r="M174" s="62"/>
    </row>
    <row r="175" spans="1:13" ht="15" customHeight="1" x14ac:dyDescent="0.2">
      <c r="A175" s="286"/>
      <c r="B175" s="448">
        <f t="shared" si="5"/>
        <v>45417</v>
      </c>
      <c r="C175" s="364"/>
      <c r="D175" s="364"/>
      <c r="E175" s="364"/>
      <c r="F175" s="364"/>
      <c r="G175" s="364"/>
      <c r="H175" s="449">
        <f t="shared" si="6"/>
        <v>24</v>
      </c>
      <c r="I175" s="263"/>
      <c r="J175" s="93"/>
      <c r="K175" s="93"/>
      <c r="L175" s="93"/>
      <c r="M175" s="62"/>
    </row>
    <row r="176" spans="1:13" ht="15" customHeight="1" x14ac:dyDescent="0.2">
      <c r="A176" s="286"/>
      <c r="B176" s="448">
        <f t="shared" si="5"/>
        <v>45418</v>
      </c>
      <c r="C176" s="364"/>
      <c r="D176" s="364"/>
      <c r="E176" s="364"/>
      <c r="F176" s="364"/>
      <c r="G176" s="364"/>
      <c r="H176" s="449">
        <f t="shared" si="6"/>
        <v>24</v>
      </c>
      <c r="I176" s="263"/>
      <c r="J176" s="93"/>
      <c r="K176" s="93"/>
      <c r="L176" s="93"/>
      <c r="M176" s="62"/>
    </row>
    <row r="177" spans="1:13" ht="15" customHeight="1" x14ac:dyDescent="0.2">
      <c r="A177" s="286"/>
      <c r="B177" s="448">
        <f t="shared" si="5"/>
        <v>45419</v>
      </c>
      <c r="C177" s="364"/>
      <c r="D177" s="364"/>
      <c r="E177" s="364"/>
      <c r="F177" s="364"/>
      <c r="G177" s="364"/>
      <c r="H177" s="449">
        <f t="shared" si="6"/>
        <v>24</v>
      </c>
      <c r="I177" s="263"/>
      <c r="J177" s="93"/>
      <c r="K177" s="93"/>
      <c r="L177" s="93"/>
      <c r="M177" s="62"/>
    </row>
    <row r="178" spans="1:13" ht="15" customHeight="1" x14ac:dyDescent="0.2">
      <c r="A178" s="286"/>
      <c r="B178" s="448">
        <f t="shared" si="5"/>
        <v>45420</v>
      </c>
      <c r="C178" s="364"/>
      <c r="D178" s="364"/>
      <c r="E178" s="364"/>
      <c r="F178" s="364"/>
      <c r="G178" s="364"/>
      <c r="H178" s="449">
        <f t="shared" si="6"/>
        <v>24</v>
      </c>
      <c r="I178" s="263"/>
      <c r="J178" s="93"/>
      <c r="K178" s="93"/>
      <c r="L178" s="93"/>
      <c r="M178" s="62"/>
    </row>
    <row r="179" spans="1:13" ht="15" customHeight="1" x14ac:dyDescent="0.2">
      <c r="A179" s="286"/>
      <c r="B179" s="448">
        <f t="shared" ref="B179:B242" si="7">B178+1</f>
        <v>45421</v>
      </c>
      <c r="C179" s="364"/>
      <c r="D179" s="364"/>
      <c r="E179" s="364"/>
      <c r="F179" s="364"/>
      <c r="G179" s="364"/>
      <c r="H179" s="449">
        <f t="shared" ref="H179:H242" si="8">24+IF(AND(MONTH(B179)=3,WEEKDAY(B179,2)=7,DAY(B179)&gt;=25),-1,0)+IF(AND(MONTH(B179)=10,WEEKDAY(B179,2)=7,DAY(B179)&gt;=25),1,0)</f>
        <v>24</v>
      </c>
      <c r="I179" s="263"/>
      <c r="J179" s="93"/>
      <c r="K179" s="93"/>
      <c r="L179" s="93"/>
      <c r="M179" s="62"/>
    </row>
    <row r="180" spans="1:13" ht="15" customHeight="1" x14ac:dyDescent="0.2">
      <c r="A180" s="286"/>
      <c r="B180" s="448">
        <f t="shared" si="7"/>
        <v>45422</v>
      </c>
      <c r="C180" s="364"/>
      <c r="D180" s="364"/>
      <c r="E180" s="364"/>
      <c r="F180" s="364"/>
      <c r="G180" s="364"/>
      <c r="H180" s="449">
        <f t="shared" si="8"/>
        <v>24</v>
      </c>
      <c r="I180" s="263"/>
      <c r="J180" s="93"/>
      <c r="K180" s="93"/>
      <c r="L180" s="93"/>
      <c r="M180" s="62"/>
    </row>
    <row r="181" spans="1:13" ht="15" customHeight="1" x14ac:dyDescent="0.2">
      <c r="A181" s="286"/>
      <c r="B181" s="448">
        <f t="shared" si="7"/>
        <v>45423</v>
      </c>
      <c r="C181" s="364"/>
      <c r="D181" s="364"/>
      <c r="E181" s="364"/>
      <c r="F181" s="364"/>
      <c r="G181" s="364"/>
      <c r="H181" s="449">
        <f t="shared" si="8"/>
        <v>24</v>
      </c>
      <c r="I181" s="263"/>
      <c r="J181" s="93"/>
      <c r="K181" s="93"/>
      <c r="L181" s="93"/>
      <c r="M181" s="62"/>
    </row>
    <row r="182" spans="1:13" ht="15" customHeight="1" x14ac:dyDescent="0.2">
      <c r="A182" s="286"/>
      <c r="B182" s="448">
        <f t="shared" si="7"/>
        <v>45424</v>
      </c>
      <c r="C182" s="364"/>
      <c r="D182" s="364"/>
      <c r="E182" s="364"/>
      <c r="F182" s="364"/>
      <c r="G182" s="364"/>
      <c r="H182" s="449">
        <f t="shared" si="8"/>
        <v>24</v>
      </c>
      <c r="I182" s="263"/>
      <c r="J182" s="93"/>
      <c r="K182" s="93"/>
      <c r="L182" s="93"/>
      <c r="M182" s="62"/>
    </row>
    <row r="183" spans="1:13" ht="15" customHeight="1" x14ac:dyDescent="0.2">
      <c r="A183" s="286"/>
      <c r="B183" s="448">
        <f t="shared" si="7"/>
        <v>45425</v>
      </c>
      <c r="C183" s="364"/>
      <c r="D183" s="364"/>
      <c r="E183" s="364"/>
      <c r="F183" s="364"/>
      <c r="G183" s="364"/>
      <c r="H183" s="449">
        <f t="shared" si="8"/>
        <v>24</v>
      </c>
      <c r="I183" s="263"/>
      <c r="J183" s="93"/>
      <c r="K183" s="93"/>
      <c r="L183" s="93"/>
      <c r="M183" s="62"/>
    </row>
    <row r="184" spans="1:13" ht="15" customHeight="1" x14ac:dyDescent="0.2">
      <c r="A184" s="286"/>
      <c r="B184" s="448">
        <f t="shared" si="7"/>
        <v>45426</v>
      </c>
      <c r="C184" s="364"/>
      <c r="D184" s="364"/>
      <c r="E184" s="364"/>
      <c r="F184" s="364"/>
      <c r="G184" s="364"/>
      <c r="H184" s="449">
        <f t="shared" si="8"/>
        <v>24</v>
      </c>
      <c r="I184" s="263"/>
      <c r="J184" s="93"/>
      <c r="K184" s="93"/>
      <c r="L184" s="93"/>
      <c r="M184" s="62"/>
    </row>
    <row r="185" spans="1:13" ht="15" customHeight="1" x14ac:dyDescent="0.2">
      <c r="A185" s="286"/>
      <c r="B185" s="448">
        <f t="shared" si="7"/>
        <v>45427</v>
      </c>
      <c r="C185" s="364"/>
      <c r="D185" s="364"/>
      <c r="E185" s="364"/>
      <c r="F185" s="364"/>
      <c r="G185" s="364"/>
      <c r="H185" s="449">
        <f t="shared" si="8"/>
        <v>24</v>
      </c>
      <c r="I185" s="263"/>
      <c r="J185" s="93"/>
      <c r="K185" s="93"/>
      <c r="L185" s="93"/>
      <c r="M185" s="62"/>
    </row>
    <row r="186" spans="1:13" ht="15" customHeight="1" x14ac:dyDescent="0.2">
      <c r="A186" s="286"/>
      <c r="B186" s="448">
        <f t="shared" si="7"/>
        <v>45428</v>
      </c>
      <c r="C186" s="364"/>
      <c r="D186" s="364"/>
      <c r="E186" s="364"/>
      <c r="F186" s="364"/>
      <c r="G186" s="364"/>
      <c r="H186" s="449">
        <f t="shared" si="8"/>
        <v>24</v>
      </c>
      <c r="I186" s="263"/>
      <c r="J186" s="93"/>
      <c r="K186" s="93"/>
      <c r="L186" s="93"/>
      <c r="M186" s="62"/>
    </row>
    <row r="187" spans="1:13" ht="15" customHeight="1" x14ac:dyDescent="0.2">
      <c r="A187" s="286"/>
      <c r="B187" s="448">
        <f t="shared" si="7"/>
        <v>45429</v>
      </c>
      <c r="C187" s="364"/>
      <c r="D187" s="364"/>
      <c r="E187" s="364"/>
      <c r="F187" s="364"/>
      <c r="G187" s="364"/>
      <c r="H187" s="449">
        <f t="shared" si="8"/>
        <v>24</v>
      </c>
      <c r="I187" s="263"/>
      <c r="J187" s="93"/>
      <c r="K187" s="93"/>
      <c r="L187" s="93"/>
      <c r="M187" s="62"/>
    </row>
    <row r="188" spans="1:13" ht="15" customHeight="1" x14ac:dyDescent="0.2">
      <c r="A188" s="286"/>
      <c r="B188" s="448">
        <f t="shared" si="7"/>
        <v>45430</v>
      </c>
      <c r="C188" s="364"/>
      <c r="D188" s="364"/>
      <c r="E188" s="364"/>
      <c r="F188" s="364"/>
      <c r="G188" s="364"/>
      <c r="H188" s="449">
        <f t="shared" si="8"/>
        <v>24</v>
      </c>
      <c r="I188" s="263"/>
      <c r="J188" s="93"/>
      <c r="K188" s="93"/>
      <c r="L188" s="93"/>
      <c r="M188" s="62"/>
    </row>
    <row r="189" spans="1:13" ht="15" customHeight="1" x14ac:dyDescent="0.2">
      <c r="A189" s="286"/>
      <c r="B189" s="448">
        <f t="shared" si="7"/>
        <v>45431</v>
      </c>
      <c r="C189" s="364"/>
      <c r="D189" s="364"/>
      <c r="E189" s="364"/>
      <c r="F189" s="364"/>
      <c r="G189" s="364"/>
      <c r="H189" s="449">
        <f t="shared" si="8"/>
        <v>24</v>
      </c>
      <c r="I189" s="263"/>
      <c r="J189" s="93"/>
      <c r="K189" s="93"/>
      <c r="L189" s="93"/>
      <c r="M189" s="62"/>
    </row>
    <row r="190" spans="1:13" ht="15" customHeight="1" x14ac:dyDescent="0.2">
      <c r="A190" s="286"/>
      <c r="B190" s="448">
        <f t="shared" si="7"/>
        <v>45432</v>
      </c>
      <c r="C190" s="364"/>
      <c r="D190" s="364"/>
      <c r="E190" s="364"/>
      <c r="F190" s="364"/>
      <c r="G190" s="364"/>
      <c r="H190" s="449">
        <f t="shared" si="8"/>
        <v>24</v>
      </c>
      <c r="I190" s="263"/>
      <c r="J190" s="93"/>
      <c r="K190" s="93"/>
      <c r="L190" s="93"/>
      <c r="M190" s="62"/>
    </row>
    <row r="191" spans="1:13" ht="15" customHeight="1" x14ac:dyDescent="0.2">
      <c r="A191" s="286"/>
      <c r="B191" s="448">
        <f t="shared" si="7"/>
        <v>45433</v>
      </c>
      <c r="C191" s="364"/>
      <c r="D191" s="364"/>
      <c r="E191" s="364"/>
      <c r="F191" s="364"/>
      <c r="G191" s="364"/>
      <c r="H191" s="449">
        <f t="shared" si="8"/>
        <v>24</v>
      </c>
      <c r="I191" s="263"/>
      <c r="J191" s="93"/>
      <c r="K191" s="93"/>
      <c r="L191" s="93"/>
      <c r="M191" s="62"/>
    </row>
    <row r="192" spans="1:13" ht="15" customHeight="1" x14ac:dyDescent="0.2">
      <c r="A192" s="286"/>
      <c r="B192" s="448">
        <f t="shared" si="7"/>
        <v>45434</v>
      </c>
      <c r="C192" s="364"/>
      <c r="D192" s="364"/>
      <c r="E192" s="364"/>
      <c r="F192" s="364"/>
      <c r="G192" s="364"/>
      <c r="H192" s="449">
        <f t="shared" si="8"/>
        <v>24</v>
      </c>
      <c r="I192" s="263"/>
      <c r="J192" s="93"/>
      <c r="K192" s="93"/>
      <c r="L192" s="93"/>
      <c r="M192" s="62"/>
    </row>
    <row r="193" spans="1:13" ht="15" customHeight="1" x14ac:dyDescent="0.2">
      <c r="A193" s="286"/>
      <c r="B193" s="448">
        <f t="shared" si="7"/>
        <v>45435</v>
      </c>
      <c r="C193" s="364"/>
      <c r="D193" s="364"/>
      <c r="E193" s="364"/>
      <c r="F193" s="364"/>
      <c r="G193" s="364"/>
      <c r="H193" s="449">
        <f t="shared" si="8"/>
        <v>24</v>
      </c>
      <c r="I193" s="263"/>
      <c r="J193" s="93"/>
      <c r="K193" s="93"/>
      <c r="L193" s="93"/>
      <c r="M193" s="62"/>
    </row>
    <row r="194" spans="1:13" ht="15" customHeight="1" x14ac:dyDescent="0.2">
      <c r="A194" s="286"/>
      <c r="B194" s="448">
        <f t="shared" si="7"/>
        <v>45436</v>
      </c>
      <c r="C194" s="364"/>
      <c r="D194" s="364"/>
      <c r="E194" s="364"/>
      <c r="F194" s="364"/>
      <c r="G194" s="364"/>
      <c r="H194" s="449">
        <f t="shared" si="8"/>
        <v>24</v>
      </c>
      <c r="I194" s="263"/>
      <c r="J194" s="93"/>
      <c r="K194" s="93"/>
      <c r="L194" s="93"/>
      <c r="M194" s="62"/>
    </row>
    <row r="195" spans="1:13" ht="15" customHeight="1" x14ac:dyDescent="0.2">
      <c r="A195" s="286"/>
      <c r="B195" s="448">
        <f t="shared" si="7"/>
        <v>45437</v>
      </c>
      <c r="C195" s="364"/>
      <c r="D195" s="364"/>
      <c r="E195" s="364"/>
      <c r="F195" s="364"/>
      <c r="G195" s="364"/>
      <c r="H195" s="449">
        <f t="shared" si="8"/>
        <v>24</v>
      </c>
      <c r="I195" s="263"/>
      <c r="J195" s="93"/>
      <c r="K195" s="93"/>
      <c r="L195" s="93"/>
      <c r="M195" s="62"/>
    </row>
    <row r="196" spans="1:13" ht="15" customHeight="1" x14ac:dyDescent="0.2">
      <c r="A196" s="286"/>
      <c r="B196" s="448">
        <f t="shared" si="7"/>
        <v>45438</v>
      </c>
      <c r="C196" s="364"/>
      <c r="D196" s="364"/>
      <c r="E196" s="364"/>
      <c r="F196" s="364"/>
      <c r="G196" s="364"/>
      <c r="H196" s="449">
        <f t="shared" si="8"/>
        <v>24</v>
      </c>
      <c r="I196" s="263"/>
      <c r="J196" s="93"/>
      <c r="K196" s="93"/>
      <c r="L196" s="93"/>
      <c r="M196" s="62"/>
    </row>
    <row r="197" spans="1:13" ht="15" customHeight="1" x14ac:dyDescent="0.2">
      <c r="A197" s="286"/>
      <c r="B197" s="448">
        <f t="shared" si="7"/>
        <v>45439</v>
      </c>
      <c r="C197" s="364"/>
      <c r="D197" s="364"/>
      <c r="E197" s="364"/>
      <c r="F197" s="364"/>
      <c r="G197" s="364"/>
      <c r="H197" s="449">
        <f t="shared" si="8"/>
        <v>24</v>
      </c>
      <c r="I197" s="263"/>
      <c r="J197" s="93"/>
      <c r="K197" s="93"/>
      <c r="L197" s="93"/>
      <c r="M197" s="62"/>
    </row>
    <row r="198" spans="1:13" ht="15" customHeight="1" x14ac:dyDescent="0.2">
      <c r="A198" s="286"/>
      <c r="B198" s="448">
        <f t="shared" si="7"/>
        <v>45440</v>
      </c>
      <c r="C198" s="364"/>
      <c r="D198" s="364"/>
      <c r="E198" s="364"/>
      <c r="F198" s="364"/>
      <c r="G198" s="364"/>
      <c r="H198" s="449">
        <f t="shared" si="8"/>
        <v>24</v>
      </c>
      <c r="I198" s="263"/>
      <c r="J198" s="93"/>
      <c r="K198" s="93"/>
      <c r="L198" s="93"/>
      <c r="M198" s="62"/>
    </row>
    <row r="199" spans="1:13" ht="15" customHeight="1" x14ac:dyDescent="0.2">
      <c r="A199" s="286"/>
      <c r="B199" s="448">
        <f t="shared" si="7"/>
        <v>45441</v>
      </c>
      <c r="C199" s="364"/>
      <c r="D199" s="364"/>
      <c r="E199" s="364"/>
      <c r="F199" s="364"/>
      <c r="G199" s="364"/>
      <c r="H199" s="449">
        <f t="shared" si="8"/>
        <v>24</v>
      </c>
      <c r="I199" s="263"/>
      <c r="J199" s="93"/>
      <c r="K199" s="93"/>
      <c r="L199" s="93"/>
      <c r="M199" s="62"/>
    </row>
    <row r="200" spans="1:13" ht="15" customHeight="1" x14ac:dyDescent="0.2">
      <c r="A200" s="286"/>
      <c r="B200" s="448">
        <f t="shared" si="7"/>
        <v>45442</v>
      </c>
      <c r="C200" s="364"/>
      <c r="D200" s="364"/>
      <c r="E200" s="364"/>
      <c r="F200" s="364"/>
      <c r="G200" s="364"/>
      <c r="H200" s="449">
        <f t="shared" si="8"/>
        <v>24</v>
      </c>
      <c r="I200" s="263"/>
      <c r="J200" s="93"/>
      <c r="K200" s="93"/>
      <c r="L200" s="93"/>
      <c r="M200" s="62"/>
    </row>
    <row r="201" spans="1:13" ht="15" customHeight="1" x14ac:dyDescent="0.2">
      <c r="A201" s="286"/>
      <c r="B201" s="448">
        <f t="shared" si="7"/>
        <v>45443</v>
      </c>
      <c r="C201" s="364"/>
      <c r="D201" s="364"/>
      <c r="E201" s="364"/>
      <c r="F201" s="364"/>
      <c r="G201" s="364"/>
      <c r="H201" s="449">
        <f t="shared" si="8"/>
        <v>24</v>
      </c>
      <c r="I201" s="263"/>
      <c r="J201" s="93"/>
      <c r="K201" s="93"/>
      <c r="L201" s="93"/>
      <c r="M201" s="62"/>
    </row>
    <row r="202" spans="1:13" ht="15" customHeight="1" x14ac:dyDescent="0.2">
      <c r="A202" s="286"/>
      <c r="B202" s="448">
        <f t="shared" si="7"/>
        <v>45444</v>
      </c>
      <c r="C202" s="364"/>
      <c r="D202" s="364"/>
      <c r="E202" s="364"/>
      <c r="F202" s="364"/>
      <c r="G202" s="364"/>
      <c r="H202" s="449">
        <f t="shared" si="8"/>
        <v>24</v>
      </c>
      <c r="I202" s="263"/>
      <c r="J202" s="93"/>
      <c r="K202" s="93"/>
      <c r="L202" s="93"/>
      <c r="M202" s="62"/>
    </row>
    <row r="203" spans="1:13" ht="15" customHeight="1" x14ac:dyDescent="0.2">
      <c r="A203" s="286"/>
      <c r="B203" s="448">
        <f t="shared" si="7"/>
        <v>45445</v>
      </c>
      <c r="C203" s="364"/>
      <c r="D203" s="364"/>
      <c r="E203" s="364"/>
      <c r="F203" s="364"/>
      <c r="G203" s="364"/>
      <c r="H203" s="449">
        <f t="shared" si="8"/>
        <v>24</v>
      </c>
      <c r="I203" s="263"/>
      <c r="J203" s="93"/>
      <c r="K203" s="93"/>
      <c r="L203" s="93"/>
      <c r="M203" s="62"/>
    </row>
    <row r="204" spans="1:13" ht="15" customHeight="1" x14ac:dyDescent="0.2">
      <c r="A204" s="286"/>
      <c r="B204" s="448">
        <f t="shared" si="7"/>
        <v>45446</v>
      </c>
      <c r="C204" s="364"/>
      <c r="D204" s="364"/>
      <c r="E204" s="364"/>
      <c r="F204" s="364"/>
      <c r="G204" s="364"/>
      <c r="H204" s="449">
        <f t="shared" si="8"/>
        <v>24</v>
      </c>
      <c r="I204" s="263"/>
      <c r="J204" s="93"/>
      <c r="K204" s="93"/>
      <c r="L204" s="93"/>
      <c r="M204" s="62"/>
    </row>
    <row r="205" spans="1:13" ht="15" customHeight="1" x14ac:dyDescent="0.2">
      <c r="A205" s="286"/>
      <c r="B205" s="448">
        <f t="shared" si="7"/>
        <v>45447</v>
      </c>
      <c r="C205" s="364"/>
      <c r="D205" s="364"/>
      <c r="E205" s="364"/>
      <c r="F205" s="364"/>
      <c r="G205" s="364"/>
      <c r="H205" s="449">
        <f t="shared" si="8"/>
        <v>24</v>
      </c>
      <c r="I205" s="263"/>
      <c r="J205" s="93"/>
      <c r="K205" s="93"/>
      <c r="L205" s="93"/>
      <c r="M205" s="62"/>
    </row>
    <row r="206" spans="1:13" ht="15" customHeight="1" x14ac:dyDescent="0.2">
      <c r="A206" s="286"/>
      <c r="B206" s="448">
        <f t="shared" si="7"/>
        <v>45448</v>
      </c>
      <c r="C206" s="364"/>
      <c r="D206" s="364"/>
      <c r="E206" s="364"/>
      <c r="F206" s="364"/>
      <c r="G206" s="364"/>
      <c r="H206" s="449">
        <f t="shared" si="8"/>
        <v>24</v>
      </c>
      <c r="I206" s="263"/>
      <c r="J206" s="93"/>
      <c r="K206" s="93"/>
      <c r="L206" s="93"/>
      <c r="M206" s="62"/>
    </row>
    <row r="207" spans="1:13" ht="15" customHeight="1" x14ac:dyDescent="0.2">
      <c r="A207" s="286"/>
      <c r="B207" s="448">
        <f t="shared" si="7"/>
        <v>45449</v>
      </c>
      <c r="C207" s="364"/>
      <c r="D207" s="364"/>
      <c r="E207" s="364"/>
      <c r="F207" s="364"/>
      <c r="G207" s="364"/>
      <c r="H207" s="449">
        <f t="shared" si="8"/>
        <v>24</v>
      </c>
      <c r="I207" s="263"/>
      <c r="J207" s="93"/>
      <c r="K207" s="93"/>
      <c r="L207" s="93"/>
      <c r="M207" s="62"/>
    </row>
    <row r="208" spans="1:13" ht="15" customHeight="1" x14ac:dyDescent="0.2">
      <c r="A208" s="286"/>
      <c r="B208" s="448">
        <f t="shared" si="7"/>
        <v>45450</v>
      </c>
      <c r="C208" s="364"/>
      <c r="D208" s="364"/>
      <c r="E208" s="364"/>
      <c r="F208" s="364"/>
      <c r="G208" s="364"/>
      <c r="H208" s="449">
        <f t="shared" si="8"/>
        <v>24</v>
      </c>
      <c r="I208" s="263"/>
      <c r="J208" s="93"/>
      <c r="K208" s="93"/>
      <c r="L208" s="93"/>
      <c r="M208" s="62"/>
    </row>
    <row r="209" spans="1:13" ht="15" customHeight="1" x14ac:dyDescent="0.2">
      <c r="A209" s="286"/>
      <c r="B209" s="448">
        <f t="shared" si="7"/>
        <v>45451</v>
      </c>
      <c r="C209" s="364"/>
      <c r="D209" s="364"/>
      <c r="E209" s="364"/>
      <c r="F209" s="364"/>
      <c r="G209" s="364"/>
      <c r="H209" s="449">
        <f t="shared" si="8"/>
        <v>24</v>
      </c>
      <c r="I209" s="263"/>
      <c r="J209" s="93"/>
      <c r="K209" s="93"/>
      <c r="L209" s="93"/>
      <c r="M209" s="62"/>
    </row>
    <row r="210" spans="1:13" ht="15" customHeight="1" x14ac:dyDescent="0.2">
      <c r="A210" s="286"/>
      <c r="B210" s="448">
        <f t="shared" si="7"/>
        <v>45452</v>
      </c>
      <c r="C210" s="364"/>
      <c r="D210" s="364"/>
      <c r="E210" s="364"/>
      <c r="F210" s="364"/>
      <c r="G210" s="364"/>
      <c r="H210" s="449">
        <f t="shared" si="8"/>
        <v>24</v>
      </c>
      <c r="I210" s="263"/>
      <c r="J210" s="93"/>
      <c r="K210" s="93"/>
      <c r="L210" s="93"/>
      <c r="M210" s="62"/>
    </row>
    <row r="211" spans="1:13" ht="15" customHeight="1" x14ac:dyDescent="0.2">
      <c r="A211" s="286"/>
      <c r="B211" s="448">
        <f t="shared" si="7"/>
        <v>45453</v>
      </c>
      <c r="C211" s="364"/>
      <c r="D211" s="364"/>
      <c r="E211" s="364"/>
      <c r="F211" s="364"/>
      <c r="G211" s="364"/>
      <c r="H211" s="449">
        <f t="shared" si="8"/>
        <v>24</v>
      </c>
      <c r="I211" s="263"/>
      <c r="J211" s="93"/>
      <c r="K211" s="93"/>
      <c r="L211" s="93"/>
      <c r="M211" s="62"/>
    </row>
    <row r="212" spans="1:13" ht="15" customHeight="1" x14ac:dyDescent="0.2">
      <c r="A212" s="286"/>
      <c r="B212" s="448">
        <f t="shared" si="7"/>
        <v>45454</v>
      </c>
      <c r="C212" s="364"/>
      <c r="D212" s="364"/>
      <c r="E212" s="364"/>
      <c r="F212" s="364"/>
      <c r="G212" s="364"/>
      <c r="H212" s="449">
        <f t="shared" si="8"/>
        <v>24</v>
      </c>
      <c r="I212" s="263"/>
      <c r="J212" s="93"/>
      <c r="K212" s="93"/>
      <c r="L212" s="93"/>
      <c r="M212" s="62"/>
    </row>
    <row r="213" spans="1:13" ht="15" customHeight="1" x14ac:dyDescent="0.2">
      <c r="A213" s="286"/>
      <c r="B213" s="448">
        <f t="shared" si="7"/>
        <v>45455</v>
      </c>
      <c r="C213" s="364"/>
      <c r="D213" s="364"/>
      <c r="E213" s="364"/>
      <c r="F213" s="364"/>
      <c r="G213" s="364"/>
      <c r="H213" s="449">
        <f t="shared" si="8"/>
        <v>24</v>
      </c>
      <c r="I213" s="263"/>
      <c r="J213" s="93"/>
      <c r="K213" s="93"/>
      <c r="L213" s="93"/>
      <c r="M213" s="62"/>
    </row>
    <row r="214" spans="1:13" ht="15" customHeight="1" x14ac:dyDescent="0.2">
      <c r="A214" s="286"/>
      <c r="B214" s="448">
        <f t="shared" si="7"/>
        <v>45456</v>
      </c>
      <c r="C214" s="364"/>
      <c r="D214" s="364"/>
      <c r="E214" s="364"/>
      <c r="F214" s="364"/>
      <c r="G214" s="364"/>
      <c r="H214" s="449">
        <f t="shared" si="8"/>
        <v>24</v>
      </c>
      <c r="I214" s="263"/>
      <c r="J214" s="93"/>
      <c r="K214" s="93"/>
      <c r="L214" s="93"/>
      <c r="M214" s="62"/>
    </row>
    <row r="215" spans="1:13" ht="15" customHeight="1" x14ac:dyDescent="0.2">
      <c r="A215" s="286"/>
      <c r="B215" s="448">
        <f t="shared" si="7"/>
        <v>45457</v>
      </c>
      <c r="C215" s="364"/>
      <c r="D215" s="364"/>
      <c r="E215" s="364"/>
      <c r="F215" s="364"/>
      <c r="G215" s="364"/>
      <c r="H215" s="449">
        <f t="shared" si="8"/>
        <v>24</v>
      </c>
      <c r="I215" s="263"/>
      <c r="J215" s="93"/>
      <c r="K215" s="93"/>
      <c r="L215" s="93"/>
      <c r="M215" s="62"/>
    </row>
    <row r="216" spans="1:13" ht="15" customHeight="1" x14ac:dyDescent="0.2">
      <c r="A216" s="286"/>
      <c r="B216" s="448">
        <f t="shared" si="7"/>
        <v>45458</v>
      </c>
      <c r="C216" s="364"/>
      <c r="D216" s="364"/>
      <c r="E216" s="364"/>
      <c r="F216" s="364"/>
      <c r="G216" s="364"/>
      <c r="H216" s="449">
        <f t="shared" si="8"/>
        <v>24</v>
      </c>
      <c r="I216" s="263"/>
      <c r="J216" s="93"/>
      <c r="K216" s="93"/>
      <c r="L216" s="93"/>
      <c r="M216" s="62"/>
    </row>
    <row r="217" spans="1:13" ht="15" customHeight="1" x14ac:dyDescent="0.2">
      <c r="A217" s="286"/>
      <c r="B217" s="448">
        <f t="shared" si="7"/>
        <v>45459</v>
      </c>
      <c r="C217" s="364"/>
      <c r="D217" s="364"/>
      <c r="E217" s="364"/>
      <c r="F217" s="364"/>
      <c r="G217" s="364"/>
      <c r="H217" s="449">
        <f t="shared" si="8"/>
        <v>24</v>
      </c>
      <c r="I217" s="263"/>
      <c r="J217" s="93"/>
      <c r="K217" s="93"/>
      <c r="L217" s="93"/>
      <c r="M217" s="62"/>
    </row>
    <row r="218" spans="1:13" ht="15" customHeight="1" x14ac:dyDescent="0.2">
      <c r="A218" s="286"/>
      <c r="B218" s="448">
        <f t="shared" si="7"/>
        <v>45460</v>
      </c>
      <c r="C218" s="364"/>
      <c r="D218" s="364"/>
      <c r="E218" s="364"/>
      <c r="F218" s="364"/>
      <c r="G218" s="364"/>
      <c r="H218" s="449">
        <f t="shared" si="8"/>
        <v>24</v>
      </c>
      <c r="I218" s="263"/>
      <c r="J218" s="93"/>
      <c r="K218" s="93"/>
      <c r="L218" s="93"/>
      <c r="M218" s="62"/>
    </row>
    <row r="219" spans="1:13" ht="15" customHeight="1" x14ac:dyDescent="0.2">
      <c r="A219" s="286"/>
      <c r="B219" s="448">
        <f t="shared" si="7"/>
        <v>45461</v>
      </c>
      <c r="C219" s="364"/>
      <c r="D219" s="364"/>
      <c r="E219" s="364"/>
      <c r="F219" s="364"/>
      <c r="G219" s="364"/>
      <c r="H219" s="449">
        <f t="shared" si="8"/>
        <v>24</v>
      </c>
      <c r="I219" s="263"/>
      <c r="J219" s="93"/>
      <c r="K219" s="93"/>
      <c r="L219" s="93"/>
      <c r="M219" s="62"/>
    </row>
    <row r="220" spans="1:13" ht="15" customHeight="1" x14ac:dyDescent="0.2">
      <c r="A220" s="286"/>
      <c r="B220" s="448">
        <f t="shared" si="7"/>
        <v>45462</v>
      </c>
      <c r="C220" s="364"/>
      <c r="D220" s="364"/>
      <c r="E220" s="364"/>
      <c r="F220" s="364"/>
      <c r="G220" s="364"/>
      <c r="H220" s="449">
        <f t="shared" si="8"/>
        <v>24</v>
      </c>
      <c r="I220" s="263"/>
      <c r="J220" s="93"/>
      <c r="K220" s="93"/>
      <c r="L220" s="93"/>
      <c r="M220" s="62"/>
    </row>
    <row r="221" spans="1:13" ht="15" customHeight="1" x14ac:dyDescent="0.2">
      <c r="A221" s="286"/>
      <c r="B221" s="448">
        <f t="shared" si="7"/>
        <v>45463</v>
      </c>
      <c r="C221" s="364"/>
      <c r="D221" s="364"/>
      <c r="E221" s="364"/>
      <c r="F221" s="364"/>
      <c r="G221" s="364"/>
      <c r="H221" s="449">
        <f t="shared" si="8"/>
        <v>24</v>
      </c>
      <c r="I221" s="263"/>
      <c r="J221" s="93"/>
      <c r="K221" s="93"/>
      <c r="L221" s="93"/>
      <c r="M221" s="62"/>
    </row>
    <row r="222" spans="1:13" ht="15" customHeight="1" x14ac:dyDescent="0.2">
      <c r="A222" s="286"/>
      <c r="B222" s="448">
        <f t="shared" si="7"/>
        <v>45464</v>
      </c>
      <c r="C222" s="364"/>
      <c r="D222" s="364"/>
      <c r="E222" s="364"/>
      <c r="F222" s="364"/>
      <c r="G222" s="364"/>
      <c r="H222" s="449">
        <f t="shared" si="8"/>
        <v>24</v>
      </c>
      <c r="I222" s="263"/>
      <c r="J222" s="93"/>
      <c r="K222" s="93"/>
      <c r="L222" s="93"/>
      <c r="M222" s="62"/>
    </row>
    <row r="223" spans="1:13" ht="15" customHeight="1" x14ac:dyDescent="0.2">
      <c r="A223" s="286"/>
      <c r="B223" s="448">
        <f t="shared" si="7"/>
        <v>45465</v>
      </c>
      <c r="C223" s="364"/>
      <c r="D223" s="364"/>
      <c r="E223" s="364"/>
      <c r="F223" s="364"/>
      <c r="G223" s="364"/>
      <c r="H223" s="449">
        <f t="shared" si="8"/>
        <v>24</v>
      </c>
      <c r="I223" s="263"/>
      <c r="J223" s="93"/>
      <c r="K223" s="93"/>
      <c r="L223" s="93"/>
      <c r="M223" s="62"/>
    </row>
    <row r="224" spans="1:13" ht="15" customHeight="1" x14ac:dyDescent="0.2">
      <c r="A224" s="286"/>
      <c r="B224" s="448">
        <f t="shared" si="7"/>
        <v>45466</v>
      </c>
      <c r="C224" s="364"/>
      <c r="D224" s="364"/>
      <c r="E224" s="364"/>
      <c r="F224" s="364"/>
      <c r="G224" s="364"/>
      <c r="H224" s="449">
        <f t="shared" si="8"/>
        <v>24</v>
      </c>
      <c r="I224" s="263"/>
      <c r="J224" s="93"/>
      <c r="K224" s="93"/>
      <c r="L224" s="93"/>
      <c r="M224" s="62"/>
    </row>
    <row r="225" spans="1:13" ht="15" customHeight="1" x14ac:dyDescent="0.2">
      <c r="A225" s="286"/>
      <c r="B225" s="448">
        <f t="shared" si="7"/>
        <v>45467</v>
      </c>
      <c r="C225" s="364"/>
      <c r="D225" s="364"/>
      <c r="E225" s="364"/>
      <c r="F225" s="364"/>
      <c r="G225" s="364"/>
      <c r="H225" s="449">
        <f t="shared" si="8"/>
        <v>24</v>
      </c>
      <c r="I225" s="263"/>
      <c r="J225" s="93"/>
      <c r="K225" s="93"/>
      <c r="L225" s="93"/>
      <c r="M225" s="62"/>
    </row>
    <row r="226" spans="1:13" ht="15" customHeight="1" x14ac:dyDescent="0.2">
      <c r="A226" s="286"/>
      <c r="B226" s="448">
        <f t="shared" si="7"/>
        <v>45468</v>
      </c>
      <c r="C226" s="364"/>
      <c r="D226" s="364"/>
      <c r="E226" s="364"/>
      <c r="F226" s="364"/>
      <c r="G226" s="364"/>
      <c r="H226" s="449">
        <f t="shared" si="8"/>
        <v>24</v>
      </c>
      <c r="I226" s="263"/>
      <c r="J226" s="93"/>
      <c r="K226" s="93"/>
      <c r="L226" s="93"/>
      <c r="M226" s="62"/>
    </row>
    <row r="227" spans="1:13" ht="15" customHeight="1" x14ac:dyDescent="0.2">
      <c r="A227" s="286"/>
      <c r="B227" s="448">
        <f t="shared" si="7"/>
        <v>45469</v>
      </c>
      <c r="C227" s="364"/>
      <c r="D227" s="364"/>
      <c r="E227" s="364"/>
      <c r="F227" s="364"/>
      <c r="G227" s="364"/>
      <c r="H227" s="449">
        <f t="shared" si="8"/>
        <v>24</v>
      </c>
      <c r="I227" s="263"/>
      <c r="J227" s="93"/>
      <c r="K227" s="93"/>
      <c r="L227" s="93"/>
      <c r="M227" s="62"/>
    </row>
    <row r="228" spans="1:13" ht="15" customHeight="1" x14ac:dyDescent="0.2">
      <c r="A228" s="286"/>
      <c r="B228" s="448">
        <f t="shared" si="7"/>
        <v>45470</v>
      </c>
      <c r="C228" s="364"/>
      <c r="D228" s="364"/>
      <c r="E228" s="364"/>
      <c r="F228" s="364"/>
      <c r="G228" s="364"/>
      <c r="H228" s="449">
        <f t="shared" si="8"/>
        <v>24</v>
      </c>
      <c r="I228" s="263"/>
      <c r="J228" s="93"/>
      <c r="K228" s="93"/>
      <c r="L228" s="93"/>
      <c r="M228" s="62"/>
    </row>
    <row r="229" spans="1:13" ht="15" customHeight="1" x14ac:dyDescent="0.2">
      <c r="A229" s="286"/>
      <c r="B229" s="448">
        <f t="shared" si="7"/>
        <v>45471</v>
      </c>
      <c r="C229" s="364"/>
      <c r="D229" s="364"/>
      <c r="E229" s="364"/>
      <c r="F229" s="364"/>
      <c r="G229" s="364"/>
      <c r="H229" s="449">
        <f t="shared" si="8"/>
        <v>24</v>
      </c>
      <c r="I229" s="263"/>
      <c r="J229" s="93"/>
      <c r="K229" s="93"/>
      <c r="L229" s="93"/>
      <c r="M229" s="62"/>
    </row>
    <row r="230" spans="1:13" ht="15" customHeight="1" x14ac:dyDescent="0.2">
      <c r="A230" s="286"/>
      <c r="B230" s="448">
        <f t="shared" si="7"/>
        <v>45472</v>
      </c>
      <c r="C230" s="364"/>
      <c r="D230" s="364"/>
      <c r="E230" s="364"/>
      <c r="F230" s="364"/>
      <c r="G230" s="364"/>
      <c r="H230" s="449">
        <f t="shared" si="8"/>
        <v>24</v>
      </c>
      <c r="I230" s="263"/>
      <c r="J230" s="93"/>
      <c r="K230" s="93"/>
      <c r="L230" s="93"/>
      <c r="M230" s="62"/>
    </row>
    <row r="231" spans="1:13" ht="15" customHeight="1" x14ac:dyDescent="0.2">
      <c r="A231" s="286"/>
      <c r="B231" s="448">
        <f t="shared" si="7"/>
        <v>45473</v>
      </c>
      <c r="C231" s="364"/>
      <c r="D231" s="364"/>
      <c r="E231" s="364"/>
      <c r="F231" s="364"/>
      <c r="G231" s="364"/>
      <c r="H231" s="449">
        <f t="shared" si="8"/>
        <v>24</v>
      </c>
      <c r="I231" s="263"/>
      <c r="J231" s="93"/>
      <c r="K231" s="93"/>
      <c r="L231" s="93"/>
      <c r="M231" s="62"/>
    </row>
    <row r="232" spans="1:13" ht="15" customHeight="1" x14ac:dyDescent="0.2">
      <c r="A232" s="286"/>
      <c r="B232" s="448">
        <f t="shared" si="7"/>
        <v>45474</v>
      </c>
      <c r="C232" s="364"/>
      <c r="D232" s="364"/>
      <c r="E232" s="364"/>
      <c r="F232" s="364"/>
      <c r="G232" s="364"/>
      <c r="H232" s="449">
        <f t="shared" si="8"/>
        <v>24</v>
      </c>
      <c r="I232" s="263"/>
      <c r="J232" s="93"/>
      <c r="K232" s="93"/>
      <c r="L232" s="93"/>
      <c r="M232" s="62"/>
    </row>
    <row r="233" spans="1:13" ht="15" customHeight="1" x14ac:dyDescent="0.2">
      <c r="A233" s="286"/>
      <c r="B233" s="448">
        <f t="shared" si="7"/>
        <v>45475</v>
      </c>
      <c r="C233" s="364"/>
      <c r="D233" s="364"/>
      <c r="E233" s="364"/>
      <c r="F233" s="364"/>
      <c r="G233" s="364"/>
      <c r="H233" s="449">
        <f t="shared" si="8"/>
        <v>24</v>
      </c>
      <c r="I233" s="263"/>
      <c r="J233" s="93"/>
      <c r="K233" s="93"/>
      <c r="L233" s="93"/>
      <c r="M233" s="62"/>
    </row>
    <row r="234" spans="1:13" ht="15" customHeight="1" x14ac:dyDescent="0.2">
      <c r="A234" s="286"/>
      <c r="B234" s="448">
        <f t="shared" si="7"/>
        <v>45476</v>
      </c>
      <c r="C234" s="364"/>
      <c r="D234" s="364"/>
      <c r="E234" s="364"/>
      <c r="F234" s="364"/>
      <c r="G234" s="364"/>
      <c r="H234" s="449">
        <f t="shared" si="8"/>
        <v>24</v>
      </c>
      <c r="I234" s="263"/>
      <c r="J234" s="93"/>
      <c r="K234" s="93"/>
      <c r="L234" s="93"/>
      <c r="M234" s="62"/>
    </row>
    <row r="235" spans="1:13" ht="15" customHeight="1" x14ac:dyDescent="0.2">
      <c r="A235" s="286"/>
      <c r="B235" s="448">
        <f t="shared" si="7"/>
        <v>45477</v>
      </c>
      <c r="C235" s="364"/>
      <c r="D235" s="364"/>
      <c r="E235" s="364"/>
      <c r="F235" s="364"/>
      <c r="G235" s="364"/>
      <c r="H235" s="449">
        <f t="shared" si="8"/>
        <v>24</v>
      </c>
      <c r="I235" s="263"/>
      <c r="J235" s="93"/>
      <c r="K235" s="93"/>
      <c r="L235" s="93"/>
      <c r="M235" s="62"/>
    </row>
    <row r="236" spans="1:13" ht="15" customHeight="1" x14ac:dyDescent="0.2">
      <c r="A236" s="286"/>
      <c r="B236" s="448">
        <f t="shared" si="7"/>
        <v>45478</v>
      </c>
      <c r="C236" s="364"/>
      <c r="D236" s="364"/>
      <c r="E236" s="364"/>
      <c r="F236" s="364"/>
      <c r="G236" s="364"/>
      <c r="H236" s="449">
        <f t="shared" si="8"/>
        <v>24</v>
      </c>
      <c r="I236" s="263"/>
      <c r="J236" s="93"/>
      <c r="K236" s="93"/>
      <c r="L236" s="93"/>
      <c r="M236" s="62"/>
    </row>
    <row r="237" spans="1:13" ht="15" customHeight="1" x14ac:dyDescent="0.2">
      <c r="A237" s="286"/>
      <c r="B237" s="448">
        <f t="shared" si="7"/>
        <v>45479</v>
      </c>
      <c r="C237" s="364"/>
      <c r="D237" s="364"/>
      <c r="E237" s="364"/>
      <c r="F237" s="364"/>
      <c r="G237" s="364"/>
      <c r="H237" s="449">
        <f t="shared" si="8"/>
        <v>24</v>
      </c>
      <c r="I237" s="263"/>
      <c r="J237" s="93"/>
      <c r="K237" s="93"/>
      <c r="L237" s="93"/>
      <c r="M237" s="62"/>
    </row>
    <row r="238" spans="1:13" ht="15" customHeight="1" x14ac:dyDescent="0.2">
      <c r="A238" s="286"/>
      <c r="B238" s="448">
        <f t="shared" si="7"/>
        <v>45480</v>
      </c>
      <c r="C238" s="364"/>
      <c r="D238" s="364"/>
      <c r="E238" s="364"/>
      <c r="F238" s="364"/>
      <c r="G238" s="364"/>
      <c r="H238" s="449">
        <f t="shared" si="8"/>
        <v>24</v>
      </c>
      <c r="I238" s="263"/>
      <c r="J238" s="93"/>
      <c r="K238" s="93"/>
      <c r="L238" s="93"/>
      <c r="M238" s="62"/>
    </row>
    <row r="239" spans="1:13" ht="15" customHeight="1" x14ac:dyDescent="0.2">
      <c r="A239" s="286"/>
      <c r="B239" s="448">
        <f t="shared" si="7"/>
        <v>45481</v>
      </c>
      <c r="C239" s="364"/>
      <c r="D239" s="364"/>
      <c r="E239" s="364"/>
      <c r="F239" s="364"/>
      <c r="G239" s="364"/>
      <c r="H239" s="449">
        <f t="shared" si="8"/>
        <v>24</v>
      </c>
      <c r="I239" s="263"/>
      <c r="J239" s="93"/>
      <c r="K239" s="93"/>
      <c r="L239" s="93"/>
      <c r="M239" s="62"/>
    </row>
    <row r="240" spans="1:13" ht="15" customHeight="1" x14ac:dyDescent="0.2">
      <c r="A240" s="286"/>
      <c r="B240" s="448">
        <f t="shared" si="7"/>
        <v>45482</v>
      </c>
      <c r="C240" s="364"/>
      <c r="D240" s="364"/>
      <c r="E240" s="364"/>
      <c r="F240" s="364"/>
      <c r="G240" s="364"/>
      <c r="H240" s="449">
        <f t="shared" si="8"/>
        <v>24</v>
      </c>
      <c r="I240" s="263"/>
      <c r="J240" s="93"/>
      <c r="K240" s="93"/>
      <c r="L240" s="93"/>
      <c r="M240" s="62"/>
    </row>
    <row r="241" spans="1:13" ht="15" customHeight="1" x14ac:dyDescent="0.2">
      <c r="A241" s="286"/>
      <c r="B241" s="448">
        <f t="shared" si="7"/>
        <v>45483</v>
      </c>
      <c r="C241" s="364"/>
      <c r="D241" s="364"/>
      <c r="E241" s="364"/>
      <c r="F241" s="364"/>
      <c r="G241" s="364"/>
      <c r="H241" s="449">
        <f t="shared" si="8"/>
        <v>24</v>
      </c>
      <c r="I241" s="263"/>
      <c r="J241" s="93"/>
      <c r="K241" s="93"/>
      <c r="L241" s="93"/>
      <c r="M241" s="62"/>
    </row>
    <row r="242" spans="1:13" ht="15" customHeight="1" x14ac:dyDescent="0.2">
      <c r="A242" s="286"/>
      <c r="B242" s="448">
        <f t="shared" si="7"/>
        <v>45484</v>
      </c>
      <c r="C242" s="364"/>
      <c r="D242" s="364"/>
      <c r="E242" s="364"/>
      <c r="F242" s="364"/>
      <c r="G242" s="364"/>
      <c r="H242" s="449">
        <f t="shared" si="8"/>
        <v>24</v>
      </c>
      <c r="I242" s="263"/>
      <c r="J242" s="93"/>
      <c r="K242" s="93"/>
      <c r="L242" s="93"/>
      <c r="M242" s="62"/>
    </row>
    <row r="243" spans="1:13" ht="15" customHeight="1" x14ac:dyDescent="0.2">
      <c r="A243" s="286"/>
      <c r="B243" s="448">
        <f t="shared" ref="B243:B306" si="9">B242+1</f>
        <v>45485</v>
      </c>
      <c r="C243" s="364"/>
      <c r="D243" s="364"/>
      <c r="E243" s="364"/>
      <c r="F243" s="364"/>
      <c r="G243" s="364"/>
      <c r="H243" s="449">
        <f t="shared" ref="H243:H306" si="10">24+IF(AND(MONTH(B243)=3,WEEKDAY(B243,2)=7,DAY(B243)&gt;=25),-1,0)+IF(AND(MONTH(B243)=10,WEEKDAY(B243,2)=7,DAY(B243)&gt;=25),1,0)</f>
        <v>24</v>
      </c>
      <c r="I243" s="263"/>
      <c r="J243" s="93"/>
      <c r="K243" s="93"/>
      <c r="L243" s="93"/>
      <c r="M243" s="62"/>
    </row>
    <row r="244" spans="1:13" ht="15" customHeight="1" x14ac:dyDescent="0.2">
      <c r="A244" s="286"/>
      <c r="B244" s="448">
        <f t="shared" si="9"/>
        <v>45486</v>
      </c>
      <c r="C244" s="364"/>
      <c r="D244" s="364"/>
      <c r="E244" s="364"/>
      <c r="F244" s="364"/>
      <c r="G244" s="364"/>
      <c r="H244" s="449">
        <f t="shared" si="10"/>
        <v>24</v>
      </c>
      <c r="I244" s="263"/>
      <c r="J244" s="93"/>
      <c r="K244" s="93"/>
      <c r="L244" s="93"/>
      <c r="M244" s="62"/>
    </row>
    <row r="245" spans="1:13" ht="15" customHeight="1" x14ac:dyDescent="0.2">
      <c r="A245" s="286"/>
      <c r="B245" s="448">
        <f t="shared" si="9"/>
        <v>45487</v>
      </c>
      <c r="C245" s="364"/>
      <c r="D245" s="364"/>
      <c r="E245" s="364"/>
      <c r="F245" s="364"/>
      <c r="G245" s="364"/>
      <c r="H245" s="449">
        <f t="shared" si="10"/>
        <v>24</v>
      </c>
      <c r="I245" s="263"/>
      <c r="J245" s="93"/>
      <c r="K245" s="93"/>
      <c r="L245" s="93"/>
      <c r="M245" s="62"/>
    </row>
    <row r="246" spans="1:13" ht="15" customHeight="1" x14ac:dyDescent="0.2">
      <c r="A246" s="286"/>
      <c r="B246" s="448">
        <f t="shared" si="9"/>
        <v>45488</v>
      </c>
      <c r="C246" s="364"/>
      <c r="D246" s="364"/>
      <c r="E246" s="364"/>
      <c r="F246" s="364"/>
      <c r="G246" s="364"/>
      <c r="H246" s="449">
        <f t="shared" si="10"/>
        <v>24</v>
      </c>
      <c r="I246" s="263"/>
      <c r="J246" s="93"/>
      <c r="K246" s="93"/>
      <c r="L246" s="93"/>
      <c r="M246" s="62"/>
    </row>
    <row r="247" spans="1:13" ht="15" customHeight="1" x14ac:dyDescent="0.2">
      <c r="A247" s="286"/>
      <c r="B247" s="448">
        <f t="shared" si="9"/>
        <v>45489</v>
      </c>
      <c r="C247" s="364"/>
      <c r="D247" s="364"/>
      <c r="E247" s="364"/>
      <c r="F247" s="364"/>
      <c r="G247" s="364"/>
      <c r="H247" s="449">
        <f t="shared" si="10"/>
        <v>24</v>
      </c>
      <c r="I247" s="263"/>
      <c r="J247" s="93"/>
      <c r="K247" s="93"/>
      <c r="L247" s="93"/>
      <c r="M247" s="62"/>
    </row>
    <row r="248" spans="1:13" ht="15" customHeight="1" x14ac:dyDescent="0.2">
      <c r="A248" s="286"/>
      <c r="B248" s="448">
        <f t="shared" si="9"/>
        <v>45490</v>
      </c>
      <c r="C248" s="364"/>
      <c r="D248" s="364"/>
      <c r="E248" s="364"/>
      <c r="F248" s="364"/>
      <c r="G248" s="364"/>
      <c r="H248" s="449">
        <f t="shared" si="10"/>
        <v>24</v>
      </c>
      <c r="I248" s="263"/>
      <c r="J248" s="93"/>
      <c r="K248" s="93"/>
      <c r="L248" s="93"/>
      <c r="M248" s="62"/>
    </row>
    <row r="249" spans="1:13" ht="15" customHeight="1" x14ac:dyDescent="0.2">
      <c r="A249" s="286"/>
      <c r="B249" s="448">
        <f t="shared" si="9"/>
        <v>45491</v>
      </c>
      <c r="C249" s="364"/>
      <c r="D249" s="364"/>
      <c r="E249" s="364"/>
      <c r="F249" s="364"/>
      <c r="G249" s="364"/>
      <c r="H249" s="449">
        <f t="shared" si="10"/>
        <v>24</v>
      </c>
      <c r="I249" s="263"/>
      <c r="J249" s="93"/>
      <c r="K249" s="93"/>
      <c r="L249" s="93"/>
      <c r="M249" s="62"/>
    </row>
    <row r="250" spans="1:13" ht="15" customHeight="1" x14ac:dyDescent="0.2">
      <c r="A250" s="286"/>
      <c r="B250" s="448">
        <f t="shared" si="9"/>
        <v>45492</v>
      </c>
      <c r="C250" s="364"/>
      <c r="D250" s="364"/>
      <c r="E250" s="364"/>
      <c r="F250" s="364"/>
      <c r="G250" s="364"/>
      <c r="H250" s="449">
        <f t="shared" si="10"/>
        <v>24</v>
      </c>
      <c r="I250" s="263"/>
      <c r="J250" s="93"/>
      <c r="K250" s="93"/>
      <c r="L250" s="93"/>
      <c r="M250" s="62"/>
    </row>
    <row r="251" spans="1:13" ht="15" customHeight="1" x14ac:dyDescent="0.2">
      <c r="A251" s="286"/>
      <c r="B251" s="448">
        <f t="shared" si="9"/>
        <v>45493</v>
      </c>
      <c r="C251" s="364"/>
      <c r="D251" s="364"/>
      <c r="E251" s="364"/>
      <c r="F251" s="364"/>
      <c r="G251" s="364"/>
      <c r="H251" s="449">
        <f t="shared" si="10"/>
        <v>24</v>
      </c>
      <c r="I251" s="263"/>
      <c r="J251" s="93"/>
      <c r="K251" s="93"/>
      <c r="L251" s="93"/>
      <c r="M251" s="62"/>
    </row>
    <row r="252" spans="1:13" ht="15" customHeight="1" x14ac:dyDescent="0.2">
      <c r="A252" s="286"/>
      <c r="B252" s="448">
        <f t="shared" si="9"/>
        <v>45494</v>
      </c>
      <c r="C252" s="364"/>
      <c r="D252" s="364"/>
      <c r="E252" s="364"/>
      <c r="F252" s="364"/>
      <c r="G252" s="364"/>
      <c r="H252" s="449">
        <f t="shared" si="10"/>
        <v>24</v>
      </c>
      <c r="I252" s="263"/>
      <c r="J252" s="93"/>
      <c r="K252" s="93"/>
      <c r="L252" s="93"/>
      <c r="M252" s="62"/>
    </row>
    <row r="253" spans="1:13" ht="15" customHeight="1" x14ac:dyDescent="0.2">
      <c r="A253" s="286"/>
      <c r="B253" s="448">
        <f t="shared" si="9"/>
        <v>45495</v>
      </c>
      <c r="C253" s="364"/>
      <c r="D253" s="364"/>
      <c r="E253" s="364"/>
      <c r="F253" s="364"/>
      <c r="G253" s="364"/>
      <c r="H253" s="449">
        <f t="shared" si="10"/>
        <v>24</v>
      </c>
      <c r="I253" s="263"/>
      <c r="J253" s="93"/>
      <c r="K253" s="93"/>
      <c r="L253" s="93"/>
      <c r="M253" s="62"/>
    </row>
    <row r="254" spans="1:13" ht="15" customHeight="1" x14ac:dyDescent="0.2">
      <c r="A254" s="286"/>
      <c r="B254" s="448">
        <f t="shared" si="9"/>
        <v>45496</v>
      </c>
      <c r="C254" s="364"/>
      <c r="D254" s="364"/>
      <c r="E254" s="364"/>
      <c r="F254" s="364"/>
      <c r="G254" s="364"/>
      <c r="H254" s="449">
        <f t="shared" si="10"/>
        <v>24</v>
      </c>
      <c r="I254" s="263"/>
      <c r="J254" s="93"/>
      <c r="K254" s="93"/>
      <c r="L254" s="93"/>
      <c r="M254" s="62"/>
    </row>
    <row r="255" spans="1:13" ht="15" customHeight="1" x14ac:dyDescent="0.2">
      <c r="A255" s="286"/>
      <c r="B255" s="448">
        <f t="shared" si="9"/>
        <v>45497</v>
      </c>
      <c r="C255" s="364"/>
      <c r="D255" s="364"/>
      <c r="E255" s="364"/>
      <c r="F255" s="364"/>
      <c r="G255" s="364"/>
      <c r="H255" s="449">
        <f t="shared" si="10"/>
        <v>24</v>
      </c>
      <c r="I255" s="263"/>
      <c r="J255" s="93"/>
      <c r="K255" s="93"/>
      <c r="L255" s="93"/>
      <c r="M255" s="62"/>
    </row>
    <row r="256" spans="1:13" ht="15" customHeight="1" x14ac:dyDescent="0.2">
      <c r="A256" s="286"/>
      <c r="B256" s="448">
        <f t="shared" si="9"/>
        <v>45498</v>
      </c>
      <c r="C256" s="364"/>
      <c r="D256" s="364"/>
      <c r="E256" s="364"/>
      <c r="F256" s="364"/>
      <c r="G256" s="364"/>
      <c r="H256" s="449">
        <f t="shared" si="10"/>
        <v>24</v>
      </c>
      <c r="I256" s="263"/>
      <c r="J256" s="93"/>
      <c r="K256" s="93"/>
      <c r="L256" s="93"/>
      <c r="M256" s="62"/>
    </row>
    <row r="257" spans="1:13" ht="15" customHeight="1" x14ac:dyDescent="0.2">
      <c r="A257" s="286"/>
      <c r="B257" s="448">
        <f t="shared" si="9"/>
        <v>45499</v>
      </c>
      <c r="C257" s="364"/>
      <c r="D257" s="364"/>
      <c r="E257" s="364"/>
      <c r="F257" s="364"/>
      <c r="G257" s="364"/>
      <c r="H257" s="449">
        <f t="shared" si="10"/>
        <v>24</v>
      </c>
      <c r="I257" s="263"/>
      <c r="J257" s="93"/>
      <c r="K257" s="93"/>
      <c r="L257" s="93"/>
      <c r="M257" s="62"/>
    </row>
    <row r="258" spans="1:13" ht="15" customHeight="1" x14ac:dyDescent="0.2">
      <c r="A258" s="286"/>
      <c r="B258" s="448">
        <f t="shared" si="9"/>
        <v>45500</v>
      </c>
      <c r="C258" s="364"/>
      <c r="D258" s="364"/>
      <c r="E258" s="364"/>
      <c r="F258" s="364"/>
      <c r="G258" s="364"/>
      <c r="H258" s="449">
        <f t="shared" si="10"/>
        <v>24</v>
      </c>
      <c r="I258" s="263"/>
      <c r="J258" s="93"/>
      <c r="K258" s="93"/>
      <c r="L258" s="93"/>
      <c r="M258" s="62"/>
    </row>
    <row r="259" spans="1:13" ht="15" customHeight="1" x14ac:dyDescent="0.2">
      <c r="A259" s="286"/>
      <c r="B259" s="448">
        <f t="shared" si="9"/>
        <v>45501</v>
      </c>
      <c r="C259" s="364"/>
      <c r="D259" s="364"/>
      <c r="E259" s="364"/>
      <c r="F259" s="364"/>
      <c r="G259" s="364"/>
      <c r="H259" s="449">
        <f t="shared" si="10"/>
        <v>24</v>
      </c>
      <c r="I259" s="263"/>
      <c r="J259" s="93"/>
      <c r="K259" s="93"/>
      <c r="L259" s="93"/>
      <c r="M259" s="62"/>
    </row>
    <row r="260" spans="1:13" ht="15" customHeight="1" x14ac:dyDescent="0.2">
      <c r="A260" s="286"/>
      <c r="B260" s="448">
        <f t="shared" si="9"/>
        <v>45502</v>
      </c>
      <c r="C260" s="364"/>
      <c r="D260" s="364"/>
      <c r="E260" s="364"/>
      <c r="F260" s="364"/>
      <c r="G260" s="364"/>
      <c r="H260" s="449">
        <f t="shared" si="10"/>
        <v>24</v>
      </c>
      <c r="I260" s="263"/>
      <c r="J260" s="93"/>
      <c r="K260" s="93"/>
      <c r="L260" s="93"/>
      <c r="M260" s="62"/>
    </row>
    <row r="261" spans="1:13" ht="15" customHeight="1" x14ac:dyDescent="0.2">
      <c r="A261" s="286"/>
      <c r="B261" s="448">
        <f t="shared" si="9"/>
        <v>45503</v>
      </c>
      <c r="C261" s="364"/>
      <c r="D261" s="364"/>
      <c r="E261" s="364"/>
      <c r="F261" s="364"/>
      <c r="G261" s="364"/>
      <c r="H261" s="449">
        <f t="shared" si="10"/>
        <v>24</v>
      </c>
      <c r="I261" s="263"/>
      <c r="J261" s="93"/>
      <c r="K261" s="93"/>
      <c r="L261" s="93"/>
      <c r="M261" s="62"/>
    </row>
    <row r="262" spans="1:13" ht="15" customHeight="1" x14ac:dyDescent="0.2">
      <c r="A262" s="286"/>
      <c r="B262" s="448">
        <f t="shared" si="9"/>
        <v>45504</v>
      </c>
      <c r="C262" s="364"/>
      <c r="D262" s="364"/>
      <c r="E262" s="364"/>
      <c r="F262" s="364"/>
      <c r="G262" s="364"/>
      <c r="H262" s="449">
        <f t="shared" si="10"/>
        <v>24</v>
      </c>
      <c r="I262" s="263"/>
      <c r="J262" s="93"/>
      <c r="K262" s="93"/>
      <c r="L262" s="93"/>
      <c r="M262" s="62"/>
    </row>
    <row r="263" spans="1:13" ht="15" customHeight="1" x14ac:dyDescent="0.2">
      <c r="A263" s="286"/>
      <c r="B263" s="448">
        <f t="shared" si="9"/>
        <v>45505</v>
      </c>
      <c r="C263" s="364"/>
      <c r="D263" s="364"/>
      <c r="E263" s="364"/>
      <c r="F263" s="364"/>
      <c r="G263" s="364"/>
      <c r="H263" s="449">
        <f t="shared" si="10"/>
        <v>24</v>
      </c>
      <c r="I263" s="263"/>
      <c r="J263" s="93"/>
      <c r="K263" s="93"/>
      <c r="L263" s="93"/>
      <c r="M263" s="62"/>
    </row>
    <row r="264" spans="1:13" ht="15" customHeight="1" x14ac:dyDescent="0.2">
      <c r="A264" s="286"/>
      <c r="B264" s="448">
        <f t="shared" si="9"/>
        <v>45506</v>
      </c>
      <c r="C264" s="364"/>
      <c r="D264" s="364"/>
      <c r="E264" s="364"/>
      <c r="F264" s="364"/>
      <c r="G264" s="364"/>
      <c r="H264" s="449">
        <f t="shared" si="10"/>
        <v>24</v>
      </c>
      <c r="I264" s="263"/>
      <c r="J264" s="93"/>
      <c r="K264" s="93"/>
      <c r="L264" s="93"/>
      <c r="M264" s="62"/>
    </row>
    <row r="265" spans="1:13" ht="15" customHeight="1" x14ac:dyDescent="0.2">
      <c r="A265" s="286"/>
      <c r="B265" s="448">
        <f t="shared" si="9"/>
        <v>45507</v>
      </c>
      <c r="C265" s="364"/>
      <c r="D265" s="364"/>
      <c r="E265" s="364"/>
      <c r="F265" s="364"/>
      <c r="G265" s="364"/>
      <c r="H265" s="449">
        <f t="shared" si="10"/>
        <v>24</v>
      </c>
      <c r="I265" s="263"/>
      <c r="J265" s="93"/>
      <c r="K265" s="93"/>
      <c r="L265" s="93"/>
      <c r="M265" s="62"/>
    </row>
    <row r="266" spans="1:13" ht="15" customHeight="1" x14ac:dyDescent="0.2">
      <c r="A266" s="286"/>
      <c r="B266" s="448">
        <f t="shared" si="9"/>
        <v>45508</v>
      </c>
      <c r="C266" s="364"/>
      <c r="D266" s="364"/>
      <c r="E266" s="364"/>
      <c r="F266" s="364"/>
      <c r="G266" s="364"/>
      <c r="H266" s="449">
        <f t="shared" si="10"/>
        <v>24</v>
      </c>
      <c r="I266" s="263"/>
      <c r="J266" s="93"/>
      <c r="K266" s="93"/>
      <c r="L266" s="93"/>
      <c r="M266" s="62"/>
    </row>
    <row r="267" spans="1:13" ht="15" customHeight="1" x14ac:dyDescent="0.2">
      <c r="A267" s="286"/>
      <c r="B267" s="448">
        <f t="shared" si="9"/>
        <v>45509</v>
      </c>
      <c r="C267" s="364"/>
      <c r="D267" s="364"/>
      <c r="E267" s="364"/>
      <c r="F267" s="364"/>
      <c r="G267" s="364"/>
      <c r="H267" s="449">
        <f t="shared" si="10"/>
        <v>24</v>
      </c>
      <c r="I267" s="263"/>
      <c r="J267" s="93"/>
      <c r="K267" s="93"/>
      <c r="L267" s="93"/>
      <c r="M267" s="62"/>
    </row>
    <row r="268" spans="1:13" ht="15" customHeight="1" x14ac:dyDescent="0.2">
      <c r="A268" s="286"/>
      <c r="B268" s="448">
        <f t="shared" si="9"/>
        <v>45510</v>
      </c>
      <c r="C268" s="364"/>
      <c r="D268" s="364"/>
      <c r="E268" s="364"/>
      <c r="F268" s="364"/>
      <c r="G268" s="364"/>
      <c r="H268" s="449">
        <f t="shared" si="10"/>
        <v>24</v>
      </c>
      <c r="I268" s="263"/>
      <c r="J268" s="93"/>
      <c r="K268" s="93"/>
      <c r="L268" s="93"/>
      <c r="M268" s="62"/>
    </row>
    <row r="269" spans="1:13" ht="15" customHeight="1" x14ac:dyDescent="0.2">
      <c r="A269" s="286"/>
      <c r="B269" s="448">
        <f t="shared" si="9"/>
        <v>45511</v>
      </c>
      <c r="C269" s="364"/>
      <c r="D269" s="364"/>
      <c r="E269" s="364"/>
      <c r="F269" s="364"/>
      <c r="G269" s="364"/>
      <c r="H269" s="449">
        <f t="shared" si="10"/>
        <v>24</v>
      </c>
      <c r="I269" s="263"/>
      <c r="J269" s="93"/>
      <c r="K269" s="93"/>
      <c r="L269" s="93"/>
      <c r="M269" s="62"/>
    </row>
    <row r="270" spans="1:13" ht="15" customHeight="1" x14ac:dyDescent="0.2">
      <c r="A270" s="286"/>
      <c r="B270" s="448">
        <f t="shared" si="9"/>
        <v>45512</v>
      </c>
      <c r="C270" s="364"/>
      <c r="D270" s="364"/>
      <c r="E270" s="364"/>
      <c r="F270" s="364"/>
      <c r="G270" s="364"/>
      <c r="H270" s="449">
        <f t="shared" si="10"/>
        <v>24</v>
      </c>
      <c r="I270" s="263"/>
      <c r="J270" s="93"/>
      <c r="K270" s="93"/>
      <c r="L270" s="93"/>
      <c r="M270" s="62"/>
    </row>
    <row r="271" spans="1:13" ht="15" customHeight="1" x14ac:dyDescent="0.2">
      <c r="A271" s="286"/>
      <c r="B271" s="448">
        <f t="shared" si="9"/>
        <v>45513</v>
      </c>
      <c r="C271" s="364"/>
      <c r="D271" s="364"/>
      <c r="E271" s="364"/>
      <c r="F271" s="364"/>
      <c r="G271" s="364"/>
      <c r="H271" s="449">
        <f t="shared" si="10"/>
        <v>24</v>
      </c>
      <c r="I271" s="263"/>
      <c r="J271" s="93"/>
      <c r="K271" s="93"/>
      <c r="L271" s="93"/>
      <c r="M271" s="62"/>
    </row>
    <row r="272" spans="1:13" ht="15" customHeight="1" x14ac:dyDescent="0.2">
      <c r="A272" s="286"/>
      <c r="B272" s="448">
        <f t="shared" si="9"/>
        <v>45514</v>
      </c>
      <c r="C272" s="364"/>
      <c r="D272" s="364"/>
      <c r="E272" s="364"/>
      <c r="F272" s="364"/>
      <c r="G272" s="364"/>
      <c r="H272" s="449">
        <f t="shared" si="10"/>
        <v>24</v>
      </c>
      <c r="I272" s="263"/>
      <c r="J272" s="93"/>
      <c r="K272" s="93"/>
      <c r="L272" s="93"/>
      <c r="M272" s="62"/>
    </row>
    <row r="273" spans="1:13" ht="15" customHeight="1" x14ac:dyDescent="0.2">
      <c r="A273" s="286"/>
      <c r="B273" s="448">
        <f t="shared" si="9"/>
        <v>45515</v>
      </c>
      <c r="C273" s="364"/>
      <c r="D273" s="364"/>
      <c r="E273" s="364"/>
      <c r="F273" s="364"/>
      <c r="G273" s="364"/>
      <c r="H273" s="449">
        <f t="shared" si="10"/>
        <v>24</v>
      </c>
      <c r="I273" s="263"/>
      <c r="J273" s="93"/>
      <c r="K273" s="93"/>
      <c r="L273" s="93"/>
      <c r="M273" s="62"/>
    </row>
    <row r="274" spans="1:13" ht="15" customHeight="1" x14ac:dyDescent="0.2">
      <c r="A274" s="286"/>
      <c r="B274" s="448">
        <f t="shared" si="9"/>
        <v>45516</v>
      </c>
      <c r="C274" s="364"/>
      <c r="D274" s="364"/>
      <c r="E274" s="364"/>
      <c r="F274" s="364"/>
      <c r="G274" s="364"/>
      <c r="H274" s="449">
        <f t="shared" si="10"/>
        <v>24</v>
      </c>
      <c r="I274" s="263"/>
      <c r="J274" s="93"/>
      <c r="K274" s="93"/>
      <c r="L274" s="93"/>
      <c r="M274" s="62"/>
    </row>
    <row r="275" spans="1:13" ht="15" customHeight="1" x14ac:dyDescent="0.2">
      <c r="A275" s="286"/>
      <c r="B275" s="448">
        <f t="shared" si="9"/>
        <v>45517</v>
      </c>
      <c r="C275" s="364"/>
      <c r="D275" s="364"/>
      <c r="E275" s="364"/>
      <c r="F275" s="364"/>
      <c r="G275" s="364"/>
      <c r="H275" s="449">
        <f t="shared" si="10"/>
        <v>24</v>
      </c>
      <c r="I275" s="263"/>
      <c r="J275" s="93"/>
      <c r="K275" s="93"/>
      <c r="L275" s="93"/>
      <c r="M275" s="62"/>
    </row>
    <row r="276" spans="1:13" ht="15" customHeight="1" x14ac:dyDescent="0.2">
      <c r="A276" s="286"/>
      <c r="B276" s="448">
        <f t="shared" si="9"/>
        <v>45518</v>
      </c>
      <c r="C276" s="364"/>
      <c r="D276" s="364"/>
      <c r="E276" s="364"/>
      <c r="F276" s="364"/>
      <c r="G276" s="364"/>
      <c r="H276" s="449">
        <f t="shared" si="10"/>
        <v>24</v>
      </c>
      <c r="I276" s="263"/>
      <c r="J276" s="93"/>
      <c r="K276" s="93"/>
      <c r="L276" s="93"/>
      <c r="M276" s="62"/>
    </row>
    <row r="277" spans="1:13" ht="15" customHeight="1" x14ac:dyDescent="0.2">
      <c r="A277" s="286"/>
      <c r="B277" s="448">
        <f t="shared" si="9"/>
        <v>45519</v>
      </c>
      <c r="C277" s="364"/>
      <c r="D277" s="364"/>
      <c r="E277" s="364"/>
      <c r="F277" s="364"/>
      <c r="G277" s="364"/>
      <c r="H277" s="449">
        <f t="shared" si="10"/>
        <v>24</v>
      </c>
      <c r="I277" s="263"/>
      <c r="J277" s="93"/>
      <c r="K277" s="93"/>
      <c r="L277" s="93"/>
      <c r="M277" s="62"/>
    </row>
    <row r="278" spans="1:13" ht="15" customHeight="1" x14ac:dyDescent="0.2">
      <c r="A278" s="286"/>
      <c r="B278" s="448">
        <f t="shared" si="9"/>
        <v>45520</v>
      </c>
      <c r="C278" s="364"/>
      <c r="D278" s="364"/>
      <c r="E278" s="364"/>
      <c r="F278" s="364"/>
      <c r="G278" s="364"/>
      <c r="H278" s="449">
        <f t="shared" si="10"/>
        <v>24</v>
      </c>
      <c r="I278" s="263"/>
      <c r="J278" s="93"/>
      <c r="K278" s="93"/>
      <c r="L278" s="93"/>
      <c r="M278" s="62"/>
    </row>
    <row r="279" spans="1:13" ht="15" customHeight="1" x14ac:dyDescent="0.2">
      <c r="A279" s="286"/>
      <c r="B279" s="448">
        <f t="shared" si="9"/>
        <v>45521</v>
      </c>
      <c r="C279" s="364"/>
      <c r="D279" s="364"/>
      <c r="E279" s="364"/>
      <c r="F279" s="364"/>
      <c r="G279" s="364"/>
      <c r="H279" s="449">
        <f t="shared" si="10"/>
        <v>24</v>
      </c>
      <c r="I279" s="263"/>
      <c r="J279" s="93"/>
      <c r="K279" s="93"/>
      <c r="L279" s="93"/>
      <c r="M279" s="62"/>
    </row>
    <row r="280" spans="1:13" ht="15" customHeight="1" x14ac:dyDescent="0.2">
      <c r="A280" s="286"/>
      <c r="B280" s="448">
        <f t="shared" si="9"/>
        <v>45522</v>
      </c>
      <c r="C280" s="364"/>
      <c r="D280" s="364"/>
      <c r="E280" s="364"/>
      <c r="F280" s="364"/>
      <c r="G280" s="364"/>
      <c r="H280" s="449">
        <f t="shared" si="10"/>
        <v>24</v>
      </c>
      <c r="I280" s="263"/>
      <c r="J280" s="93"/>
      <c r="K280" s="93"/>
      <c r="L280" s="93"/>
      <c r="M280" s="62"/>
    </row>
    <row r="281" spans="1:13" ht="15" customHeight="1" x14ac:dyDescent="0.2">
      <c r="A281" s="286"/>
      <c r="B281" s="448">
        <f t="shared" si="9"/>
        <v>45523</v>
      </c>
      <c r="C281" s="364"/>
      <c r="D281" s="364"/>
      <c r="E281" s="364"/>
      <c r="F281" s="364"/>
      <c r="G281" s="364"/>
      <c r="H281" s="449">
        <f t="shared" si="10"/>
        <v>24</v>
      </c>
      <c r="I281" s="263"/>
      <c r="J281" s="93"/>
      <c r="K281" s="93"/>
      <c r="L281" s="93"/>
      <c r="M281" s="62"/>
    </row>
    <row r="282" spans="1:13" ht="15" customHeight="1" x14ac:dyDescent="0.2">
      <c r="A282" s="286"/>
      <c r="B282" s="448">
        <f t="shared" si="9"/>
        <v>45524</v>
      </c>
      <c r="C282" s="364"/>
      <c r="D282" s="364"/>
      <c r="E282" s="364"/>
      <c r="F282" s="364"/>
      <c r="G282" s="364"/>
      <c r="H282" s="449">
        <f t="shared" si="10"/>
        <v>24</v>
      </c>
      <c r="I282" s="263"/>
      <c r="J282" s="93"/>
      <c r="K282" s="93"/>
      <c r="L282" s="93"/>
      <c r="M282" s="62"/>
    </row>
    <row r="283" spans="1:13" ht="15" customHeight="1" x14ac:dyDescent="0.2">
      <c r="A283" s="286"/>
      <c r="B283" s="448">
        <f t="shared" si="9"/>
        <v>45525</v>
      </c>
      <c r="C283" s="364"/>
      <c r="D283" s="364"/>
      <c r="E283" s="364"/>
      <c r="F283" s="364"/>
      <c r="G283" s="364"/>
      <c r="H283" s="449">
        <f t="shared" si="10"/>
        <v>24</v>
      </c>
      <c r="I283" s="263"/>
      <c r="J283" s="93"/>
      <c r="K283" s="93"/>
      <c r="L283" s="93"/>
      <c r="M283" s="62"/>
    </row>
    <row r="284" spans="1:13" ht="15" customHeight="1" x14ac:dyDescent="0.2">
      <c r="A284" s="286"/>
      <c r="B284" s="448">
        <f t="shared" si="9"/>
        <v>45526</v>
      </c>
      <c r="C284" s="364"/>
      <c r="D284" s="364"/>
      <c r="E284" s="364"/>
      <c r="F284" s="364"/>
      <c r="G284" s="364"/>
      <c r="H284" s="449">
        <f t="shared" si="10"/>
        <v>24</v>
      </c>
      <c r="I284" s="263"/>
      <c r="J284" s="93"/>
      <c r="K284" s="93"/>
      <c r="L284" s="93"/>
      <c r="M284" s="62"/>
    </row>
    <row r="285" spans="1:13" ht="15" customHeight="1" x14ac:dyDescent="0.2">
      <c r="A285" s="286"/>
      <c r="B285" s="448">
        <f t="shared" si="9"/>
        <v>45527</v>
      </c>
      <c r="C285" s="364"/>
      <c r="D285" s="364"/>
      <c r="E285" s="364"/>
      <c r="F285" s="364"/>
      <c r="G285" s="364"/>
      <c r="H285" s="449">
        <f t="shared" si="10"/>
        <v>24</v>
      </c>
      <c r="I285" s="263"/>
      <c r="J285" s="93"/>
      <c r="K285" s="93"/>
      <c r="L285" s="93"/>
      <c r="M285" s="62"/>
    </row>
    <row r="286" spans="1:13" ht="15" customHeight="1" x14ac:dyDescent="0.2">
      <c r="A286" s="286"/>
      <c r="B286" s="448">
        <f t="shared" si="9"/>
        <v>45528</v>
      </c>
      <c r="C286" s="364"/>
      <c r="D286" s="364"/>
      <c r="E286" s="364"/>
      <c r="F286" s="364"/>
      <c r="G286" s="364"/>
      <c r="H286" s="449">
        <f t="shared" si="10"/>
        <v>24</v>
      </c>
      <c r="I286" s="263"/>
      <c r="J286" s="93"/>
      <c r="K286" s="93"/>
      <c r="L286" s="93"/>
      <c r="M286" s="62"/>
    </row>
    <row r="287" spans="1:13" ht="15" customHeight="1" x14ac:dyDescent="0.2">
      <c r="A287" s="286"/>
      <c r="B287" s="448">
        <f t="shared" si="9"/>
        <v>45529</v>
      </c>
      <c r="C287" s="364"/>
      <c r="D287" s="364"/>
      <c r="E287" s="364"/>
      <c r="F287" s="364"/>
      <c r="G287" s="364"/>
      <c r="H287" s="449">
        <f t="shared" si="10"/>
        <v>24</v>
      </c>
      <c r="I287" s="263"/>
      <c r="J287" s="93"/>
      <c r="K287" s="93"/>
      <c r="L287" s="93"/>
      <c r="M287" s="62"/>
    </row>
    <row r="288" spans="1:13" ht="15" customHeight="1" x14ac:dyDescent="0.2">
      <c r="A288" s="286"/>
      <c r="B288" s="448">
        <f t="shared" si="9"/>
        <v>45530</v>
      </c>
      <c r="C288" s="364"/>
      <c r="D288" s="364"/>
      <c r="E288" s="364"/>
      <c r="F288" s="364"/>
      <c r="G288" s="364"/>
      <c r="H288" s="449">
        <f t="shared" si="10"/>
        <v>24</v>
      </c>
      <c r="I288" s="263"/>
      <c r="J288" s="93"/>
      <c r="K288" s="93"/>
      <c r="L288" s="93"/>
      <c r="M288" s="62"/>
    </row>
    <row r="289" spans="1:13" ht="15" customHeight="1" x14ac:dyDescent="0.2">
      <c r="A289" s="286"/>
      <c r="B289" s="448">
        <f t="shared" si="9"/>
        <v>45531</v>
      </c>
      <c r="C289" s="364"/>
      <c r="D289" s="364"/>
      <c r="E289" s="364"/>
      <c r="F289" s="364"/>
      <c r="G289" s="364"/>
      <c r="H289" s="449">
        <f t="shared" si="10"/>
        <v>24</v>
      </c>
      <c r="I289" s="263"/>
      <c r="J289" s="93"/>
      <c r="K289" s="93"/>
      <c r="L289" s="93"/>
      <c r="M289" s="62"/>
    </row>
    <row r="290" spans="1:13" ht="15" customHeight="1" x14ac:dyDescent="0.2">
      <c r="A290" s="286"/>
      <c r="B290" s="448">
        <f t="shared" si="9"/>
        <v>45532</v>
      </c>
      <c r="C290" s="364"/>
      <c r="D290" s="364"/>
      <c r="E290" s="364"/>
      <c r="F290" s="364"/>
      <c r="G290" s="364"/>
      <c r="H290" s="449">
        <f t="shared" si="10"/>
        <v>24</v>
      </c>
      <c r="I290" s="263"/>
      <c r="J290" s="93"/>
      <c r="K290" s="93"/>
      <c r="L290" s="93"/>
      <c r="M290" s="62"/>
    </row>
    <row r="291" spans="1:13" ht="15" customHeight="1" x14ac:dyDescent="0.2">
      <c r="A291" s="286"/>
      <c r="B291" s="448">
        <f t="shared" si="9"/>
        <v>45533</v>
      </c>
      <c r="C291" s="364"/>
      <c r="D291" s="364"/>
      <c r="E291" s="364"/>
      <c r="F291" s="364"/>
      <c r="G291" s="364"/>
      <c r="H291" s="449">
        <f t="shared" si="10"/>
        <v>24</v>
      </c>
      <c r="I291" s="263"/>
      <c r="J291" s="93"/>
      <c r="K291" s="93"/>
      <c r="L291" s="93"/>
      <c r="M291" s="62"/>
    </row>
    <row r="292" spans="1:13" ht="15" customHeight="1" x14ac:dyDescent="0.2">
      <c r="A292" s="286"/>
      <c r="B292" s="448">
        <f t="shared" si="9"/>
        <v>45534</v>
      </c>
      <c r="C292" s="364"/>
      <c r="D292" s="364"/>
      <c r="E292" s="364"/>
      <c r="F292" s="364"/>
      <c r="G292" s="364"/>
      <c r="H292" s="449">
        <f t="shared" si="10"/>
        <v>24</v>
      </c>
      <c r="I292" s="263"/>
      <c r="J292" s="93"/>
      <c r="K292" s="93"/>
      <c r="L292" s="93"/>
      <c r="M292" s="62"/>
    </row>
    <row r="293" spans="1:13" ht="15" customHeight="1" x14ac:dyDescent="0.2">
      <c r="A293" s="286"/>
      <c r="B293" s="448">
        <f t="shared" si="9"/>
        <v>45535</v>
      </c>
      <c r="C293" s="364"/>
      <c r="D293" s="364"/>
      <c r="E293" s="364"/>
      <c r="F293" s="364"/>
      <c r="G293" s="364"/>
      <c r="H293" s="449">
        <f t="shared" si="10"/>
        <v>24</v>
      </c>
      <c r="I293" s="263"/>
      <c r="J293" s="93"/>
      <c r="K293" s="93"/>
      <c r="L293" s="93"/>
      <c r="M293" s="62"/>
    </row>
    <row r="294" spans="1:13" ht="15" customHeight="1" x14ac:dyDescent="0.2">
      <c r="A294" s="286"/>
      <c r="B294" s="448">
        <f t="shared" si="9"/>
        <v>45536</v>
      </c>
      <c r="C294" s="364"/>
      <c r="D294" s="364"/>
      <c r="E294" s="364"/>
      <c r="F294" s="364"/>
      <c r="G294" s="364"/>
      <c r="H294" s="449">
        <f t="shared" si="10"/>
        <v>24</v>
      </c>
      <c r="I294" s="263"/>
      <c r="J294" s="93"/>
      <c r="K294" s="93"/>
      <c r="L294" s="93"/>
      <c r="M294" s="62"/>
    </row>
    <row r="295" spans="1:13" ht="15" customHeight="1" x14ac:dyDescent="0.2">
      <c r="A295" s="286"/>
      <c r="B295" s="448">
        <f t="shared" si="9"/>
        <v>45537</v>
      </c>
      <c r="C295" s="364"/>
      <c r="D295" s="364"/>
      <c r="E295" s="364"/>
      <c r="F295" s="364"/>
      <c r="G295" s="364"/>
      <c r="H295" s="449">
        <f t="shared" si="10"/>
        <v>24</v>
      </c>
      <c r="I295" s="263"/>
      <c r="J295" s="93"/>
      <c r="K295" s="93"/>
      <c r="L295" s="93"/>
      <c r="M295" s="62"/>
    </row>
    <row r="296" spans="1:13" ht="15" customHeight="1" x14ac:dyDescent="0.2">
      <c r="A296" s="286"/>
      <c r="B296" s="448">
        <f t="shared" si="9"/>
        <v>45538</v>
      </c>
      <c r="C296" s="364"/>
      <c r="D296" s="364"/>
      <c r="E296" s="364"/>
      <c r="F296" s="364"/>
      <c r="G296" s="364"/>
      <c r="H296" s="449">
        <f t="shared" si="10"/>
        <v>24</v>
      </c>
      <c r="I296" s="263"/>
      <c r="J296" s="93"/>
      <c r="K296" s="93"/>
      <c r="L296" s="93"/>
      <c r="M296" s="62"/>
    </row>
    <row r="297" spans="1:13" ht="15" customHeight="1" x14ac:dyDescent="0.2">
      <c r="A297" s="286"/>
      <c r="B297" s="448">
        <f t="shared" si="9"/>
        <v>45539</v>
      </c>
      <c r="C297" s="364"/>
      <c r="D297" s="364"/>
      <c r="E297" s="364"/>
      <c r="F297" s="364"/>
      <c r="G297" s="364"/>
      <c r="H297" s="449">
        <f t="shared" si="10"/>
        <v>24</v>
      </c>
      <c r="I297" s="263"/>
      <c r="J297" s="93"/>
      <c r="K297" s="93"/>
      <c r="L297" s="93"/>
      <c r="M297" s="62"/>
    </row>
    <row r="298" spans="1:13" ht="15" customHeight="1" x14ac:dyDescent="0.2">
      <c r="A298" s="286"/>
      <c r="B298" s="448">
        <f t="shared" si="9"/>
        <v>45540</v>
      </c>
      <c r="C298" s="364"/>
      <c r="D298" s="364"/>
      <c r="E298" s="364"/>
      <c r="F298" s="364"/>
      <c r="G298" s="364"/>
      <c r="H298" s="449">
        <f t="shared" si="10"/>
        <v>24</v>
      </c>
      <c r="I298" s="263"/>
      <c r="J298" s="93"/>
      <c r="K298" s="93"/>
      <c r="L298" s="93"/>
      <c r="M298" s="62"/>
    </row>
    <row r="299" spans="1:13" ht="15" customHeight="1" x14ac:dyDescent="0.2">
      <c r="A299" s="286"/>
      <c r="B299" s="448">
        <f t="shared" si="9"/>
        <v>45541</v>
      </c>
      <c r="C299" s="364"/>
      <c r="D299" s="364"/>
      <c r="E299" s="364"/>
      <c r="F299" s="364"/>
      <c r="G299" s="364"/>
      <c r="H299" s="449">
        <f t="shared" si="10"/>
        <v>24</v>
      </c>
      <c r="I299" s="263"/>
      <c r="J299" s="93"/>
      <c r="K299" s="93"/>
      <c r="L299" s="93"/>
      <c r="M299" s="62"/>
    </row>
    <row r="300" spans="1:13" ht="15" customHeight="1" x14ac:dyDescent="0.2">
      <c r="A300" s="286"/>
      <c r="B300" s="448">
        <f t="shared" si="9"/>
        <v>45542</v>
      </c>
      <c r="C300" s="364"/>
      <c r="D300" s="364"/>
      <c r="E300" s="364"/>
      <c r="F300" s="364"/>
      <c r="G300" s="364"/>
      <c r="H300" s="449">
        <f t="shared" si="10"/>
        <v>24</v>
      </c>
      <c r="I300" s="263"/>
      <c r="J300" s="93"/>
      <c r="K300" s="93"/>
      <c r="L300" s="93"/>
      <c r="M300" s="62"/>
    </row>
    <row r="301" spans="1:13" ht="15" customHeight="1" x14ac:dyDescent="0.2">
      <c r="A301" s="286"/>
      <c r="B301" s="448">
        <f t="shared" si="9"/>
        <v>45543</v>
      </c>
      <c r="C301" s="364"/>
      <c r="D301" s="364"/>
      <c r="E301" s="364"/>
      <c r="F301" s="364"/>
      <c r="G301" s="364"/>
      <c r="H301" s="449">
        <f t="shared" si="10"/>
        <v>24</v>
      </c>
      <c r="I301" s="263"/>
      <c r="J301" s="93"/>
      <c r="K301" s="93"/>
      <c r="L301" s="93"/>
      <c r="M301" s="62"/>
    </row>
    <row r="302" spans="1:13" ht="15" customHeight="1" x14ac:dyDescent="0.2">
      <c r="A302" s="286"/>
      <c r="B302" s="448">
        <f t="shared" si="9"/>
        <v>45544</v>
      </c>
      <c r="C302" s="364"/>
      <c r="D302" s="364"/>
      <c r="E302" s="364"/>
      <c r="F302" s="364"/>
      <c r="G302" s="364"/>
      <c r="H302" s="449">
        <f t="shared" si="10"/>
        <v>24</v>
      </c>
      <c r="I302" s="263"/>
      <c r="J302" s="93"/>
      <c r="K302" s="93"/>
      <c r="L302" s="93"/>
      <c r="M302" s="62"/>
    </row>
    <row r="303" spans="1:13" ht="15" customHeight="1" x14ac:dyDescent="0.2">
      <c r="A303" s="286"/>
      <c r="B303" s="448">
        <f t="shared" si="9"/>
        <v>45545</v>
      </c>
      <c r="C303" s="364"/>
      <c r="D303" s="364"/>
      <c r="E303" s="364"/>
      <c r="F303" s="364"/>
      <c r="G303" s="364"/>
      <c r="H303" s="449">
        <f t="shared" si="10"/>
        <v>24</v>
      </c>
      <c r="I303" s="263"/>
      <c r="J303" s="93"/>
      <c r="K303" s="93"/>
      <c r="L303" s="93"/>
      <c r="M303" s="62"/>
    </row>
    <row r="304" spans="1:13" ht="15" customHeight="1" x14ac:dyDescent="0.2">
      <c r="A304" s="286"/>
      <c r="B304" s="448">
        <f t="shared" si="9"/>
        <v>45546</v>
      </c>
      <c r="C304" s="364"/>
      <c r="D304" s="364"/>
      <c r="E304" s="364"/>
      <c r="F304" s="364"/>
      <c r="G304" s="364"/>
      <c r="H304" s="449">
        <f t="shared" si="10"/>
        <v>24</v>
      </c>
      <c r="I304" s="263"/>
      <c r="J304" s="93"/>
      <c r="K304" s="93"/>
      <c r="L304" s="93"/>
      <c r="M304" s="62"/>
    </row>
    <row r="305" spans="1:13" ht="15" customHeight="1" x14ac:dyDescent="0.2">
      <c r="A305" s="286"/>
      <c r="B305" s="448">
        <f t="shared" si="9"/>
        <v>45547</v>
      </c>
      <c r="C305" s="364"/>
      <c r="D305" s="364"/>
      <c r="E305" s="364"/>
      <c r="F305" s="364"/>
      <c r="G305" s="364"/>
      <c r="H305" s="449">
        <f t="shared" si="10"/>
        <v>24</v>
      </c>
      <c r="I305" s="263"/>
      <c r="J305" s="93"/>
      <c r="K305" s="93"/>
      <c r="L305" s="93"/>
      <c r="M305" s="62"/>
    </row>
    <row r="306" spans="1:13" ht="15" customHeight="1" x14ac:dyDescent="0.2">
      <c r="A306" s="286"/>
      <c r="B306" s="448">
        <f t="shared" si="9"/>
        <v>45548</v>
      </c>
      <c r="C306" s="364"/>
      <c r="D306" s="364"/>
      <c r="E306" s="364"/>
      <c r="F306" s="364"/>
      <c r="G306" s="364"/>
      <c r="H306" s="449">
        <f t="shared" si="10"/>
        <v>24</v>
      </c>
      <c r="I306" s="263"/>
      <c r="J306" s="93"/>
      <c r="K306" s="93"/>
      <c r="L306" s="93"/>
      <c r="M306" s="62"/>
    </row>
    <row r="307" spans="1:13" ht="15" customHeight="1" x14ac:dyDescent="0.2">
      <c r="A307" s="286"/>
      <c r="B307" s="448">
        <f t="shared" ref="B307:B370" si="11">B306+1</f>
        <v>45549</v>
      </c>
      <c r="C307" s="364"/>
      <c r="D307" s="364"/>
      <c r="E307" s="364"/>
      <c r="F307" s="364"/>
      <c r="G307" s="364"/>
      <c r="H307" s="449">
        <f t="shared" ref="H307:H370" si="12">24+IF(AND(MONTH(B307)=3,WEEKDAY(B307,2)=7,DAY(B307)&gt;=25),-1,0)+IF(AND(MONTH(B307)=10,WEEKDAY(B307,2)=7,DAY(B307)&gt;=25),1,0)</f>
        <v>24</v>
      </c>
      <c r="I307" s="263"/>
      <c r="J307" s="93"/>
      <c r="K307" s="93"/>
      <c r="L307" s="93"/>
      <c r="M307" s="62"/>
    </row>
    <row r="308" spans="1:13" ht="15" customHeight="1" x14ac:dyDescent="0.2">
      <c r="A308" s="286"/>
      <c r="B308" s="448">
        <f t="shared" si="11"/>
        <v>45550</v>
      </c>
      <c r="C308" s="364"/>
      <c r="D308" s="364"/>
      <c r="E308" s="364"/>
      <c r="F308" s="364"/>
      <c r="G308" s="364"/>
      <c r="H308" s="449">
        <f t="shared" si="12"/>
        <v>24</v>
      </c>
      <c r="I308" s="263"/>
      <c r="J308" s="93"/>
      <c r="K308" s="93"/>
      <c r="L308" s="93"/>
      <c r="M308" s="62"/>
    </row>
    <row r="309" spans="1:13" ht="15" customHeight="1" x14ac:dyDescent="0.2">
      <c r="A309" s="286"/>
      <c r="B309" s="448">
        <f t="shared" si="11"/>
        <v>45551</v>
      </c>
      <c r="C309" s="364"/>
      <c r="D309" s="364"/>
      <c r="E309" s="364"/>
      <c r="F309" s="364"/>
      <c r="G309" s="364"/>
      <c r="H309" s="449">
        <f t="shared" si="12"/>
        <v>24</v>
      </c>
      <c r="I309" s="263"/>
      <c r="J309" s="93"/>
      <c r="K309" s="93"/>
      <c r="L309" s="93"/>
      <c r="M309" s="62"/>
    </row>
    <row r="310" spans="1:13" ht="15" customHeight="1" x14ac:dyDescent="0.2">
      <c r="A310" s="286"/>
      <c r="B310" s="448">
        <f t="shared" si="11"/>
        <v>45552</v>
      </c>
      <c r="C310" s="364"/>
      <c r="D310" s="364"/>
      <c r="E310" s="364"/>
      <c r="F310" s="364"/>
      <c r="G310" s="364"/>
      <c r="H310" s="449">
        <f t="shared" si="12"/>
        <v>24</v>
      </c>
      <c r="I310" s="263"/>
      <c r="J310" s="93"/>
      <c r="K310" s="93"/>
      <c r="L310" s="93"/>
      <c r="M310" s="62"/>
    </row>
    <row r="311" spans="1:13" ht="15" customHeight="1" x14ac:dyDescent="0.2">
      <c r="A311" s="286"/>
      <c r="B311" s="448">
        <f t="shared" si="11"/>
        <v>45553</v>
      </c>
      <c r="C311" s="364"/>
      <c r="D311" s="364"/>
      <c r="E311" s="364"/>
      <c r="F311" s="364"/>
      <c r="G311" s="364"/>
      <c r="H311" s="449">
        <f t="shared" si="12"/>
        <v>24</v>
      </c>
      <c r="I311" s="263"/>
      <c r="J311" s="93"/>
      <c r="K311" s="93"/>
      <c r="L311" s="93"/>
      <c r="M311" s="62"/>
    </row>
    <row r="312" spans="1:13" ht="15" customHeight="1" x14ac:dyDescent="0.2">
      <c r="A312" s="286"/>
      <c r="B312" s="448">
        <f t="shared" si="11"/>
        <v>45554</v>
      </c>
      <c r="C312" s="364"/>
      <c r="D312" s="364"/>
      <c r="E312" s="364"/>
      <c r="F312" s="364"/>
      <c r="G312" s="364"/>
      <c r="H312" s="449">
        <f t="shared" si="12"/>
        <v>24</v>
      </c>
      <c r="I312" s="263"/>
      <c r="J312" s="93"/>
      <c r="K312" s="93"/>
      <c r="L312" s="93"/>
      <c r="M312" s="62"/>
    </row>
    <row r="313" spans="1:13" ht="15" customHeight="1" x14ac:dyDescent="0.2">
      <c r="A313" s="286"/>
      <c r="B313" s="448">
        <f t="shared" si="11"/>
        <v>45555</v>
      </c>
      <c r="C313" s="364"/>
      <c r="D313" s="364"/>
      <c r="E313" s="364"/>
      <c r="F313" s="364"/>
      <c r="G313" s="364"/>
      <c r="H313" s="449">
        <f t="shared" si="12"/>
        <v>24</v>
      </c>
      <c r="I313" s="263"/>
      <c r="J313" s="93"/>
      <c r="K313" s="93"/>
      <c r="L313" s="93"/>
      <c r="M313" s="62"/>
    </row>
    <row r="314" spans="1:13" ht="15" customHeight="1" x14ac:dyDescent="0.2">
      <c r="A314" s="286"/>
      <c r="B314" s="448">
        <f t="shared" si="11"/>
        <v>45556</v>
      </c>
      <c r="C314" s="364"/>
      <c r="D314" s="364"/>
      <c r="E314" s="364"/>
      <c r="F314" s="364"/>
      <c r="G314" s="364"/>
      <c r="H314" s="449">
        <f t="shared" si="12"/>
        <v>24</v>
      </c>
      <c r="I314" s="263"/>
      <c r="J314" s="93"/>
      <c r="K314" s="93"/>
      <c r="L314" s="93"/>
      <c r="M314" s="62"/>
    </row>
    <row r="315" spans="1:13" ht="15" customHeight="1" x14ac:dyDescent="0.2">
      <c r="A315" s="286"/>
      <c r="B315" s="448">
        <f t="shared" si="11"/>
        <v>45557</v>
      </c>
      <c r="C315" s="364"/>
      <c r="D315" s="364"/>
      <c r="E315" s="364"/>
      <c r="F315" s="364"/>
      <c r="G315" s="364"/>
      <c r="H315" s="449">
        <f t="shared" si="12"/>
        <v>24</v>
      </c>
      <c r="I315" s="263"/>
      <c r="J315" s="93"/>
      <c r="K315" s="93"/>
      <c r="L315" s="93"/>
      <c r="M315" s="62"/>
    </row>
    <row r="316" spans="1:13" ht="15" customHeight="1" x14ac:dyDescent="0.2">
      <c r="A316" s="286"/>
      <c r="B316" s="448">
        <f t="shared" si="11"/>
        <v>45558</v>
      </c>
      <c r="C316" s="364"/>
      <c r="D316" s="364"/>
      <c r="E316" s="364"/>
      <c r="F316" s="364"/>
      <c r="G316" s="364"/>
      <c r="H316" s="449">
        <f t="shared" si="12"/>
        <v>24</v>
      </c>
      <c r="I316" s="263"/>
      <c r="J316" s="93"/>
      <c r="K316" s="93"/>
      <c r="L316" s="93"/>
      <c r="M316" s="62"/>
    </row>
    <row r="317" spans="1:13" ht="15" customHeight="1" x14ac:dyDescent="0.2">
      <c r="A317" s="286"/>
      <c r="B317" s="448">
        <f t="shared" si="11"/>
        <v>45559</v>
      </c>
      <c r="C317" s="364"/>
      <c r="D317" s="364"/>
      <c r="E317" s="364"/>
      <c r="F317" s="364"/>
      <c r="G317" s="364"/>
      <c r="H317" s="449">
        <f t="shared" si="12"/>
        <v>24</v>
      </c>
      <c r="I317" s="263"/>
      <c r="J317" s="93"/>
      <c r="K317" s="93"/>
      <c r="L317" s="93"/>
      <c r="M317" s="62"/>
    </row>
    <row r="318" spans="1:13" ht="15" customHeight="1" x14ac:dyDescent="0.2">
      <c r="A318" s="286"/>
      <c r="B318" s="448">
        <f t="shared" si="11"/>
        <v>45560</v>
      </c>
      <c r="C318" s="364"/>
      <c r="D318" s="364"/>
      <c r="E318" s="364"/>
      <c r="F318" s="364"/>
      <c r="G318" s="364"/>
      <c r="H318" s="449">
        <f t="shared" si="12"/>
        <v>24</v>
      </c>
      <c r="I318" s="263"/>
      <c r="J318" s="93"/>
      <c r="K318" s="93"/>
      <c r="L318" s="93"/>
      <c r="M318" s="62"/>
    </row>
    <row r="319" spans="1:13" ht="15" customHeight="1" x14ac:dyDescent="0.2">
      <c r="A319" s="286"/>
      <c r="B319" s="448">
        <f t="shared" si="11"/>
        <v>45561</v>
      </c>
      <c r="C319" s="364"/>
      <c r="D319" s="364"/>
      <c r="E319" s="364"/>
      <c r="F319" s="364"/>
      <c r="G319" s="364"/>
      <c r="H319" s="449">
        <f t="shared" si="12"/>
        <v>24</v>
      </c>
      <c r="I319" s="263"/>
      <c r="J319" s="93"/>
      <c r="K319" s="93"/>
      <c r="L319" s="93"/>
      <c r="M319" s="62"/>
    </row>
    <row r="320" spans="1:13" ht="15" customHeight="1" x14ac:dyDescent="0.2">
      <c r="A320" s="286"/>
      <c r="B320" s="448">
        <f t="shared" si="11"/>
        <v>45562</v>
      </c>
      <c r="C320" s="364"/>
      <c r="D320" s="364"/>
      <c r="E320" s="364"/>
      <c r="F320" s="364"/>
      <c r="G320" s="364"/>
      <c r="H320" s="449">
        <f t="shared" si="12"/>
        <v>24</v>
      </c>
      <c r="I320" s="263"/>
      <c r="J320" s="93"/>
      <c r="K320" s="93"/>
      <c r="L320" s="93"/>
      <c r="M320" s="62"/>
    </row>
    <row r="321" spans="1:13" ht="15" customHeight="1" x14ac:dyDescent="0.2">
      <c r="A321" s="286"/>
      <c r="B321" s="448">
        <f t="shared" si="11"/>
        <v>45563</v>
      </c>
      <c r="C321" s="364"/>
      <c r="D321" s="364"/>
      <c r="E321" s="364"/>
      <c r="F321" s="364"/>
      <c r="G321" s="364"/>
      <c r="H321" s="449">
        <f t="shared" si="12"/>
        <v>24</v>
      </c>
      <c r="I321" s="263"/>
      <c r="J321" s="93"/>
      <c r="K321" s="93"/>
      <c r="L321" s="93"/>
      <c r="M321" s="62"/>
    </row>
    <row r="322" spans="1:13" ht="15" customHeight="1" x14ac:dyDescent="0.2">
      <c r="A322" s="286"/>
      <c r="B322" s="448">
        <f t="shared" si="11"/>
        <v>45564</v>
      </c>
      <c r="C322" s="364"/>
      <c r="D322" s="364"/>
      <c r="E322" s="364"/>
      <c r="F322" s="364"/>
      <c r="G322" s="364"/>
      <c r="H322" s="449">
        <f t="shared" si="12"/>
        <v>24</v>
      </c>
      <c r="I322" s="263"/>
      <c r="J322" s="93"/>
      <c r="K322" s="93"/>
      <c r="L322" s="93"/>
      <c r="M322" s="62"/>
    </row>
    <row r="323" spans="1:13" ht="15" customHeight="1" x14ac:dyDescent="0.2">
      <c r="A323" s="286"/>
      <c r="B323" s="448">
        <f t="shared" si="11"/>
        <v>45565</v>
      </c>
      <c r="C323" s="364"/>
      <c r="D323" s="364"/>
      <c r="E323" s="364"/>
      <c r="F323" s="364"/>
      <c r="G323" s="364"/>
      <c r="H323" s="449">
        <f t="shared" si="12"/>
        <v>24</v>
      </c>
      <c r="I323" s="263"/>
      <c r="J323" s="93"/>
      <c r="K323" s="93"/>
      <c r="L323" s="93"/>
      <c r="M323" s="62"/>
    </row>
    <row r="324" spans="1:13" ht="15" customHeight="1" x14ac:dyDescent="0.2">
      <c r="A324" s="286"/>
      <c r="B324" s="448">
        <f t="shared" si="11"/>
        <v>45566</v>
      </c>
      <c r="C324" s="364"/>
      <c r="D324" s="364"/>
      <c r="E324" s="364"/>
      <c r="F324" s="364"/>
      <c r="G324" s="364"/>
      <c r="H324" s="449">
        <f t="shared" si="12"/>
        <v>24</v>
      </c>
      <c r="I324" s="263"/>
      <c r="J324" s="93"/>
      <c r="K324" s="93"/>
      <c r="L324" s="93"/>
      <c r="M324" s="62"/>
    </row>
    <row r="325" spans="1:13" ht="15" customHeight="1" x14ac:dyDescent="0.2">
      <c r="A325" s="286"/>
      <c r="B325" s="448">
        <f t="shared" si="11"/>
        <v>45567</v>
      </c>
      <c r="C325" s="364"/>
      <c r="D325" s="364"/>
      <c r="E325" s="364"/>
      <c r="F325" s="364"/>
      <c r="G325" s="364"/>
      <c r="H325" s="449">
        <f t="shared" si="12"/>
        <v>24</v>
      </c>
      <c r="I325" s="263"/>
      <c r="J325" s="93"/>
      <c r="K325" s="93"/>
      <c r="L325" s="93"/>
      <c r="M325" s="62"/>
    </row>
    <row r="326" spans="1:13" ht="15" customHeight="1" x14ac:dyDescent="0.2">
      <c r="A326" s="286"/>
      <c r="B326" s="448">
        <f t="shared" si="11"/>
        <v>45568</v>
      </c>
      <c r="C326" s="364"/>
      <c r="D326" s="364"/>
      <c r="E326" s="364"/>
      <c r="F326" s="364"/>
      <c r="G326" s="364"/>
      <c r="H326" s="449">
        <f t="shared" si="12"/>
        <v>24</v>
      </c>
      <c r="I326" s="263"/>
      <c r="J326" s="93"/>
      <c r="K326" s="93"/>
      <c r="L326" s="93"/>
      <c r="M326" s="62"/>
    </row>
    <row r="327" spans="1:13" ht="15" customHeight="1" x14ac:dyDescent="0.2">
      <c r="A327" s="286"/>
      <c r="B327" s="448">
        <f t="shared" si="11"/>
        <v>45569</v>
      </c>
      <c r="C327" s="364"/>
      <c r="D327" s="364"/>
      <c r="E327" s="364"/>
      <c r="F327" s="364"/>
      <c r="G327" s="364"/>
      <c r="H327" s="449">
        <f t="shared" si="12"/>
        <v>24</v>
      </c>
      <c r="I327" s="263"/>
      <c r="J327" s="93"/>
      <c r="K327" s="93"/>
      <c r="L327" s="93"/>
      <c r="M327" s="62"/>
    </row>
    <row r="328" spans="1:13" ht="15" customHeight="1" x14ac:dyDescent="0.2">
      <c r="A328" s="286"/>
      <c r="B328" s="448">
        <f t="shared" si="11"/>
        <v>45570</v>
      </c>
      <c r="C328" s="364"/>
      <c r="D328" s="364"/>
      <c r="E328" s="364"/>
      <c r="F328" s="364"/>
      <c r="G328" s="364"/>
      <c r="H328" s="449">
        <f t="shared" si="12"/>
        <v>24</v>
      </c>
      <c r="I328" s="263"/>
      <c r="J328" s="93"/>
      <c r="K328" s="93"/>
      <c r="L328" s="93"/>
      <c r="M328" s="62"/>
    </row>
    <row r="329" spans="1:13" ht="15" customHeight="1" x14ac:dyDescent="0.2">
      <c r="A329" s="286"/>
      <c r="B329" s="448">
        <f t="shared" si="11"/>
        <v>45571</v>
      </c>
      <c r="C329" s="364"/>
      <c r="D329" s="364"/>
      <c r="E329" s="364"/>
      <c r="F329" s="364"/>
      <c r="G329" s="364"/>
      <c r="H329" s="449">
        <f t="shared" si="12"/>
        <v>24</v>
      </c>
      <c r="I329" s="263"/>
      <c r="J329" s="93"/>
      <c r="K329" s="93"/>
      <c r="L329" s="93"/>
      <c r="M329" s="62"/>
    </row>
    <row r="330" spans="1:13" ht="15" customHeight="1" x14ac:dyDescent="0.2">
      <c r="A330" s="286"/>
      <c r="B330" s="448">
        <f t="shared" si="11"/>
        <v>45572</v>
      </c>
      <c r="C330" s="364"/>
      <c r="D330" s="364"/>
      <c r="E330" s="364"/>
      <c r="F330" s="364"/>
      <c r="G330" s="364"/>
      <c r="H330" s="449">
        <f t="shared" si="12"/>
        <v>24</v>
      </c>
      <c r="I330" s="263"/>
      <c r="J330" s="93"/>
      <c r="K330" s="93"/>
      <c r="L330" s="93"/>
      <c r="M330" s="62"/>
    </row>
    <row r="331" spans="1:13" ht="15" customHeight="1" x14ac:dyDescent="0.2">
      <c r="A331" s="286"/>
      <c r="B331" s="448">
        <f t="shared" si="11"/>
        <v>45573</v>
      </c>
      <c r="C331" s="364"/>
      <c r="D331" s="364"/>
      <c r="E331" s="364"/>
      <c r="F331" s="364"/>
      <c r="G331" s="364"/>
      <c r="H331" s="449">
        <f t="shared" si="12"/>
        <v>24</v>
      </c>
      <c r="I331" s="263"/>
      <c r="J331" s="93"/>
      <c r="K331" s="93"/>
      <c r="L331" s="93"/>
      <c r="M331" s="62"/>
    </row>
    <row r="332" spans="1:13" ht="15" customHeight="1" x14ac:dyDescent="0.2">
      <c r="A332" s="286"/>
      <c r="B332" s="448">
        <f t="shared" si="11"/>
        <v>45574</v>
      </c>
      <c r="C332" s="364"/>
      <c r="D332" s="364"/>
      <c r="E332" s="364"/>
      <c r="F332" s="364"/>
      <c r="G332" s="364"/>
      <c r="H332" s="449">
        <f t="shared" si="12"/>
        <v>24</v>
      </c>
      <c r="I332" s="263"/>
      <c r="J332" s="93"/>
      <c r="K332" s="93"/>
      <c r="L332" s="93"/>
      <c r="M332" s="62"/>
    </row>
    <row r="333" spans="1:13" ht="15" customHeight="1" x14ac:dyDescent="0.2">
      <c r="A333" s="286"/>
      <c r="B333" s="448">
        <f t="shared" si="11"/>
        <v>45575</v>
      </c>
      <c r="C333" s="364"/>
      <c r="D333" s="364"/>
      <c r="E333" s="364"/>
      <c r="F333" s="364"/>
      <c r="G333" s="364"/>
      <c r="H333" s="449">
        <f t="shared" si="12"/>
        <v>24</v>
      </c>
      <c r="I333" s="263"/>
      <c r="J333" s="93"/>
      <c r="K333" s="93"/>
      <c r="L333" s="93"/>
      <c r="M333" s="62"/>
    </row>
    <row r="334" spans="1:13" ht="15" customHeight="1" x14ac:dyDescent="0.2">
      <c r="A334" s="286"/>
      <c r="B334" s="448">
        <f t="shared" si="11"/>
        <v>45576</v>
      </c>
      <c r="C334" s="364"/>
      <c r="D334" s="364"/>
      <c r="E334" s="364"/>
      <c r="F334" s="364"/>
      <c r="G334" s="364"/>
      <c r="H334" s="449">
        <f t="shared" si="12"/>
        <v>24</v>
      </c>
      <c r="I334" s="263"/>
      <c r="J334" s="93"/>
      <c r="K334" s="93"/>
      <c r="L334" s="93"/>
      <c r="M334" s="62"/>
    </row>
    <row r="335" spans="1:13" ht="15" customHeight="1" x14ac:dyDescent="0.2">
      <c r="A335" s="286"/>
      <c r="B335" s="448">
        <f t="shared" si="11"/>
        <v>45577</v>
      </c>
      <c r="C335" s="364"/>
      <c r="D335" s="364"/>
      <c r="E335" s="364"/>
      <c r="F335" s="364"/>
      <c r="G335" s="364"/>
      <c r="H335" s="449">
        <f t="shared" si="12"/>
        <v>24</v>
      </c>
      <c r="I335" s="263"/>
      <c r="J335" s="93"/>
      <c r="K335" s="93"/>
      <c r="L335" s="93"/>
      <c r="M335" s="62"/>
    </row>
    <row r="336" spans="1:13" ht="15" customHeight="1" x14ac:dyDescent="0.2">
      <c r="A336" s="286"/>
      <c r="B336" s="448">
        <f t="shared" si="11"/>
        <v>45578</v>
      </c>
      <c r="C336" s="364"/>
      <c r="D336" s="364"/>
      <c r="E336" s="364"/>
      <c r="F336" s="364"/>
      <c r="G336" s="364"/>
      <c r="H336" s="449">
        <f t="shared" si="12"/>
        <v>24</v>
      </c>
      <c r="I336" s="263"/>
      <c r="J336" s="93"/>
      <c r="K336" s="93"/>
      <c r="L336" s="93"/>
      <c r="M336" s="62"/>
    </row>
    <row r="337" spans="1:13" ht="15" customHeight="1" x14ac:dyDescent="0.2">
      <c r="A337" s="286"/>
      <c r="B337" s="448">
        <f t="shared" si="11"/>
        <v>45579</v>
      </c>
      <c r="C337" s="364"/>
      <c r="D337" s="364"/>
      <c r="E337" s="364"/>
      <c r="F337" s="364"/>
      <c r="G337" s="364"/>
      <c r="H337" s="449">
        <f t="shared" si="12"/>
        <v>24</v>
      </c>
      <c r="I337" s="263"/>
      <c r="J337" s="93"/>
      <c r="K337" s="93"/>
      <c r="L337" s="93"/>
      <c r="M337" s="62"/>
    </row>
    <row r="338" spans="1:13" ht="15" customHeight="1" x14ac:dyDescent="0.2">
      <c r="A338" s="286"/>
      <c r="B338" s="448">
        <f t="shared" si="11"/>
        <v>45580</v>
      </c>
      <c r="C338" s="364"/>
      <c r="D338" s="364"/>
      <c r="E338" s="364"/>
      <c r="F338" s="364"/>
      <c r="G338" s="364"/>
      <c r="H338" s="449">
        <f t="shared" si="12"/>
        <v>24</v>
      </c>
      <c r="I338" s="263"/>
      <c r="J338" s="93"/>
      <c r="K338" s="93"/>
      <c r="L338" s="93"/>
      <c r="M338" s="62"/>
    </row>
    <row r="339" spans="1:13" ht="15" customHeight="1" x14ac:dyDescent="0.2">
      <c r="A339" s="286"/>
      <c r="B339" s="448">
        <f t="shared" si="11"/>
        <v>45581</v>
      </c>
      <c r="C339" s="364"/>
      <c r="D339" s="364"/>
      <c r="E339" s="364"/>
      <c r="F339" s="364"/>
      <c r="G339" s="364"/>
      <c r="H339" s="449">
        <f t="shared" si="12"/>
        <v>24</v>
      </c>
      <c r="I339" s="263"/>
      <c r="J339" s="93"/>
      <c r="K339" s="93"/>
      <c r="L339" s="93"/>
      <c r="M339" s="62"/>
    </row>
    <row r="340" spans="1:13" ht="15" customHeight="1" x14ac:dyDescent="0.2">
      <c r="A340" s="286"/>
      <c r="B340" s="448">
        <f t="shared" si="11"/>
        <v>45582</v>
      </c>
      <c r="C340" s="364"/>
      <c r="D340" s="364"/>
      <c r="E340" s="364"/>
      <c r="F340" s="364"/>
      <c r="G340" s="364"/>
      <c r="H340" s="449">
        <f t="shared" si="12"/>
        <v>24</v>
      </c>
      <c r="I340" s="263"/>
      <c r="J340" s="93"/>
      <c r="K340" s="93"/>
      <c r="L340" s="93"/>
      <c r="M340" s="62"/>
    </row>
    <row r="341" spans="1:13" ht="15" customHeight="1" x14ac:dyDescent="0.2">
      <c r="A341" s="286"/>
      <c r="B341" s="448">
        <f t="shared" si="11"/>
        <v>45583</v>
      </c>
      <c r="C341" s="364"/>
      <c r="D341" s="364"/>
      <c r="E341" s="364"/>
      <c r="F341" s="364"/>
      <c r="G341" s="364"/>
      <c r="H341" s="449">
        <f t="shared" si="12"/>
        <v>24</v>
      </c>
      <c r="I341" s="263"/>
      <c r="J341" s="93"/>
      <c r="K341" s="93"/>
      <c r="L341" s="93"/>
      <c r="M341" s="62"/>
    </row>
    <row r="342" spans="1:13" ht="15" customHeight="1" x14ac:dyDescent="0.2">
      <c r="A342" s="286"/>
      <c r="B342" s="448">
        <f t="shared" si="11"/>
        <v>45584</v>
      </c>
      <c r="C342" s="364"/>
      <c r="D342" s="364"/>
      <c r="E342" s="364"/>
      <c r="F342" s="364"/>
      <c r="G342" s="364"/>
      <c r="H342" s="449">
        <f t="shared" si="12"/>
        <v>24</v>
      </c>
      <c r="I342" s="263"/>
      <c r="J342" s="93"/>
      <c r="K342" s="93"/>
      <c r="L342" s="93"/>
      <c r="M342" s="62"/>
    </row>
    <row r="343" spans="1:13" ht="15" customHeight="1" x14ac:dyDescent="0.2">
      <c r="A343" s="286"/>
      <c r="B343" s="448">
        <f t="shared" si="11"/>
        <v>45585</v>
      </c>
      <c r="C343" s="364"/>
      <c r="D343" s="364"/>
      <c r="E343" s="364"/>
      <c r="F343" s="364"/>
      <c r="G343" s="364"/>
      <c r="H343" s="449">
        <f t="shared" si="12"/>
        <v>24</v>
      </c>
      <c r="I343" s="263"/>
      <c r="J343" s="93"/>
      <c r="K343" s="93"/>
      <c r="L343" s="93"/>
      <c r="M343" s="62"/>
    </row>
    <row r="344" spans="1:13" ht="15" customHeight="1" x14ac:dyDescent="0.2">
      <c r="A344" s="286"/>
      <c r="B344" s="448">
        <f t="shared" si="11"/>
        <v>45586</v>
      </c>
      <c r="C344" s="364"/>
      <c r="D344" s="364"/>
      <c r="E344" s="364"/>
      <c r="F344" s="364"/>
      <c r="G344" s="364"/>
      <c r="H344" s="449">
        <f t="shared" si="12"/>
        <v>24</v>
      </c>
      <c r="I344" s="263"/>
      <c r="J344" s="93"/>
      <c r="K344" s="93"/>
      <c r="L344" s="93"/>
      <c r="M344" s="62"/>
    </row>
    <row r="345" spans="1:13" ht="15" customHeight="1" x14ac:dyDescent="0.2">
      <c r="A345" s="286"/>
      <c r="B345" s="448">
        <f t="shared" si="11"/>
        <v>45587</v>
      </c>
      <c r="C345" s="364"/>
      <c r="D345" s="364"/>
      <c r="E345" s="364"/>
      <c r="F345" s="364"/>
      <c r="G345" s="364"/>
      <c r="H345" s="449">
        <f t="shared" si="12"/>
        <v>24</v>
      </c>
      <c r="I345" s="263"/>
      <c r="J345" s="93"/>
      <c r="K345" s="93"/>
      <c r="L345" s="93"/>
      <c r="M345" s="62"/>
    </row>
    <row r="346" spans="1:13" ht="15" customHeight="1" x14ac:dyDescent="0.2">
      <c r="A346" s="286"/>
      <c r="B346" s="448">
        <f t="shared" si="11"/>
        <v>45588</v>
      </c>
      <c r="C346" s="364"/>
      <c r="D346" s="364"/>
      <c r="E346" s="364"/>
      <c r="F346" s="364"/>
      <c r="G346" s="364"/>
      <c r="H346" s="449">
        <f t="shared" si="12"/>
        <v>24</v>
      </c>
      <c r="I346" s="263"/>
      <c r="J346" s="93"/>
      <c r="K346" s="93"/>
      <c r="L346" s="93"/>
      <c r="M346" s="62"/>
    </row>
    <row r="347" spans="1:13" ht="15" customHeight="1" x14ac:dyDescent="0.2">
      <c r="A347" s="286"/>
      <c r="B347" s="448">
        <f t="shared" si="11"/>
        <v>45589</v>
      </c>
      <c r="C347" s="364"/>
      <c r="D347" s="364"/>
      <c r="E347" s="364"/>
      <c r="F347" s="364"/>
      <c r="G347" s="364"/>
      <c r="H347" s="449">
        <f t="shared" si="12"/>
        <v>24</v>
      </c>
      <c r="I347" s="263"/>
      <c r="J347" s="93"/>
      <c r="K347" s="93"/>
      <c r="L347" s="93"/>
      <c r="M347" s="62"/>
    </row>
    <row r="348" spans="1:13" ht="15" customHeight="1" x14ac:dyDescent="0.2">
      <c r="A348" s="286"/>
      <c r="B348" s="448">
        <f t="shared" si="11"/>
        <v>45590</v>
      </c>
      <c r="C348" s="364"/>
      <c r="D348" s="364"/>
      <c r="E348" s="364"/>
      <c r="F348" s="364"/>
      <c r="G348" s="364"/>
      <c r="H348" s="449">
        <f t="shared" si="12"/>
        <v>24</v>
      </c>
      <c r="I348" s="263"/>
      <c r="J348" s="93"/>
      <c r="K348" s="93"/>
      <c r="L348" s="93"/>
      <c r="M348" s="62"/>
    </row>
    <row r="349" spans="1:13" ht="15" customHeight="1" x14ac:dyDescent="0.2">
      <c r="A349" s="286"/>
      <c r="B349" s="448">
        <f t="shared" si="11"/>
        <v>45591</v>
      </c>
      <c r="C349" s="364"/>
      <c r="D349" s="364"/>
      <c r="E349" s="364"/>
      <c r="F349" s="364"/>
      <c r="G349" s="364"/>
      <c r="H349" s="449">
        <f t="shared" si="12"/>
        <v>24</v>
      </c>
      <c r="I349" s="263"/>
      <c r="J349" s="93"/>
      <c r="K349" s="93"/>
      <c r="L349" s="93"/>
      <c r="M349" s="62"/>
    </row>
    <row r="350" spans="1:13" ht="15" customHeight="1" x14ac:dyDescent="0.2">
      <c r="A350" s="286"/>
      <c r="B350" s="448">
        <f t="shared" si="11"/>
        <v>45592</v>
      </c>
      <c r="C350" s="364"/>
      <c r="D350" s="364"/>
      <c r="E350" s="364"/>
      <c r="F350" s="364"/>
      <c r="G350" s="364"/>
      <c r="H350" s="449">
        <f t="shared" si="12"/>
        <v>25</v>
      </c>
      <c r="I350" s="263"/>
      <c r="J350" s="93"/>
      <c r="K350" s="93"/>
      <c r="L350" s="93"/>
      <c r="M350" s="62"/>
    </row>
    <row r="351" spans="1:13" ht="15" customHeight="1" x14ac:dyDescent="0.2">
      <c r="A351" s="286"/>
      <c r="B351" s="448">
        <f t="shared" si="11"/>
        <v>45593</v>
      </c>
      <c r="C351" s="364"/>
      <c r="D351" s="364"/>
      <c r="E351" s="364"/>
      <c r="F351" s="364"/>
      <c r="G351" s="364"/>
      <c r="H351" s="449">
        <f t="shared" si="12"/>
        <v>24</v>
      </c>
      <c r="I351" s="263"/>
      <c r="J351" s="93"/>
      <c r="K351" s="93"/>
      <c r="L351" s="93"/>
      <c r="M351" s="62"/>
    </row>
    <row r="352" spans="1:13" ht="15" customHeight="1" x14ac:dyDescent="0.2">
      <c r="A352" s="286"/>
      <c r="B352" s="448">
        <f t="shared" si="11"/>
        <v>45594</v>
      </c>
      <c r="C352" s="364"/>
      <c r="D352" s="364"/>
      <c r="E352" s="364"/>
      <c r="F352" s="364"/>
      <c r="G352" s="364"/>
      <c r="H352" s="449">
        <f t="shared" si="12"/>
        <v>24</v>
      </c>
      <c r="I352" s="263"/>
      <c r="J352" s="93"/>
      <c r="K352" s="93"/>
      <c r="L352" s="93"/>
      <c r="M352" s="62"/>
    </row>
    <row r="353" spans="1:13" ht="15" customHeight="1" x14ac:dyDescent="0.2">
      <c r="A353" s="286"/>
      <c r="B353" s="448">
        <f t="shared" si="11"/>
        <v>45595</v>
      </c>
      <c r="C353" s="364"/>
      <c r="D353" s="364"/>
      <c r="E353" s="364"/>
      <c r="F353" s="364"/>
      <c r="G353" s="364"/>
      <c r="H353" s="449">
        <f t="shared" si="12"/>
        <v>24</v>
      </c>
      <c r="I353" s="263"/>
      <c r="J353" s="93"/>
      <c r="K353" s="93"/>
      <c r="L353" s="93"/>
      <c r="M353" s="62"/>
    </row>
    <row r="354" spans="1:13" ht="15" customHeight="1" x14ac:dyDescent="0.2">
      <c r="A354" s="286"/>
      <c r="B354" s="448">
        <f t="shared" si="11"/>
        <v>45596</v>
      </c>
      <c r="C354" s="364"/>
      <c r="D354" s="364"/>
      <c r="E354" s="364"/>
      <c r="F354" s="364"/>
      <c r="G354" s="364"/>
      <c r="H354" s="449">
        <f t="shared" si="12"/>
        <v>24</v>
      </c>
      <c r="I354" s="263"/>
      <c r="J354" s="93"/>
      <c r="K354" s="93"/>
      <c r="L354" s="93"/>
      <c r="M354" s="62"/>
    </row>
    <row r="355" spans="1:13" ht="15" customHeight="1" x14ac:dyDescent="0.2">
      <c r="A355" s="286"/>
      <c r="B355" s="448">
        <f t="shared" si="11"/>
        <v>45597</v>
      </c>
      <c r="C355" s="364"/>
      <c r="D355" s="364"/>
      <c r="E355" s="364"/>
      <c r="F355" s="364"/>
      <c r="G355" s="364"/>
      <c r="H355" s="449">
        <f t="shared" si="12"/>
        <v>24</v>
      </c>
      <c r="I355" s="263"/>
      <c r="J355" s="93"/>
      <c r="K355" s="93"/>
      <c r="L355" s="93"/>
      <c r="M355" s="62"/>
    </row>
    <row r="356" spans="1:13" ht="15" customHeight="1" x14ac:dyDescent="0.2">
      <c r="A356" s="286"/>
      <c r="B356" s="448">
        <f t="shared" si="11"/>
        <v>45598</v>
      </c>
      <c r="C356" s="364"/>
      <c r="D356" s="364"/>
      <c r="E356" s="364"/>
      <c r="F356" s="364"/>
      <c r="G356" s="364"/>
      <c r="H356" s="449">
        <f t="shared" si="12"/>
        <v>24</v>
      </c>
      <c r="I356" s="263"/>
      <c r="J356" s="93"/>
      <c r="K356" s="93"/>
      <c r="L356" s="93"/>
      <c r="M356" s="62"/>
    </row>
    <row r="357" spans="1:13" ht="15" customHeight="1" x14ac:dyDescent="0.2">
      <c r="A357" s="286"/>
      <c r="B357" s="448">
        <f t="shared" si="11"/>
        <v>45599</v>
      </c>
      <c r="C357" s="364"/>
      <c r="D357" s="364"/>
      <c r="E357" s="364"/>
      <c r="F357" s="364"/>
      <c r="G357" s="364"/>
      <c r="H357" s="449">
        <f t="shared" si="12"/>
        <v>24</v>
      </c>
      <c r="I357" s="263"/>
      <c r="J357" s="93"/>
      <c r="K357" s="93"/>
      <c r="L357" s="93"/>
      <c r="M357" s="62"/>
    </row>
    <row r="358" spans="1:13" ht="15" customHeight="1" x14ac:dyDescent="0.2">
      <c r="A358" s="286"/>
      <c r="B358" s="448">
        <f t="shared" si="11"/>
        <v>45600</v>
      </c>
      <c r="C358" s="364"/>
      <c r="D358" s="364"/>
      <c r="E358" s="364"/>
      <c r="F358" s="364"/>
      <c r="G358" s="364"/>
      <c r="H358" s="449">
        <f t="shared" si="12"/>
        <v>24</v>
      </c>
      <c r="I358" s="263"/>
      <c r="J358" s="93"/>
      <c r="K358" s="93"/>
      <c r="L358" s="93"/>
      <c r="M358" s="62"/>
    </row>
    <row r="359" spans="1:13" ht="15" customHeight="1" x14ac:dyDescent="0.2">
      <c r="A359" s="286"/>
      <c r="B359" s="448">
        <f t="shared" si="11"/>
        <v>45601</v>
      </c>
      <c r="C359" s="364"/>
      <c r="D359" s="364"/>
      <c r="E359" s="364"/>
      <c r="F359" s="364"/>
      <c r="G359" s="364"/>
      <c r="H359" s="449">
        <f t="shared" si="12"/>
        <v>24</v>
      </c>
      <c r="I359" s="263"/>
      <c r="J359" s="93"/>
      <c r="K359" s="93"/>
      <c r="L359" s="93"/>
      <c r="M359" s="62"/>
    </row>
    <row r="360" spans="1:13" ht="15" customHeight="1" x14ac:dyDescent="0.2">
      <c r="A360" s="286"/>
      <c r="B360" s="448">
        <f t="shared" si="11"/>
        <v>45602</v>
      </c>
      <c r="C360" s="364"/>
      <c r="D360" s="364"/>
      <c r="E360" s="364"/>
      <c r="F360" s="364"/>
      <c r="G360" s="364"/>
      <c r="H360" s="449">
        <f t="shared" si="12"/>
        <v>24</v>
      </c>
      <c r="I360" s="263"/>
      <c r="J360" s="93"/>
      <c r="K360" s="93"/>
      <c r="L360" s="93"/>
      <c r="M360" s="62"/>
    </row>
    <row r="361" spans="1:13" ht="15" customHeight="1" x14ac:dyDescent="0.2">
      <c r="A361" s="286"/>
      <c r="B361" s="448">
        <f t="shared" si="11"/>
        <v>45603</v>
      </c>
      <c r="C361" s="364"/>
      <c r="D361" s="364"/>
      <c r="E361" s="364"/>
      <c r="F361" s="364"/>
      <c r="G361" s="364"/>
      <c r="H361" s="449">
        <f t="shared" si="12"/>
        <v>24</v>
      </c>
      <c r="I361" s="263"/>
      <c r="J361" s="93"/>
      <c r="K361" s="93"/>
      <c r="L361" s="93"/>
      <c r="M361" s="62"/>
    </row>
    <row r="362" spans="1:13" ht="15" customHeight="1" x14ac:dyDescent="0.2">
      <c r="A362" s="286"/>
      <c r="B362" s="448">
        <f t="shared" si="11"/>
        <v>45604</v>
      </c>
      <c r="C362" s="364"/>
      <c r="D362" s="364"/>
      <c r="E362" s="364"/>
      <c r="F362" s="364"/>
      <c r="G362" s="364"/>
      <c r="H362" s="449">
        <f t="shared" si="12"/>
        <v>24</v>
      </c>
      <c r="I362" s="263"/>
      <c r="J362" s="93"/>
      <c r="K362" s="93"/>
      <c r="L362" s="93"/>
      <c r="M362" s="62"/>
    </row>
    <row r="363" spans="1:13" ht="15" customHeight="1" x14ac:dyDescent="0.2">
      <c r="A363" s="286"/>
      <c r="B363" s="448">
        <f t="shared" si="11"/>
        <v>45605</v>
      </c>
      <c r="C363" s="364"/>
      <c r="D363" s="364"/>
      <c r="E363" s="364"/>
      <c r="F363" s="364"/>
      <c r="G363" s="364"/>
      <c r="H363" s="449">
        <f t="shared" si="12"/>
        <v>24</v>
      </c>
      <c r="I363" s="263"/>
      <c r="J363" s="93"/>
      <c r="K363" s="93"/>
      <c r="L363" s="93"/>
      <c r="M363" s="62"/>
    </row>
    <row r="364" spans="1:13" ht="15" customHeight="1" x14ac:dyDescent="0.2">
      <c r="A364" s="286"/>
      <c r="B364" s="448">
        <f t="shared" si="11"/>
        <v>45606</v>
      </c>
      <c r="C364" s="364"/>
      <c r="D364" s="364"/>
      <c r="E364" s="364"/>
      <c r="F364" s="364"/>
      <c r="G364" s="364"/>
      <c r="H364" s="449">
        <f t="shared" si="12"/>
        <v>24</v>
      </c>
      <c r="I364" s="263"/>
      <c r="J364" s="93"/>
      <c r="K364" s="93"/>
      <c r="L364" s="93"/>
      <c r="M364" s="62"/>
    </row>
    <row r="365" spans="1:13" ht="15" customHeight="1" x14ac:dyDescent="0.2">
      <c r="A365" s="286"/>
      <c r="B365" s="448">
        <f t="shared" si="11"/>
        <v>45607</v>
      </c>
      <c r="C365" s="364"/>
      <c r="D365" s="364"/>
      <c r="E365" s="364"/>
      <c r="F365" s="364"/>
      <c r="G365" s="364"/>
      <c r="H365" s="449">
        <f t="shared" si="12"/>
        <v>24</v>
      </c>
      <c r="I365" s="263"/>
      <c r="J365" s="93"/>
      <c r="K365" s="93"/>
      <c r="L365" s="93"/>
      <c r="M365" s="62"/>
    </row>
    <row r="366" spans="1:13" ht="15" customHeight="1" x14ac:dyDescent="0.2">
      <c r="A366" s="286"/>
      <c r="B366" s="448">
        <f t="shared" si="11"/>
        <v>45608</v>
      </c>
      <c r="C366" s="364"/>
      <c r="D366" s="364"/>
      <c r="E366" s="364"/>
      <c r="F366" s="364"/>
      <c r="G366" s="364"/>
      <c r="H366" s="449">
        <f t="shared" si="12"/>
        <v>24</v>
      </c>
      <c r="I366" s="263"/>
      <c r="J366" s="93"/>
      <c r="K366" s="93"/>
      <c r="L366" s="93"/>
      <c r="M366" s="62"/>
    </row>
    <row r="367" spans="1:13" ht="15" customHeight="1" x14ac:dyDescent="0.2">
      <c r="A367" s="286"/>
      <c r="B367" s="448">
        <f t="shared" si="11"/>
        <v>45609</v>
      </c>
      <c r="C367" s="364"/>
      <c r="D367" s="364"/>
      <c r="E367" s="364"/>
      <c r="F367" s="364"/>
      <c r="G367" s="364"/>
      <c r="H367" s="449">
        <f t="shared" si="12"/>
        <v>24</v>
      </c>
      <c r="I367" s="263"/>
      <c r="J367" s="93"/>
      <c r="K367" s="93"/>
      <c r="L367" s="93"/>
      <c r="M367" s="62"/>
    </row>
    <row r="368" spans="1:13" ht="15" customHeight="1" x14ac:dyDescent="0.2">
      <c r="A368" s="286"/>
      <c r="B368" s="448">
        <f t="shared" si="11"/>
        <v>45610</v>
      </c>
      <c r="C368" s="364"/>
      <c r="D368" s="364"/>
      <c r="E368" s="364"/>
      <c r="F368" s="364"/>
      <c r="G368" s="364"/>
      <c r="H368" s="449">
        <f t="shared" si="12"/>
        <v>24</v>
      </c>
      <c r="I368" s="263"/>
      <c r="J368" s="93"/>
      <c r="K368" s="93"/>
      <c r="L368" s="93"/>
      <c r="M368" s="62"/>
    </row>
    <row r="369" spans="1:13" ht="15" customHeight="1" x14ac:dyDescent="0.2">
      <c r="A369" s="286"/>
      <c r="B369" s="448">
        <f t="shared" si="11"/>
        <v>45611</v>
      </c>
      <c r="C369" s="364"/>
      <c r="D369" s="364"/>
      <c r="E369" s="364"/>
      <c r="F369" s="364"/>
      <c r="G369" s="364"/>
      <c r="H369" s="449">
        <f t="shared" si="12"/>
        <v>24</v>
      </c>
      <c r="I369" s="263"/>
      <c r="J369" s="93"/>
      <c r="K369" s="93"/>
      <c r="L369" s="93"/>
      <c r="M369" s="62"/>
    </row>
    <row r="370" spans="1:13" ht="15" customHeight="1" x14ac:dyDescent="0.2">
      <c r="A370" s="286"/>
      <c r="B370" s="448">
        <f t="shared" si="11"/>
        <v>45612</v>
      </c>
      <c r="C370" s="364"/>
      <c r="D370" s="364"/>
      <c r="E370" s="364"/>
      <c r="F370" s="364"/>
      <c r="G370" s="364"/>
      <c r="H370" s="449">
        <f t="shared" si="12"/>
        <v>24</v>
      </c>
      <c r="I370" s="263"/>
      <c r="J370" s="93"/>
      <c r="K370" s="93"/>
      <c r="L370" s="93"/>
      <c r="M370" s="62"/>
    </row>
    <row r="371" spans="1:13" ht="15" customHeight="1" x14ac:dyDescent="0.2">
      <c r="A371" s="286"/>
      <c r="B371" s="448">
        <f t="shared" ref="B371:B415" si="13">B370+1</f>
        <v>45613</v>
      </c>
      <c r="C371" s="364"/>
      <c r="D371" s="364"/>
      <c r="E371" s="364"/>
      <c r="F371" s="364"/>
      <c r="G371" s="364"/>
      <c r="H371" s="449">
        <f t="shared" ref="H371:H415" si="14">24+IF(AND(MONTH(B371)=3,WEEKDAY(B371,2)=7,DAY(B371)&gt;=25),-1,0)+IF(AND(MONTH(B371)=10,WEEKDAY(B371,2)=7,DAY(B371)&gt;=25),1,0)</f>
        <v>24</v>
      </c>
      <c r="I371" s="263"/>
      <c r="J371" s="93"/>
      <c r="K371" s="93"/>
      <c r="L371" s="93"/>
      <c r="M371" s="62"/>
    </row>
    <row r="372" spans="1:13" ht="15" customHeight="1" x14ac:dyDescent="0.2">
      <c r="A372" s="286"/>
      <c r="B372" s="448">
        <f t="shared" si="13"/>
        <v>45614</v>
      </c>
      <c r="C372" s="364"/>
      <c r="D372" s="364"/>
      <c r="E372" s="364"/>
      <c r="F372" s="364"/>
      <c r="G372" s="364"/>
      <c r="H372" s="449">
        <f t="shared" si="14"/>
        <v>24</v>
      </c>
      <c r="I372" s="263"/>
      <c r="J372" s="93"/>
      <c r="K372" s="93"/>
      <c r="L372" s="93"/>
      <c r="M372" s="62"/>
    </row>
    <row r="373" spans="1:13" ht="15" customHeight="1" x14ac:dyDescent="0.2">
      <c r="A373" s="286"/>
      <c r="B373" s="448">
        <f t="shared" si="13"/>
        <v>45615</v>
      </c>
      <c r="C373" s="364"/>
      <c r="D373" s="364"/>
      <c r="E373" s="364"/>
      <c r="F373" s="364"/>
      <c r="G373" s="364"/>
      <c r="H373" s="449">
        <f t="shared" si="14"/>
        <v>24</v>
      </c>
      <c r="I373" s="263"/>
      <c r="J373" s="93"/>
      <c r="K373" s="93"/>
      <c r="L373" s="93"/>
      <c r="M373" s="62"/>
    </row>
    <row r="374" spans="1:13" ht="15" customHeight="1" x14ac:dyDescent="0.2">
      <c r="A374" s="286"/>
      <c r="B374" s="448">
        <f t="shared" si="13"/>
        <v>45616</v>
      </c>
      <c r="C374" s="364"/>
      <c r="D374" s="364"/>
      <c r="E374" s="364"/>
      <c r="F374" s="364"/>
      <c r="G374" s="364"/>
      <c r="H374" s="449">
        <f t="shared" si="14"/>
        <v>24</v>
      </c>
      <c r="I374" s="263"/>
      <c r="J374" s="93"/>
      <c r="K374" s="93"/>
      <c r="L374" s="93"/>
      <c r="M374" s="62"/>
    </row>
    <row r="375" spans="1:13" ht="15" customHeight="1" x14ac:dyDescent="0.2">
      <c r="A375" s="286"/>
      <c r="B375" s="448">
        <f t="shared" si="13"/>
        <v>45617</v>
      </c>
      <c r="C375" s="364"/>
      <c r="D375" s="364"/>
      <c r="E375" s="364"/>
      <c r="F375" s="364"/>
      <c r="G375" s="364"/>
      <c r="H375" s="449">
        <f t="shared" si="14"/>
        <v>24</v>
      </c>
      <c r="I375" s="263"/>
      <c r="J375" s="93"/>
      <c r="K375" s="93"/>
      <c r="L375" s="93"/>
      <c r="M375" s="62"/>
    </row>
    <row r="376" spans="1:13" ht="15" customHeight="1" x14ac:dyDescent="0.2">
      <c r="A376" s="286"/>
      <c r="B376" s="448">
        <f t="shared" si="13"/>
        <v>45618</v>
      </c>
      <c r="C376" s="364"/>
      <c r="D376" s="364"/>
      <c r="E376" s="364"/>
      <c r="F376" s="364"/>
      <c r="G376" s="364"/>
      <c r="H376" s="449">
        <f t="shared" si="14"/>
        <v>24</v>
      </c>
      <c r="I376" s="263"/>
      <c r="J376" s="93"/>
      <c r="K376" s="93"/>
      <c r="L376" s="93"/>
      <c r="M376" s="62"/>
    </row>
    <row r="377" spans="1:13" ht="15" customHeight="1" x14ac:dyDescent="0.2">
      <c r="A377" s="286"/>
      <c r="B377" s="448">
        <f t="shared" si="13"/>
        <v>45619</v>
      </c>
      <c r="C377" s="364"/>
      <c r="D377" s="364"/>
      <c r="E377" s="364"/>
      <c r="F377" s="364"/>
      <c r="G377" s="364"/>
      <c r="H377" s="449">
        <f t="shared" si="14"/>
        <v>24</v>
      </c>
      <c r="I377" s="263"/>
      <c r="J377" s="93"/>
      <c r="K377" s="93"/>
      <c r="L377" s="93"/>
      <c r="M377" s="62"/>
    </row>
    <row r="378" spans="1:13" ht="15" customHeight="1" x14ac:dyDescent="0.2">
      <c r="A378" s="286"/>
      <c r="B378" s="448">
        <f t="shared" si="13"/>
        <v>45620</v>
      </c>
      <c r="C378" s="364"/>
      <c r="D378" s="364"/>
      <c r="E378" s="364"/>
      <c r="F378" s="364"/>
      <c r="G378" s="364"/>
      <c r="H378" s="449">
        <f t="shared" si="14"/>
        <v>24</v>
      </c>
      <c r="I378" s="263"/>
      <c r="J378" s="93"/>
      <c r="K378" s="93"/>
      <c r="L378" s="93"/>
      <c r="M378" s="62"/>
    </row>
    <row r="379" spans="1:13" ht="15" customHeight="1" x14ac:dyDescent="0.2">
      <c r="A379" s="286"/>
      <c r="B379" s="448">
        <f t="shared" si="13"/>
        <v>45621</v>
      </c>
      <c r="C379" s="364"/>
      <c r="D379" s="364"/>
      <c r="E379" s="364"/>
      <c r="F379" s="364"/>
      <c r="G379" s="364"/>
      <c r="H379" s="449">
        <f t="shared" si="14"/>
        <v>24</v>
      </c>
      <c r="I379" s="263"/>
      <c r="J379" s="93"/>
      <c r="K379" s="93"/>
      <c r="L379" s="93"/>
      <c r="M379" s="62"/>
    </row>
    <row r="380" spans="1:13" ht="15" customHeight="1" x14ac:dyDescent="0.2">
      <c r="A380" s="286"/>
      <c r="B380" s="448">
        <f t="shared" si="13"/>
        <v>45622</v>
      </c>
      <c r="C380" s="364"/>
      <c r="D380" s="364"/>
      <c r="E380" s="364"/>
      <c r="F380" s="364"/>
      <c r="G380" s="364"/>
      <c r="H380" s="449">
        <f t="shared" si="14"/>
        <v>24</v>
      </c>
      <c r="I380" s="263"/>
      <c r="J380" s="93"/>
      <c r="K380" s="93"/>
      <c r="L380" s="93"/>
      <c r="M380" s="62"/>
    </row>
    <row r="381" spans="1:13" ht="15" customHeight="1" x14ac:dyDescent="0.2">
      <c r="A381" s="286"/>
      <c r="B381" s="448">
        <f t="shared" si="13"/>
        <v>45623</v>
      </c>
      <c r="C381" s="364"/>
      <c r="D381" s="364"/>
      <c r="E381" s="364"/>
      <c r="F381" s="364"/>
      <c r="G381" s="364"/>
      <c r="H381" s="449">
        <f t="shared" si="14"/>
        <v>24</v>
      </c>
      <c r="I381" s="263"/>
      <c r="J381" s="93"/>
      <c r="K381" s="93"/>
      <c r="L381" s="93"/>
      <c r="M381" s="62"/>
    </row>
    <row r="382" spans="1:13" ht="15" customHeight="1" x14ac:dyDescent="0.2">
      <c r="A382" s="286"/>
      <c r="B382" s="448">
        <f t="shared" si="13"/>
        <v>45624</v>
      </c>
      <c r="C382" s="364"/>
      <c r="D382" s="364"/>
      <c r="E382" s="364"/>
      <c r="F382" s="364"/>
      <c r="G382" s="364"/>
      <c r="H382" s="449">
        <f t="shared" si="14"/>
        <v>24</v>
      </c>
      <c r="I382" s="263"/>
      <c r="J382" s="93"/>
      <c r="K382" s="93"/>
      <c r="L382" s="93"/>
      <c r="M382" s="62"/>
    </row>
    <row r="383" spans="1:13" ht="15" customHeight="1" x14ac:dyDescent="0.2">
      <c r="A383" s="286"/>
      <c r="B383" s="448">
        <f t="shared" si="13"/>
        <v>45625</v>
      </c>
      <c r="C383" s="364"/>
      <c r="D383" s="364"/>
      <c r="E383" s="364"/>
      <c r="F383" s="364"/>
      <c r="G383" s="364"/>
      <c r="H383" s="449">
        <f t="shared" si="14"/>
        <v>24</v>
      </c>
      <c r="I383" s="263"/>
      <c r="J383" s="93"/>
      <c r="K383" s="93"/>
      <c r="L383" s="93"/>
      <c r="M383" s="62"/>
    </row>
    <row r="384" spans="1:13" ht="15" customHeight="1" x14ac:dyDescent="0.2">
      <c r="A384" s="286"/>
      <c r="B384" s="448">
        <f t="shared" si="13"/>
        <v>45626</v>
      </c>
      <c r="C384" s="364"/>
      <c r="D384" s="364"/>
      <c r="E384" s="364"/>
      <c r="F384" s="364"/>
      <c r="G384" s="364"/>
      <c r="H384" s="449">
        <f t="shared" si="14"/>
        <v>24</v>
      </c>
      <c r="I384" s="263"/>
      <c r="J384" s="93"/>
      <c r="K384" s="93"/>
      <c r="L384" s="93"/>
      <c r="M384" s="62"/>
    </row>
    <row r="385" spans="1:13" ht="15" customHeight="1" x14ac:dyDescent="0.2">
      <c r="A385" s="286"/>
      <c r="B385" s="448">
        <f t="shared" si="13"/>
        <v>45627</v>
      </c>
      <c r="C385" s="364"/>
      <c r="D385" s="364"/>
      <c r="E385" s="364"/>
      <c r="F385" s="364"/>
      <c r="G385" s="364"/>
      <c r="H385" s="449">
        <f t="shared" si="14"/>
        <v>24</v>
      </c>
      <c r="I385" s="263"/>
      <c r="J385" s="93"/>
      <c r="K385" s="93"/>
      <c r="L385" s="93"/>
      <c r="M385" s="62"/>
    </row>
    <row r="386" spans="1:13" ht="15" customHeight="1" x14ac:dyDescent="0.2">
      <c r="A386" s="286"/>
      <c r="B386" s="448">
        <f t="shared" si="13"/>
        <v>45628</v>
      </c>
      <c r="C386" s="364"/>
      <c r="D386" s="364"/>
      <c r="E386" s="364"/>
      <c r="F386" s="364"/>
      <c r="G386" s="364"/>
      <c r="H386" s="449">
        <f t="shared" si="14"/>
        <v>24</v>
      </c>
      <c r="I386" s="263"/>
      <c r="J386" s="93"/>
      <c r="K386" s="93"/>
      <c r="L386" s="93"/>
      <c r="M386" s="62"/>
    </row>
    <row r="387" spans="1:13" ht="15" customHeight="1" x14ac:dyDescent="0.2">
      <c r="A387" s="286"/>
      <c r="B387" s="448">
        <f t="shared" si="13"/>
        <v>45629</v>
      </c>
      <c r="C387" s="364"/>
      <c r="D387" s="364"/>
      <c r="E387" s="364"/>
      <c r="F387" s="364"/>
      <c r="G387" s="364"/>
      <c r="H387" s="449">
        <f t="shared" si="14"/>
        <v>24</v>
      </c>
      <c r="I387" s="263"/>
      <c r="J387" s="93"/>
      <c r="K387" s="93"/>
      <c r="L387" s="93"/>
      <c r="M387" s="62"/>
    </row>
    <row r="388" spans="1:13" ht="15" customHeight="1" x14ac:dyDescent="0.2">
      <c r="A388" s="286"/>
      <c r="B388" s="448">
        <f t="shared" si="13"/>
        <v>45630</v>
      </c>
      <c r="C388" s="364"/>
      <c r="D388" s="364"/>
      <c r="E388" s="364"/>
      <c r="F388" s="364"/>
      <c r="G388" s="364"/>
      <c r="H388" s="449">
        <f t="shared" si="14"/>
        <v>24</v>
      </c>
      <c r="I388" s="263"/>
      <c r="J388" s="93"/>
      <c r="K388" s="93"/>
      <c r="L388" s="93"/>
      <c r="M388" s="62"/>
    </row>
    <row r="389" spans="1:13" ht="15" customHeight="1" x14ac:dyDescent="0.2">
      <c r="A389" s="286"/>
      <c r="B389" s="448">
        <f t="shared" si="13"/>
        <v>45631</v>
      </c>
      <c r="C389" s="364"/>
      <c r="D389" s="364"/>
      <c r="E389" s="364"/>
      <c r="F389" s="364"/>
      <c r="G389" s="364"/>
      <c r="H389" s="449">
        <f t="shared" si="14"/>
        <v>24</v>
      </c>
      <c r="I389" s="263"/>
      <c r="J389" s="93"/>
      <c r="K389" s="93"/>
      <c r="L389" s="93"/>
      <c r="M389" s="62"/>
    </row>
    <row r="390" spans="1:13" ht="15" customHeight="1" x14ac:dyDescent="0.2">
      <c r="A390" s="286"/>
      <c r="B390" s="448">
        <f t="shared" si="13"/>
        <v>45632</v>
      </c>
      <c r="C390" s="364"/>
      <c r="D390" s="364"/>
      <c r="E390" s="364"/>
      <c r="F390" s="364"/>
      <c r="G390" s="364"/>
      <c r="H390" s="449">
        <f t="shared" si="14"/>
        <v>24</v>
      </c>
      <c r="I390" s="263"/>
      <c r="J390" s="93"/>
      <c r="K390" s="93"/>
      <c r="L390" s="93"/>
      <c r="M390" s="62"/>
    </row>
    <row r="391" spans="1:13" ht="15" customHeight="1" x14ac:dyDescent="0.2">
      <c r="A391" s="286"/>
      <c r="B391" s="448">
        <f t="shared" si="13"/>
        <v>45633</v>
      </c>
      <c r="C391" s="364"/>
      <c r="D391" s="364"/>
      <c r="E391" s="364"/>
      <c r="F391" s="364"/>
      <c r="G391" s="364"/>
      <c r="H391" s="449">
        <f t="shared" si="14"/>
        <v>24</v>
      </c>
      <c r="I391" s="263"/>
      <c r="J391" s="93"/>
      <c r="K391" s="93"/>
      <c r="L391" s="93"/>
      <c r="M391" s="62"/>
    </row>
    <row r="392" spans="1:13" ht="15" customHeight="1" x14ac:dyDescent="0.2">
      <c r="A392" s="286"/>
      <c r="B392" s="448">
        <f t="shared" si="13"/>
        <v>45634</v>
      </c>
      <c r="C392" s="364"/>
      <c r="D392" s="364"/>
      <c r="E392" s="364"/>
      <c r="F392" s="364"/>
      <c r="G392" s="364"/>
      <c r="H392" s="449">
        <f t="shared" si="14"/>
        <v>24</v>
      </c>
      <c r="I392" s="263"/>
      <c r="J392" s="93"/>
      <c r="K392" s="93"/>
      <c r="L392" s="93"/>
      <c r="M392" s="62"/>
    </row>
    <row r="393" spans="1:13" ht="15" customHeight="1" x14ac:dyDescent="0.2">
      <c r="A393" s="286"/>
      <c r="B393" s="448">
        <f t="shared" si="13"/>
        <v>45635</v>
      </c>
      <c r="C393" s="364"/>
      <c r="D393" s="364"/>
      <c r="E393" s="364"/>
      <c r="F393" s="364"/>
      <c r="G393" s="364"/>
      <c r="H393" s="449">
        <f t="shared" si="14"/>
        <v>24</v>
      </c>
      <c r="I393" s="263"/>
      <c r="J393" s="93"/>
      <c r="K393" s="93"/>
      <c r="L393" s="93"/>
      <c r="M393" s="62"/>
    </row>
    <row r="394" spans="1:13" ht="15" customHeight="1" x14ac:dyDescent="0.2">
      <c r="A394" s="286"/>
      <c r="B394" s="448">
        <f t="shared" si="13"/>
        <v>45636</v>
      </c>
      <c r="C394" s="364"/>
      <c r="D394" s="364"/>
      <c r="E394" s="364"/>
      <c r="F394" s="364"/>
      <c r="G394" s="364"/>
      <c r="H394" s="449">
        <f t="shared" si="14"/>
        <v>24</v>
      </c>
      <c r="I394" s="263"/>
      <c r="J394" s="93"/>
      <c r="K394" s="93"/>
      <c r="L394" s="93"/>
      <c r="M394" s="62"/>
    </row>
    <row r="395" spans="1:13" ht="15" customHeight="1" x14ac:dyDescent="0.2">
      <c r="A395" s="286"/>
      <c r="B395" s="448">
        <f t="shared" si="13"/>
        <v>45637</v>
      </c>
      <c r="C395" s="364"/>
      <c r="D395" s="364"/>
      <c r="E395" s="364"/>
      <c r="F395" s="364"/>
      <c r="G395" s="364"/>
      <c r="H395" s="449">
        <f t="shared" si="14"/>
        <v>24</v>
      </c>
      <c r="I395" s="263"/>
      <c r="J395" s="93"/>
      <c r="K395" s="93"/>
      <c r="L395" s="93"/>
      <c r="M395" s="62"/>
    </row>
    <row r="396" spans="1:13" ht="15" customHeight="1" x14ac:dyDescent="0.2">
      <c r="A396" s="286"/>
      <c r="B396" s="448">
        <f t="shared" si="13"/>
        <v>45638</v>
      </c>
      <c r="C396" s="364"/>
      <c r="D396" s="364"/>
      <c r="E396" s="364"/>
      <c r="F396" s="364"/>
      <c r="G396" s="364"/>
      <c r="H396" s="449">
        <f t="shared" si="14"/>
        <v>24</v>
      </c>
      <c r="I396" s="263"/>
      <c r="J396" s="93"/>
      <c r="K396" s="93"/>
      <c r="L396" s="93"/>
      <c r="M396" s="62"/>
    </row>
    <row r="397" spans="1:13" ht="15" customHeight="1" x14ac:dyDescent="0.2">
      <c r="A397" s="286"/>
      <c r="B397" s="448">
        <f t="shared" si="13"/>
        <v>45639</v>
      </c>
      <c r="C397" s="364"/>
      <c r="D397" s="364"/>
      <c r="E397" s="364"/>
      <c r="F397" s="364"/>
      <c r="G397" s="364"/>
      <c r="H397" s="449">
        <f t="shared" si="14"/>
        <v>24</v>
      </c>
      <c r="I397" s="263"/>
      <c r="J397" s="93"/>
      <c r="K397" s="93"/>
      <c r="L397" s="93"/>
      <c r="M397" s="62"/>
    </row>
    <row r="398" spans="1:13" ht="15" customHeight="1" x14ac:dyDescent="0.2">
      <c r="A398" s="286"/>
      <c r="B398" s="448">
        <f t="shared" si="13"/>
        <v>45640</v>
      </c>
      <c r="C398" s="364"/>
      <c r="D398" s="364"/>
      <c r="E398" s="364"/>
      <c r="F398" s="364"/>
      <c r="G398" s="364"/>
      <c r="H398" s="449">
        <f t="shared" si="14"/>
        <v>24</v>
      </c>
      <c r="I398" s="263"/>
      <c r="J398" s="93"/>
      <c r="K398" s="93"/>
      <c r="L398" s="93"/>
      <c r="M398" s="62"/>
    </row>
    <row r="399" spans="1:13" ht="15" customHeight="1" x14ac:dyDescent="0.2">
      <c r="A399" s="286"/>
      <c r="B399" s="448">
        <f t="shared" si="13"/>
        <v>45641</v>
      </c>
      <c r="C399" s="364"/>
      <c r="D399" s="364"/>
      <c r="E399" s="364"/>
      <c r="F399" s="364"/>
      <c r="G399" s="364"/>
      <c r="H399" s="449">
        <f t="shared" si="14"/>
        <v>24</v>
      </c>
      <c r="I399" s="263"/>
      <c r="J399" s="93"/>
      <c r="K399" s="93"/>
      <c r="L399" s="93"/>
      <c r="M399" s="62"/>
    </row>
    <row r="400" spans="1:13" ht="15" customHeight="1" x14ac:dyDescent="0.2">
      <c r="A400" s="286"/>
      <c r="B400" s="448">
        <f t="shared" si="13"/>
        <v>45642</v>
      </c>
      <c r="C400" s="364"/>
      <c r="D400" s="364"/>
      <c r="E400" s="364"/>
      <c r="F400" s="364"/>
      <c r="G400" s="364"/>
      <c r="H400" s="449">
        <f t="shared" si="14"/>
        <v>24</v>
      </c>
      <c r="I400" s="263"/>
      <c r="J400" s="93"/>
      <c r="K400" s="93"/>
      <c r="L400" s="93"/>
      <c r="M400" s="62"/>
    </row>
    <row r="401" spans="1:13" ht="15" customHeight="1" x14ac:dyDescent="0.2">
      <c r="A401" s="286"/>
      <c r="B401" s="448">
        <f t="shared" si="13"/>
        <v>45643</v>
      </c>
      <c r="C401" s="364"/>
      <c r="D401" s="364"/>
      <c r="E401" s="364"/>
      <c r="F401" s="364"/>
      <c r="G401" s="364"/>
      <c r="H401" s="449">
        <f t="shared" si="14"/>
        <v>24</v>
      </c>
      <c r="I401" s="263"/>
      <c r="J401" s="93"/>
      <c r="K401" s="93"/>
      <c r="L401" s="93"/>
      <c r="M401" s="62"/>
    </row>
    <row r="402" spans="1:13" ht="15" customHeight="1" x14ac:dyDescent="0.2">
      <c r="A402" s="286"/>
      <c r="B402" s="448">
        <f t="shared" si="13"/>
        <v>45644</v>
      </c>
      <c r="C402" s="364"/>
      <c r="D402" s="364"/>
      <c r="E402" s="364"/>
      <c r="F402" s="364"/>
      <c r="G402" s="364"/>
      <c r="H402" s="449">
        <f t="shared" si="14"/>
        <v>24</v>
      </c>
      <c r="I402" s="263"/>
      <c r="J402" s="93"/>
      <c r="K402" s="93"/>
      <c r="L402" s="93"/>
      <c r="M402" s="62"/>
    </row>
    <row r="403" spans="1:13" ht="15" customHeight="1" x14ac:dyDescent="0.2">
      <c r="A403" s="286"/>
      <c r="B403" s="448">
        <f t="shared" si="13"/>
        <v>45645</v>
      </c>
      <c r="C403" s="364"/>
      <c r="D403" s="364"/>
      <c r="E403" s="364"/>
      <c r="F403" s="364"/>
      <c r="G403" s="364"/>
      <c r="H403" s="449">
        <f t="shared" si="14"/>
        <v>24</v>
      </c>
      <c r="I403" s="263"/>
      <c r="J403" s="93"/>
      <c r="K403" s="93"/>
      <c r="L403" s="93"/>
      <c r="M403" s="62"/>
    </row>
    <row r="404" spans="1:13" ht="15" customHeight="1" x14ac:dyDescent="0.2">
      <c r="A404" s="286"/>
      <c r="B404" s="448">
        <f t="shared" si="13"/>
        <v>45646</v>
      </c>
      <c r="C404" s="364"/>
      <c r="D404" s="364"/>
      <c r="E404" s="364"/>
      <c r="F404" s="364"/>
      <c r="G404" s="364"/>
      <c r="H404" s="449">
        <f t="shared" si="14"/>
        <v>24</v>
      </c>
      <c r="I404" s="263"/>
      <c r="J404" s="93"/>
      <c r="K404" s="93"/>
      <c r="L404" s="93"/>
      <c r="M404" s="62"/>
    </row>
    <row r="405" spans="1:13" ht="15" customHeight="1" x14ac:dyDescent="0.2">
      <c r="A405" s="286"/>
      <c r="B405" s="448">
        <f t="shared" si="13"/>
        <v>45647</v>
      </c>
      <c r="C405" s="364"/>
      <c r="D405" s="364"/>
      <c r="E405" s="364"/>
      <c r="F405" s="364"/>
      <c r="G405" s="364"/>
      <c r="H405" s="449">
        <f t="shared" si="14"/>
        <v>24</v>
      </c>
      <c r="I405" s="263"/>
      <c r="J405" s="93"/>
      <c r="K405" s="93"/>
      <c r="L405" s="93"/>
      <c r="M405" s="62"/>
    </row>
    <row r="406" spans="1:13" ht="15" customHeight="1" x14ac:dyDescent="0.2">
      <c r="A406" s="286"/>
      <c r="B406" s="448">
        <f t="shared" si="13"/>
        <v>45648</v>
      </c>
      <c r="C406" s="364"/>
      <c r="D406" s="364"/>
      <c r="E406" s="364"/>
      <c r="F406" s="364"/>
      <c r="G406" s="364"/>
      <c r="H406" s="449">
        <f t="shared" si="14"/>
        <v>24</v>
      </c>
      <c r="I406" s="263"/>
      <c r="J406" s="93"/>
      <c r="K406" s="93"/>
      <c r="L406" s="93"/>
      <c r="M406" s="62"/>
    </row>
    <row r="407" spans="1:13" ht="15" customHeight="1" x14ac:dyDescent="0.2">
      <c r="A407" s="286"/>
      <c r="B407" s="448">
        <f t="shared" si="13"/>
        <v>45649</v>
      </c>
      <c r="C407" s="364"/>
      <c r="D407" s="364"/>
      <c r="E407" s="364"/>
      <c r="F407" s="364"/>
      <c r="G407" s="364"/>
      <c r="H407" s="449">
        <f t="shared" si="14"/>
        <v>24</v>
      </c>
      <c r="I407" s="263"/>
      <c r="J407" s="93"/>
      <c r="K407" s="93"/>
      <c r="L407" s="93"/>
      <c r="M407" s="62"/>
    </row>
    <row r="408" spans="1:13" ht="15" customHeight="1" x14ac:dyDescent="0.2">
      <c r="A408" s="286"/>
      <c r="B408" s="448">
        <f t="shared" si="13"/>
        <v>45650</v>
      </c>
      <c r="C408" s="364"/>
      <c r="D408" s="364"/>
      <c r="E408" s="364"/>
      <c r="F408" s="364"/>
      <c r="G408" s="364"/>
      <c r="H408" s="449">
        <f t="shared" si="14"/>
        <v>24</v>
      </c>
      <c r="I408" s="263"/>
      <c r="J408" s="93"/>
      <c r="K408" s="93"/>
      <c r="L408" s="93"/>
      <c r="M408" s="62"/>
    </row>
    <row r="409" spans="1:13" ht="15" customHeight="1" x14ac:dyDescent="0.2">
      <c r="A409" s="286"/>
      <c r="B409" s="448">
        <f t="shared" si="13"/>
        <v>45651</v>
      </c>
      <c r="C409" s="364"/>
      <c r="D409" s="364"/>
      <c r="E409" s="364"/>
      <c r="F409" s="364"/>
      <c r="G409" s="364"/>
      <c r="H409" s="449">
        <f t="shared" si="14"/>
        <v>24</v>
      </c>
      <c r="I409" s="263"/>
      <c r="J409" s="93"/>
      <c r="K409" s="93"/>
      <c r="L409" s="93"/>
      <c r="M409" s="62"/>
    </row>
    <row r="410" spans="1:13" ht="15" customHeight="1" x14ac:dyDescent="0.2">
      <c r="A410" s="286"/>
      <c r="B410" s="448">
        <f t="shared" si="13"/>
        <v>45652</v>
      </c>
      <c r="C410" s="364"/>
      <c r="D410" s="364"/>
      <c r="E410" s="364"/>
      <c r="F410" s="364"/>
      <c r="G410" s="364"/>
      <c r="H410" s="449">
        <f t="shared" si="14"/>
        <v>24</v>
      </c>
      <c r="I410" s="263"/>
      <c r="J410" s="93"/>
      <c r="K410" s="93"/>
      <c r="L410" s="93"/>
      <c r="M410" s="62"/>
    </row>
    <row r="411" spans="1:13" ht="15" customHeight="1" x14ac:dyDescent="0.2">
      <c r="A411" s="286"/>
      <c r="B411" s="448">
        <f t="shared" si="13"/>
        <v>45653</v>
      </c>
      <c r="C411" s="364"/>
      <c r="D411" s="364"/>
      <c r="E411" s="364"/>
      <c r="F411" s="364"/>
      <c r="G411" s="364"/>
      <c r="H411" s="449">
        <f t="shared" si="14"/>
        <v>24</v>
      </c>
      <c r="I411" s="263"/>
      <c r="J411" s="93"/>
      <c r="K411" s="93"/>
      <c r="L411" s="93"/>
      <c r="M411" s="62"/>
    </row>
    <row r="412" spans="1:13" ht="15" customHeight="1" x14ac:dyDescent="0.2">
      <c r="A412" s="286"/>
      <c r="B412" s="448">
        <f t="shared" si="13"/>
        <v>45654</v>
      </c>
      <c r="C412" s="364"/>
      <c r="D412" s="364"/>
      <c r="E412" s="364"/>
      <c r="F412" s="364"/>
      <c r="G412" s="364"/>
      <c r="H412" s="449">
        <f t="shared" si="14"/>
        <v>24</v>
      </c>
      <c r="I412" s="263"/>
      <c r="J412" s="93"/>
      <c r="K412" s="93"/>
      <c r="L412" s="93"/>
      <c r="M412" s="62"/>
    </row>
    <row r="413" spans="1:13" ht="15" customHeight="1" x14ac:dyDescent="0.2">
      <c r="A413" s="286"/>
      <c r="B413" s="448">
        <f t="shared" si="13"/>
        <v>45655</v>
      </c>
      <c r="C413" s="530"/>
      <c r="D413" s="530"/>
      <c r="E413" s="530"/>
      <c r="F413" s="530"/>
      <c r="G413" s="530"/>
      <c r="H413" s="449">
        <f t="shared" si="14"/>
        <v>24</v>
      </c>
      <c r="I413" s="531"/>
      <c r="J413" s="334"/>
      <c r="K413" s="334"/>
      <c r="L413" s="334"/>
      <c r="M413" s="532"/>
    </row>
    <row r="414" spans="1:13" ht="15" customHeight="1" x14ac:dyDescent="0.2">
      <c r="A414" s="286"/>
      <c r="B414" s="448">
        <f t="shared" si="13"/>
        <v>45656</v>
      </c>
      <c r="C414" s="364"/>
      <c r="D414" s="364"/>
      <c r="E414" s="364"/>
      <c r="F414" s="364"/>
      <c r="G414" s="364"/>
      <c r="H414" s="449">
        <f t="shared" si="14"/>
        <v>24</v>
      </c>
      <c r="I414" s="263"/>
      <c r="J414" s="93"/>
      <c r="K414" s="93"/>
      <c r="L414" s="93"/>
      <c r="M414" s="62"/>
    </row>
    <row r="415" spans="1:13" ht="15" customHeight="1" thickBot="1" x14ac:dyDescent="0.25">
      <c r="A415" s="286"/>
      <c r="B415" s="450">
        <f t="shared" si="13"/>
        <v>45657</v>
      </c>
      <c r="C415" s="373"/>
      <c r="D415" s="373"/>
      <c r="E415" s="373"/>
      <c r="F415" s="373"/>
      <c r="G415" s="373"/>
      <c r="H415" s="451">
        <f t="shared" si="14"/>
        <v>24</v>
      </c>
      <c r="I415" s="264"/>
      <c r="J415" s="229"/>
      <c r="K415" s="229"/>
      <c r="L415" s="229"/>
      <c r="M415" s="265"/>
    </row>
    <row r="416" spans="1:13" ht="8.25" customHeight="1" x14ac:dyDescent="0.2"/>
  </sheetData>
  <sheetProtection algorithmName="SHA-512" hashValue="6H7z5302rsyfkD4T+oIlsHQG488BBLYRhx/NjIgaY1G0bDqrn8P7sGEKzVfxgAXwq4E1eqNMTJabUmUm86vM9w==" saltValue="oCYlO2coc89apGjWGpdhWg==" spinCount="100000" sheet="1" objects="1" scenarios="1"/>
  <mergeCells count="2">
    <mergeCell ref="J11:J12"/>
    <mergeCell ref="B11:C12"/>
  </mergeCells>
  <pageMargins left="0.7" right="0.7" top="0.78740157499999996" bottom="0.78740157499999996" header="0.3" footer="0.3"/>
  <pageSetup paperSize="9" scale="40" orientation="portrait" r:id="rId1"/>
  <ignoredErrors>
    <ignoredError sqref="C34" evalError="1"/>
    <ignoredError sqref="D6 H414:H415 H50:H412" unlockedFormula="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tabColor rgb="FFFFFF99"/>
  </sheetPr>
  <dimension ref="A1:K41"/>
  <sheetViews>
    <sheetView showGridLines="0" zoomScale="115" zoomScaleNormal="115" workbookViewId="0">
      <selection activeCell="D6" sqref="D6"/>
    </sheetView>
  </sheetViews>
  <sheetFormatPr baseColWidth="10" defaultRowHeight="14.25" x14ac:dyDescent="0.2"/>
  <cols>
    <col min="1" max="1" width="2.7109375" style="221" customWidth="1"/>
    <col min="2" max="2" width="24.5703125" style="42" customWidth="1"/>
    <col min="3" max="7" width="17.7109375" style="42" customWidth="1"/>
    <col min="8" max="8" width="2.7109375" style="42" customWidth="1"/>
    <col min="9" max="9" width="28.7109375" style="42" customWidth="1"/>
    <col min="10" max="10" width="21.42578125" style="42" bestFit="1" customWidth="1"/>
    <col min="11" max="11" width="22.42578125" style="42" bestFit="1" customWidth="1"/>
    <col min="12" max="16384" width="11.42578125" style="42"/>
  </cols>
  <sheetData>
    <row r="1" spans="1:11" s="221" customFormat="1" ht="30" customHeight="1" x14ac:dyDescent="0.2">
      <c r="B1" s="222" t="s">
        <v>459</v>
      </c>
      <c r="F1" s="223"/>
    </row>
    <row r="2" spans="1:11" s="221" customFormat="1" ht="15" customHeight="1" x14ac:dyDescent="0.2">
      <c r="B2" s="227" t="s">
        <v>118</v>
      </c>
      <c r="F2" s="223"/>
    </row>
    <row r="3" spans="1:11" s="221" customFormat="1" ht="12" customHeight="1" thickBot="1" x14ac:dyDescent="0.25">
      <c r="B3" s="222"/>
      <c r="F3" s="223"/>
    </row>
    <row r="4" spans="1:11" s="221" customFormat="1" ht="90" customHeight="1" x14ac:dyDescent="0.2">
      <c r="A4" s="300"/>
      <c r="B4" s="204" t="s">
        <v>356</v>
      </c>
      <c r="C4" s="216"/>
      <c r="D4" s="219" t="s">
        <v>454</v>
      </c>
      <c r="E4" s="648" t="s">
        <v>553</v>
      </c>
      <c r="F4" s="211" t="s">
        <v>455</v>
      </c>
    </row>
    <row r="5" spans="1:11" s="286" customFormat="1" ht="15" customHeight="1" x14ac:dyDescent="0.2">
      <c r="A5" s="226"/>
      <c r="B5" s="43" t="s">
        <v>89</v>
      </c>
      <c r="C5" s="67"/>
      <c r="D5" s="363">
        <f>E26</f>
        <v>0</v>
      </c>
      <c r="E5" s="363">
        <f>IFERROR(D36-E36,0)</f>
        <v>0</v>
      </c>
      <c r="F5" s="365">
        <f>D5+E5</f>
        <v>0</v>
      </c>
    </row>
    <row r="6" spans="1:11" s="286" customFormat="1" ht="15" customHeight="1" x14ac:dyDescent="0.2">
      <c r="A6" s="226"/>
      <c r="B6" s="43" t="s">
        <v>119</v>
      </c>
      <c r="C6" s="67"/>
      <c r="D6" s="228"/>
      <c r="E6" s="366"/>
      <c r="F6" s="368">
        <f>D6</f>
        <v>0</v>
      </c>
    </row>
    <row r="7" spans="1:11" s="286" customFormat="1" ht="15" customHeight="1" thickBot="1" x14ac:dyDescent="0.25">
      <c r="A7" s="226"/>
      <c r="B7" s="151" t="s">
        <v>99</v>
      </c>
      <c r="C7" s="623"/>
      <c r="D7" s="396"/>
      <c r="E7" s="397"/>
      <c r="F7" s="369">
        <f>F5-F6</f>
        <v>0</v>
      </c>
    </row>
    <row r="8" spans="1:11" ht="12" customHeight="1" x14ac:dyDescent="0.2">
      <c r="A8" s="224"/>
      <c r="B8" s="399"/>
    </row>
    <row r="9" spans="1:11" ht="12" customHeight="1" thickBot="1" x14ac:dyDescent="0.25">
      <c r="A9" s="224"/>
      <c r="B9" s="399"/>
    </row>
    <row r="10" spans="1:11" s="12" customFormat="1" ht="18" customHeight="1" x14ac:dyDescent="0.2">
      <c r="A10" s="300"/>
      <c r="B10" s="624" t="str">
        <f>"Istabrechnung Netzverluste "&amp;'A. Allgemeine Informationen'!C15</f>
        <v>Istabrechnung Netzverluste 2024</v>
      </c>
      <c r="C10" s="401"/>
      <c r="D10" s="401"/>
      <c r="E10" s="401"/>
      <c r="F10" s="402"/>
      <c r="I10" s="717" t="s">
        <v>0</v>
      </c>
      <c r="J10" s="706" t="e">
        <f>MATCH(I10,I19:I23,0)</f>
        <v>#N/A</v>
      </c>
      <c r="K10"/>
    </row>
    <row r="11" spans="1:11" s="12" customFormat="1" ht="36" customHeight="1" x14ac:dyDescent="0.2">
      <c r="A11" s="300"/>
      <c r="B11" s="625" t="s">
        <v>102</v>
      </c>
      <c r="C11" s="238"/>
      <c r="D11" s="593" t="s">
        <v>111</v>
      </c>
      <c r="E11" s="237" t="s">
        <v>431</v>
      </c>
      <c r="F11" s="288" t="s">
        <v>432</v>
      </c>
      <c r="H11" s="453"/>
      <c r="I11" s="696" t="s">
        <v>815</v>
      </c>
      <c r="J11" s="696">
        <f>'A. Allgemeine Informationen'!C15</f>
        <v>2024</v>
      </c>
      <c r="K11" s="695"/>
    </row>
    <row r="12" spans="1:11" ht="15" customHeight="1" x14ac:dyDescent="0.2">
      <c r="A12" s="226"/>
      <c r="B12" s="460"/>
      <c r="C12" s="276" t="s">
        <v>357</v>
      </c>
      <c r="D12" s="454">
        <f>D18-D23</f>
        <v>0</v>
      </c>
      <c r="E12" s="287">
        <f>E18-E23</f>
        <v>0</v>
      </c>
      <c r="F12" s="455">
        <f>IFERROR(D12/E12,0)</f>
        <v>0</v>
      </c>
      <c r="I12" s="711" t="str">
        <f>"Ist-Base (01.10."&amp;'A. Allgemeine Informationen'!C15-2&amp;" - 30.09."&amp;'A. Allgemeine Informationen'!C15-1&amp;")"</f>
        <v>Ist-Base (01.10.2022 - 30.09.2023)</v>
      </c>
      <c r="J12" s="698"/>
      <c r="K12" s="695"/>
    </row>
    <row r="13" spans="1:11" ht="15" customHeight="1" x14ac:dyDescent="0.2">
      <c r="A13" s="226"/>
      <c r="B13" s="53" t="s">
        <v>358</v>
      </c>
      <c r="C13" s="456"/>
      <c r="D13" s="457"/>
      <c r="E13" s="458"/>
      <c r="F13" s="459"/>
      <c r="I13" s="711" t="str">
        <f>"Ist-Peak (01.10."&amp;'A. Allgemeine Informationen'!C15-2&amp;" - 30.09."&amp;'A. Allgemeine Informationen'!C15-1&amp;")"</f>
        <v>Ist-Peak (01.10.2022 - 30.09.2023)</v>
      </c>
      <c r="J13" s="698"/>
      <c r="K13" s="695"/>
    </row>
    <row r="14" spans="1:11" ht="15" customHeight="1" x14ac:dyDescent="0.2">
      <c r="A14" s="277"/>
      <c r="B14" s="460" t="s">
        <v>359</v>
      </c>
      <c r="C14" s="276"/>
      <c r="D14" s="228"/>
      <c r="E14" s="93"/>
      <c r="F14" s="461">
        <f>IFERROR(D14/E14,0)</f>
        <v>0</v>
      </c>
      <c r="I14" s="697" t="s">
        <v>816</v>
      </c>
      <c r="J14" s="699" t="e">
        <f t="array" ref="J14">INDEX(J19:J23,J10)</f>
        <v>#N/A</v>
      </c>
      <c r="K14" s="695"/>
    </row>
    <row r="15" spans="1:11" ht="15" customHeight="1" x14ac:dyDescent="0.2">
      <c r="A15" s="277"/>
      <c r="B15" s="460" t="s">
        <v>360</v>
      </c>
      <c r="C15" s="276"/>
      <c r="D15" s="228"/>
      <c r="E15" s="93"/>
      <c r="F15" s="461">
        <f t="shared" ref="F15:F18" si="0">IFERROR(D15/E15,0)</f>
        <v>0</v>
      </c>
      <c r="H15" s="462"/>
      <c r="I15" s="697" t="s">
        <v>817</v>
      </c>
      <c r="J15" s="699" t="e">
        <f>1-J14</f>
        <v>#N/A</v>
      </c>
      <c r="K15" s="695"/>
    </row>
    <row r="16" spans="1:11" ht="15" customHeight="1" x14ac:dyDescent="0.2">
      <c r="A16" s="277"/>
      <c r="B16" s="460" t="s">
        <v>361</v>
      </c>
      <c r="C16" s="276"/>
      <c r="D16" s="228"/>
      <c r="E16" s="93"/>
      <c r="F16" s="461">
        <f t="shared" si="0"/>
        <v>0</v>
      </c>
      <c r="I16" s="700" t="s">
        <v>818</v>
      </c>
      <c r="J16" s="712" t="e">
        <f>(J14*J12+J15*MAX(1.225*J12,J13))</f>
        <v>#N/A</v>
      </c>
      <c r="K16" s="695"/>
    </row>
    <row r="17" spans="1:11" ht="15" customHeight="1" x14ac:dyDescent="0.2">
      <c r="A17" s="277"/>
      <c r="B17" s="460" t="s">
        <v>362</v>
      </c>
      <c r="C17" s="626"/>
      <c r="D17" s="228"/>
      <c r="E17" s="93"/>
      <c r="F17" s="461">
        <f t="shared" si="0"/>
        <v>0</v>
      </c>
      <c r="H17" s="352"/>
      <c r="I17" s="260"/>
      <c r="J17" s="260"/>
      <c r="K17" s="260"/>
    </row>
    <row r="18" spans="1:11" ht="15" customHeight="1" x14ac:dyDescent="0.2">
      <c r="A18" s="277"/>
      <c r="B18" s="460"/>
      <c r="C18" s="726" t="s">
        <v>363</v>
      </c>
      <c r="D18" s="454">
        <f>SUM(D14:D17)</f>
        <v>0</v>
      </c>
      <c r="E18" s="287">
        <f>SUM(E14:E17)</f>
        <v>0</v>
      </c>
      <c r="F18" s="461">
        <f t="shared" si="0"/>
        <v>0</v>
      </c>
      <c r="I18" s="702" t="s">
        <v>819</v>
      </c>
      <c r="J18" s="702" t="s">
        <v>820</v>
      </c>
      <c r="K18" s="702" t="s">
        <v>821</v>
      </c>
    </row>
    <row r="19" spans="1:11" ht="15" customHeight="1" x14ac:dyDescent="0.2">
      <c r="A19" s="277"/>
      <c r="B19" s="53" t="s">
        <v>364</v>
      </c>
      <c r="C19" s="456"/>
      <c r="D19" s="463"/>
      <c r="E19" s="464"/>
      <c r="F19" s="465"/>
      <c r="I19" s="701" t="s">
        <v>814</v>
      </c>
      <c r="J19" s="703">
        <v>0.84</v>
      </c>
      <c r="K19" s="703">
        <v>0.16</v>
      </c>
    </row>
    <row r="20" spans="1:11" ht="15" customHeight="1" x14ac:dyDescent="0.2">
      <c r="A20" s="277"/>
      <c r="B20" s="460" t="s">
        <v>360</v>
      </c>
      <c r="C20" s="276"/>
      <c r="D20" s="228"/>
      <c r="E20" s="93"/>
      <c r="F20" s="461">
        <f>IFERROR(D20/E20,0)</f>
        <v>0</v>
      </c>
      <c r="I20" s="704" t="s">
        <v>208</v>
      </c>
      <c r="J20" s="705">
        <v>0.89900000000000002</v>
      </c>
      <c r="K20" s="705">
        <v>0.10100000000000001</v>
      </c>
    </row>
    <row r="21" spans="1:11" ht="15" customHeight="1" x14ac:dyDescent="0.2">
      <c r="A21" s="277"/>
      <c r="B21" s="460" t="s">
        <v>361</v>
      </c>
      <c r="C21" s="276"/>
      <c r="D21" s="228"/>
      <c r="E21" s="93"/>
      <c r="F21" s="461">
        <f t="shared" ref="F21:F22" si="1">IFERROR(D21/E21,0)</f>
        <v>0</v>
      </c>
      <c r="I21" s="704" t="s">
        <v>209</v>
      </c>
      <c r="J21" s="705">
        <v>0.71899999999999997</v>
      </c>
      <c r="K21" s="705">
        <v>0.28100000000000003</v>
      </c>
    </row>
    <row r="22" spans="1:11" ht="15" customHeight="1" x14ac:dyDescent="0.2">
      <c r="A22" s="277"/>
      <c r="B22" s="460" t="s">
        <v>362</v>
      </c>
      <c r="C22" s="626"/>
      <c r="D22" s="228"/>
      <c r="E22" s="93"/>
      <c r="F22" s="461">
        <f t="shared" si="1"/>
        <v>0</v>
      </c>
      <c r="I22" s="704" t="s">
        <v>210</v>
      </c>
      <c r="J22" s="705">
        <v>0.92900000000000005</v>
      </c>
      <c r="K22" s="705">
        <v>7.0999999999999994E-2</v>
      </c>
    </row>
    <row r="23" spans="1:11" ht="15" customHeight="1" thickBot="1" x14ac:dyDescent="0.25">
      <c r="A23" s="277"/>
      <c r="B23" s="584"/>
      <c r="C23" s="727" t="s">
        <v>365</v>
      </c>
      <c r="D23" s="710">
        <f>SUM(D20:D22)</f>
        <v>0</v>
      </c>
      <c r="E23" s="443">
        <f>SUM(E20:E22)</f>
        <v>0</v>
      </c>
      <c r="F23" s="466">
        <f>IFERROR(D23/E23,0)</f>
        <v>0</v>
      </c>
      <c r="I23" s="704" t="s">
        <v>211</v>
      </c>
      <c r="J23" s="705">
        <v>0.71899999999999997</v>
      </c>
      <c r="K23" s="705">
        <v>0.28100000000000003</v>
      </c>
    </row>
    <row r="24" spans="1:11" ht="12" customHeight="1" thickBot="1" x14ac:dyDescent="0.25">
      <c r="A24" s="227"/>
    </row>
    <row r="25" spans="1:11" s="12" customFormat="1" ht="36" customHeight="1" x14ac:dyDescent="0.2">
      <c r="A25" s="227"/>
      <c r="B25" s="646" t="s">
        <v>366</v>
      </c>
      <c r="C25" s="648" t="s">
        <v>431</v>
      </c>
      <c r="D25" s="648" t="s">
        <v>432</v>
      </c>
      <c r="E25" s="101" t="s">
        <v>111</v>
      </c>
      <c r="H25" s="467"/>
    </row>
    <row r="26" spans="1:11" ht="15" customHeight="1" x14ac:dyDescent="0.2">
      <c r="A26" s="277"/>
      <c r="B26" s="53" t="s">
        <v>367</v>
      </c>
      <c r="C26" s="287">
        <f>E12</f>
        <v>0</v>
      </c>
      <c r="D26" s="468">
        <f>F12</f>
        <v>0</v>
      </c>
      <c r="E26" s="344">
        <f>D12</f>
        <v>0</v>
      </c>
    </row>
    <row r="27" spans="1:11" ht="15" customHeight="1" thickBot="1" x14ac:dyDescent="0.25">
      <c r="A27" s="277"/>
      <c r="B27" s="92" t="s">
        <v>368</v>
      </c>
      <c r="C27" s="443">
        <f>E12</f>
        <v>0</v>
      </c>
      <c r="D27" s="469" t="e">
        <f>J16</f>
        <v>#N/A</v>
      </c>
      <c r="E27" s="345" t="e">
        <f>C27*D27</f>
        <v>#N/A</v>
      </c>
    </row>
    <row r="28" spans="1:11" ht="12" customHeight="1" thickBot="1" x14ac:dyDescent="0.25">
      <c r="A28" s="227"/>
    </row>
    <row r="29" spans="1:11" s="12" customFormat="1" ht="18" customHeight="1" x14ac:dyDescent="0.2">
      <c r="A29" s="227"/>
      <c r="B29" s="338" t="s">
        <v>344</v>
      </c>
      <c r="C29" s="470"/>
      <c r="D29" s="470"/>
      <c r="E29" s="471"/>
      <c r="F29" s="472"/>
    </row>
    <row r="30" spans="1:11" s="12" customFormat="1" ht="36" customHeight="1" x14ac:dyDescent="0.2">
      <c r="A30" s="227"/>
      <c r="B30" s="236" t="s">
        <v>102</v>
      </c>
      <c r="C30" s="237" t="s">
        <v>439</v>
      </c>
      <c r="D30" s="237" t="s">
        <v>433</v>
      </c>
      <c r="E30" s="288" t="s">
        <v>434</v>
      </c>
    </row>
    <row r="31" spans="1:11" ht="15" customHeight="1" x14ac:dyDescent="0.2">
      <c r="A31" s="708"/>
      <c r="B31" s="707" t="s">
        <v>822</v>
      </c>
      <c r="C31" s="709">
        <v>1.25</v>
      </c>
      <c r="D31" s="139">
        <f>$C31*$C$26</f>
        <v>0</v>
      </c>
      <c r="E31" s="344">
        <f>$C31*$C$26</f>
        <v>0</v>
      </c>
    </row>
    <row r="32" spans="1:11" ht="15" customHeight="1" x14ac:dyDescent="0.2">
      <c r="A32" s="708"/>
      <c r="B32" s="707" t="s">
        <v>823</v>
      </c>
      <c r="C32" s="419">
        <v>2.5000000000000001E-2</v>
      </c>
      <c r="D32" s="139" t="e">
        <f>$C32*E27</f>
        <v>#N/A</v>
      </c>
      <c r="E32" s="344" t="e">
        <f>$C32*E27</f>
        <v>#N/A</v>
      </c>
    </row>
    <row r="33" spans="1:5" ht="15" customHeight="1" thickBot="1" x14ac:dyDescent="0.25">
      <c r="A33" s="277"/>
      <c r="B33" s="92" t="s">
        <v>347</v>
      </c>
      <c r="C33" s="422">
        <v>0.25</v>
      </c>
      <c r="D33" s="443" t="e">
        <f>E27-D32/C33</f>
        <v>#N/A</v>
      </c>
      <c r="E33" s="354" t="e">
        <f>E27+E32/C33</f>
        <v>#N/A</v>
      </c>
    </row>
    <row r="34" spans="1:5" ht="12" customHeight="1" thickBot="1" x14ac:dyDescent="0.25">
      <c r="A34" s="227"/>
    </row>
    <row r="35" spans="1:5" s="12" customFormat="1" ht="36" customHeight="1" x14ac:dyDescent="0.2">
      <c r="A35" s="227"/>
      <c r="B35" s="338" t="s">
        <v>348</v>
      </c>
      <c r="C35" s="474"/>
      <c r="D35" s="648" t="s">
        <v>435</v>
      </c>
      <c r="E35" s="101" t="s">
        <v>436</v>
      </c>
    </row>
    <row r="36" spans="1:5" ht="15" customHeight="1" thickBot="1" x14ac:dyDescent="0.25">
      <c r="A36" s="277"/>
      <c r="B36" s="584" t="s">
        <v>349</v>
      </c>
      <c r="C36" s="602"/>
      <c r="D36" s="443" t="e">
        <f>MIN(D31,IF(E26&lt;=D33,D32,IF(E26&lt;E27,(E27-E26)*C33,0)))</f>
        <v>#N/A</v>
      </c>
      <c r="E36" s="713" t="e">
        <f>MIN(E31,IF(E26&gt;E33,E32,IF(E26&gt;E27,-(E27-E26)*C33,0)))</f>
        <v>#N/A</v>
      </c>
    </row>
    <row r="37" spans="1:5" ht="12" customHeight="1" thickBot="1" x14ac:dyDescent="0.25">
      <c r="A37" s="227"/>
    </row>
    <row r="38" spans="1:5" s="12" customFormat="1" ht="54" customHeight="1" x14ac:dyDescent="0.2">
      <c r="A38" s="227"/>
      <c r="B38" s="338" t="s">
        <v>350</v>
      </c>
      <c r="C38" s="470"/>
      <c r="D38" s="648" t="s">
        <v>437</v>
      </c>
      <c r="E38" s="101" t="s">
        <v>438</v>
      </c>
    </row>
    <row r="39" spans="1:5" ht="15" customHeight="1" x14ac:dyDescent="0.2">
      <c r="A39" s="277"/>
      <c r="B39" s="460" t="s">
        <v>351</v>
      </c>
      <c r="C39" s="67"/>
      <c r="D39" s="287">
        <f>MAX(D6-E26,0)</f>
        <v>0</v>
      </c>
      <c r="E39" s="473">
        <f>MAX(E26-D6,0)</f>
        <v>0</v>
      </c>
    </row>
    <row r="40" spans="1:5" ht="15" customHeight="1" thickBot="1" x14ac:dyDescent="0.25">
      <c r="A40" s="277"/>
      <c r="B40" s="584" t="s">
        <v>352</v>
      </c>
      <c r="C40" s="602"/>
      <c r="D40" s="443" t="e">
        <f>MAX(D39-E39-D36+E36,0)</f>
        <v>#N/A</v>
      </c>
      <c r="E40" s="354" t="e">
        <f>MAX(E39-D39+D36-E36,0)</f>
        <v>#N/A</v>
      </c>
    </row>
    <row r="41" spans="1:5" ht="10.5" customHeight="1" x14ac:dyDescent="0.2">
      <c r="A41" s="227"/>
    </row>
  </sheetData>
  <sheetProtection algorithmName="SHA-512" hashValue="CFeUhYoFGN38/xSlwcZ+SAvvdxVuwfs8zKUk0TsYmc/PSWEJSIiv3H3N8ke2I1j497T9sSUXlWUPqipKuCObVQ==" saltValue="buYZ9+w9t0jf49lBAxhxSA==" spinCount="100000" sheet="1" objects="1" scenarios="1"/>
  <pageMargins left="0.7" right="0.7" top="0.78740157499999996" bottom="0.78740157499999996" header="0.3" footer="0.3"/>
  <pageSetup paperSize="9" scale="67" orientation="portrait" r:id="rId1"/>
  <ignoredErrors>
    <ignoredError sqref="J10 J14:J16" evalError="1"/>
  </ignoredErrors>
  <extLst>
    <ext xmlns:x14="http://schemas.microsoft.com/office/spreadsheetml/2009/9/main" uri="{CCE6A557-97BC-4b89-ADB6-D9C93CAAB3DF}">
      <x14:dataValidations xmlns:xm="http://schemas.microsoft.com/office/excel/2006/main" count="1">
        <x14:dataValidation type="list" allowBlank="1" showInputMessage="1" showErrorMessage="1">
          <x14:formula1>
            <xm:f>Listen!#REF!</xm:f>
          </x14:formula1>
          <xm:sqref>I10</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tabColor rgb="FFFFFF99"/>
  </sheetPr>
  <dimension ref="A1:F10"/>
  <sheetViews>
    <sheetView showGridLines="0" zoomScaleNormal="100" workbookViewId="0">
      <selection activeCell="D6" sqref="D6"/>
    </sheetView>
  </sheetViews>
  <sheetFormatPr baseColWidth="10" defaultRowHeight="14.25" x14ac:dyDescent="0.2"/>
  <cols>
    <col min="1" max="1" width="2.7109375" style="221" customWidth="1"/>
    <col min="2" max="2" width="46.140625" style="42" customWidth="1"/>
    <col min="3" max="3" width="17.7109375" style="42" customWidth="1"/>
    <col min="4" max="4" width="2.7109375" style="42" customWidth="1"/>
    <col min="5" max="5" width="12.7109375" style="42" bestFit="1" customWidth="1"/>
    <col min="6" max="6" width="11.42578125" style="42"/>
    <col min="7" max="7" width="7.85546875" style="42" customWidth="1"/>
    <col min="8" max="16384" width="11.42578125" style="42"/>
  </cols>
  <sheetData>
    <row r="1" spans="1:6" s="221" customFormat="1" ht="30" customHeight="1" x14ac:dyDescent="0.2">
      <c r="B1" s="222" t="s">
        <v>460</v>
      </c>
      <c r="E1" s="223"/>
    </row>
    <row r="2" spans="1:6" s="221" customFormat="1" ht="15" customHeight="1" x14ac:dyDescent="0.2">
      <c r="B2" s="227" t="s">
        <v>118</v>
      </c>
      <c r="E2" s="223"/>
    </row>
    <row r="3" spans="1:6" s="221" customFormat="1" ht="12" customHeight="1" thickBot="1" x14ac:dyDescent="0.25">
      <c r="A3" s="224"/>
      <c r="D3" s="225"/>
    </row>
    <row r="4" spans="1:6" s="221" customFormat="1" ht="36" customHeight="1" x14ac:dyDescent="0.2">
      <c r="A4" s="224"/>
      <c r="B4" s="590" t="s">
        <v>369</v>
      </c>
      <c r="C4" s="102" t="s">
        <v>110</v>
      </c>
      <c r="D4" s="225"/>
      <c r="F4" s="749"/>
    </row>
    <row r="5" spans="1:6" s="286" customFormat="1" ht="15" customHeight="1" x14ac:dyDescent="0.2">
      <c r="A5" s="226"/>
      <c r="B5" s="282" t="s">
        <v>89</v>
      </c>
      <c r="C5" s="62"/>
      <c r="D5" s="301"/>
      <c r="E5" s="302"/>
    </row>
    <row r="6" spans="1:6" s="286" customFormat="1" ht="15" customHeight="1" x14ac:dyDescent="0.2">
      <c r="A6" s="226"/>
      <c r="B6" s="282" t="s">
        <v>119</v>
      </c>
      <c r="C6" s="62"/>
      <c r="D6" s="301"/>
      <c r="E6" s="302"/>
    </row>
    <row r="7" spans="1:6" s="286" customFormat="1" ht="15" customHeight="1" thickBot="1" x14ac:dyDescent="0.25">
      <c r="A7" s="226"/>
      <c r="B7" s="589" t="s">
        <v>99</v>
      </c>
      <c r="C7" s="63">
        <f>C5-C6</f>
        <v>0</v>
      </c>
      <c r="D7" s="301"/>
      <c r="E7" s="302"/>
    </row>
    <row r="8" spans="1:6" ht="12" customHeight="1" x14ac:dyDescent="0.2">
      <c r="A8" s="224"/>
    </row>
    <row r="9" spans="1:6" ht="12" customHeight="1" x14ac:dyDescent="0.2">
      <c r="A9" s="226"/>
    </row>
    <row r="10" spans="1:6" ht="8.25" customHeight="1" x14ac:dyDescent="0.2">
      <c r="A10" s="227"/>
    </row>
  </sheetData>
  <sheetProtection algorithmName="SHA-512" hashValue="74i6z3qDMCwbZHmhZjASRqRN4ulBQ9yeLOwWMB0gVaSFmevuYLXxu02ZnPM9vvtKKJCOZ9hTFJhm/LqeqhueWQ==" saltValue="WH8N/p+r2PmbpCX339TJHg==" spinCount="100000" sheet="1" objects="1" scenarios="1"/>
  <pageMargins left="0.7" right="0.7" top="0.78740157499999996" bottom="0.78740157499999996" header="0.3" footer="0.3"/>
  <pageSetup paperSize="9"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9">
    <tabColor rgb="FFFFFF99"/>
  </sheetPr>
  <dimension ref="B1:J65"/>
  <sheetViews>
    <sheetView showGridLines="0" zoomScale="85" zoomScaleNormal="85" workbookViewId="0">
      <selection activeCell="D6" sqref="D6"/>
    </sheetView>
  </sheetViews>
  <sheetFormatPr baseColWidth="10" defaultRowHeight="14.25" x14ac:dyDescent="0.2"/>
  <cols>
    <col min="1" max="1" width="2.7109375" style="42" customWidth="1"/>
    <col min="2" max="2" width="10.140625" style="221" customWidth="1"/>
    <col min="3" max="3" width="31" style="42" customWidth="1"/>
    <col min="4" max="4" width="17.7109375" style="42" customWidth="1"/>
    <col min="5" max="5" width="24.140625" style="42" customWidth="1"/>
    <col min="6" max="10" width="17.7109375" style="42" customWidth="1"/>
    <col min="11" max="11" width="2.7109375" style="42" customWidth="1"/>
    <col min="12" max="16384" width="11.42578125" style="42"/>
  </cols>
  <sheetData>
    <row r="1" spans="2:8" s="221" customFormat="1" ht="30" customHeight="1" x14ac:dyDescent="0.2">
      <c r="B1" s="222" t="s">
        <v>461</v>
      </c>
      <c r="G1" s="223"/>
    </row>
    <row r="2" spans="2:8" s="221" customFormat="1" ht="15" customHeight="1" x14ac:dyDescent="0.2">
      <c r="B2" s="227" t="s">
        <v>118</v>
      </c>
      <c r="G2" s="223"/>
    </row>
    <row r="3" spans="2:8" s="221" customFormat="1" ht="12" customHeight="1" thickBot="1" x14ac:dyDescent="0.25">
      <c r="B3" s="224"/>
      <c r="F3" s="225"/>
    </row>
    <row r="4" spans="2:8" s="221" customFormat="1" ht="36" customHeight="1" x14ac:dyDescent="0.2">
      <c r="B4" s="204" t="s">
        <v>370</v>
      </c>
      <c r="C4" s="570"/>
      <c r="D4" s="102" t="s">
        <v>110</v>
      </c>
      <c r="F4" s="225"/>
      <c r="H4" s="669"/>
    </row>
    <row r="5" spans="2:8" s="286" customFormat="1" ht="15" customHeight="1" x14ac:dyDescent="0.2">
      <c r="B5" s="588" t="s">
        <v>89</v>
      </c>
      <c r="C5" s="597"/>
      <c r="D5" s="61">
        <f>H31+J55+D64</f>
        <v>0</v>
      </c>
      <c r="F5" s="301"/>
      <c r="G5" s="302"/>
    </row>
    <row r="6" spans="2:8" s="286" customFormat="1" ht="15" customHeight="1" x14ac:dyDescent="0.2">
      <c r="B6" s="588" t="s">
        <v>119</v>
      </c>
      <c r="C6" s="597"/>
      <c r="D6" s="62"/>
      <c r="F6" s="301"/>
      <c r="G6" s="302"/>
    </row>
    <row r="7" spans="2:8" s="286" customFormat="1" ht="15" customHeight="1" thickBot="1" x14ac:dyDescent="0.25">
      <c r="B7" s="589" t="s">
        <v>99</v>
      </c>
      <c r="C7" s="598"/>
      <c r="D7" s="63">
        <f>D5-D6</f>
        <v>0</v>
      </c>
      <c r="F7" s="301"/>
      <c r="G7" s="302"/>
    </row>
    <row r="8" spans="2:8" ht="12" customHeight="1" thickBot="1" x14ac:dyDescent="0.25">
      <c r="B8" s="224"/>
    </row>
    <row r="9" spans="2:8" s="12" customFormat="1" ht="18" customHeight="1" x14ac:dyDescent="0.2">
      <c r="B9" s="624" t="s">
        <v>371</v>
      </c>
      <c r="C9" s="401"/>
      <c r="D9" s="401"/>
      <c r="E9" s="401"/>
      <c r="F9" s="401"/>
      <c r="G9" s="401"/>
      <c r="H9" s="402"/>
    </row>
    <row r="10" spans="2:8" s="12" customFormat="1" ht="52.5" customHeight="1" x14ac:dyDescent="0.2">
      <c r="B10" s="327" t="s">
        <v>429</v>
      </c>
      <c r="C10" s="627" t="s">
        <v>372</v>
      </c>
      <c r="D10" s="515"/>
      <c r="E10" s="670" t="s">
        <v>789</v>
      </c>
      <c r="F10" s="627" t="s">
        <v>373</v>
      </c>
      <c r="G10" s="515"/>
      <c r="H10" s="288" t="s">
        <v>428</v>
      </c>
    </row>
    <row r="11" spans="2:8" ht="15" customHeight="1" x14ac:dyDescent="0.2">
      <c r="B11" s="305">
        <v>1</v>
      </c>
      <c r="C11" s="552"/>
      <c r="D11" s="553"/>
      <c r="E11" s="676"/>
      <c r="F11" s="554"/>
      <c r="G11" s="555"/>
      <c r="H11" s="62"/>
    </row>
    <row r="12" spans="2:8" ht="15" customHeight="1" x14ac:dyDescent="0.2">
      <c r="B12" s="305">
        <v>2</v>
      </c>
      <c r="C12" s="671"/>
      <c r="D12" s="672"/>
      <c r="E12" s="676"/>
      <c r="F12" s="671"/>
      <c r="G12" s="672"/>
      <c r="H12" s="532"/>
    </row>
    <row r="13" spans="2:8" ht="15" customHeight="1" x14ac:dyDescent="0.2">
      <c r="B13" s="305">
        <v>3</v>
      </c>
      <c r="C13" s="671"/>
      <c r="D13" s="672"/>
      <c r="E13" s="676"/>
      <c r="F13" s="671"/>
      <c r="G13" s="672"/>
      <c r="H13" s="532"/>
    </row>
    <row r="14" spans="2:8" ht="15" customHeight="1" x14ac:dyDescent="0.2">
      <c r="B14" s="305">
        <v>4</v>
      </c>
      <c r="C14" s="671"/>
      <c r="D14" s="672"/>
      <c r="E14" s="676"/>
      <c r="F14" s="671"/>
      <c r="G14" s="672"/>
      <c r="H14" s="532"/>
    </row>
    <row r="15" spans="2:8" ht="15" customHeight="1" x14ac:dyDescent="0.2">
      <c r="B15" s="305">
        <v>5</v>
      </c>
      <c r="C15" s="671"/>
      <c r="D15" s="672"/>
      <c r="E15" s="676"/>
      <c r="F15" s="671"/>
      <c r="G15" s="672"/>
      <c r="H15" s="532"/>
    </row>
    <row r="16" spans="2:8" ht="15" customHeight="1" x14ac:dyDescent="0.2">
      <c r="B16" s="305">
        <v>6</v>
      </c>
      <c r="C16" s="671"/>
      <c r="D16" s="672"/>
      <c r="E16" s="676"/>
      <c r="F16" s="671"/>
      <c r="G16" s="672"/>
      <c r="H16" s="532"/>
    </row>
    <row r="17" spans="2:8" ht="15" customHeight="1" x14ac:dyDescent="0.2">
      <c r="B17" s="305">
        <v>7</v>
      </c>
      <c r="C17" s="671"/>
      <c r="D17" s="672"/>
      <c r="E17" s="676"/>
      <c r="F17" s="671"/>
      <c r="G17" s="672"/>
      <c r="H17" s="532"/>
    </row>
    <row r="18" spans="2:8" ht="15" customHeight="1" x14ac:dyDescent="0.2">
      <c r="B18" s="305">
        <v>8</v>
      </c>
      <c r="C18" s="671"/>
      <c r="D18" s="672"/>
      <c r="E18" s="676"/>
      <c r="F18" s="671"/>
      <c r="G18" s="672"/>
      <c r="H18" s="532"/>
    </row>
    <row r="19" spans="2:8" ht="15" customHeight="1" x14ac:dyDescent="0.2">
      <c r="B19" s="305">
        <v>9</v>
      </c>
      <c r="C19" s="671"/>
      <c r="D19" s="672"/>
      <c r="E19" s="676"/>
      <c r="F19" s="671"/>
      <c r="G19" s="672"/>
      <c r="H19" s="532"/>
    </row>
    <row r="20" spans="2:8" ht="15" customHeight="1" x14ac:dyDescent="0.2">
      <c r="B20" s="305">
        <v>10</v>
      </c>
      <c r="C20" s="671"/>
      <c r="D20" s="672"/>
      <c r="E20" s="676"/>
      <c r="F20" s="671"/>
      <c r="G20" s="672"/>
      <c r="H20" s="532"/>
    </row>
    <row r="21" spans="2:8" ht="15" customHeight="1" x14ac:dyDescent="0.2">
      <c r="B21" s="305">
        <v>11</v>
      </c>
      <c r="C21" s="671"/>
      <c r="D21" s="672"/>
      <c r="E21" s="676"/>
      <c r="F21" s="671"/>
      <c r="G21" s="672"/>
      <c r="H21" s="532"/>
    </row>
    <row r="22" spans="2:8" ht="15" customHeight="1" x14ac:dyDescent="0.2">
      <c r="B22" s="305">
        <v>12</v>
      </c>
      <c r="C22" s="552"/>
      <c r="D22" s="553"/>
      <c r="E22" s="676"/>
      <c r="F22" s="554"/>
      <c r="G22" s="555"/>
      <c r="H22" s="62"/>
    </row>
    <row r="23" spans="2:8" ht="15" customHeight="1" x14ac:dyDescent="0.2">
      <c r="B23" s="305">
        <v>13</v>
      </c>
      <c r="C23" s="552"/>
      <c r="D23" s="553"/>
      <c r="E23" s="676"/>
      <c r="F23" s="554"/>
      <c r="G23" s="555"/>
      <c r="H23" s="62"/>
    </row>
    <row r="24" spans="2:8" ht="15" customHeight="1" x14ac:dyDescent="0.2">
      <c r="B24" s="305">
        <v>14</v>
      </c>
      <c r="C24" s="552"/>
      <c r="D24" s="553"/>
      <c r="E24" s="676"/>
      <c r="F24" s="554"/>
      <c r="G24" s="555"/>
      <c r="H24" s="62"/>
    </row>
    <row r="25" spans="2:8" ht="15" customHeight="1" x14ac:dyDescent="0.2">
      <c r="B25" s="305">
        <v>15</v>
      </c>
      <c r="C25" s="552"/>
      <c r="D25" s="553"/>
      <c r="E25" s="676"/>
      <c r="F25" s="554"/>
      <c r="G25" s="555"/>
      <c r="H25" s="62"/>
    </row>
    <row r="26" spans="2:8" ht="15" customHeight="1" x14ac:dyDescent="0.2">
      <c r="B26" s="305">
        <v>16</v>
      </c>
      <c r="C26" s="552"/>
      <c r="D26" s="553"/>
      <c r="E26" s="676"/>
      <c r="F26" s="554"/>
      <c r="G26" s="555"/>
      <c r="H26" s="62"/>
    </row>
    <row r="27" spans="2:8" ht="15" customHeight="1" x14ac:dyDescent="0.2">
      <c r="B27" s="305">
        <v>17</v>
      </c>
      <c r="C27" s="552"/>
      <c r="D27" s="553"/>
      <c r="E27" s="676"/>
      <c r="F27" s="554"/>
      <c r="G27" s="555"/>
      <c r="H27" s="62"/>
    </row>
    <row r="28" spans="2:8" ht="15" customHeight="1" x14ac:dyDescent="0.2">
      <c r="B28" s="305">
        <v>18</v>
      </c>
      <c r="C28" s="552"/>
      <c r="D28" s="553"/>
      <c r="E28" s="676"/>
      <c r="F28" s="554"/>
      <c r="G28" s="555"/>
      <c r="H28" s="62"/>
    </row>
    <row r="29" spans="2:8" ht="15" customHeight="1" x14ac:dyDescent="0.2">
      <c r="B29" s="305">
        <v>19</v>
      </c>
      <c r="C29" s="552"/>
      <c r="D29" s="553"/>
      <c r="E29" s="676"/>
      <c r="F29" s="554"/>
      <c r="G29" s="555"/>
      <c r="H29" s="62"/>
    </row>
    <row r="30" spans="2:8" ht="15" customHeight="1" thickBot="1" x14ac:dyDescent="0.25">
      <c r="B30" s="305">
        <v>20</v>
      </c>
      <c r="C30" s="556"/>
      <c r="D30" s="557"/>
      <c r="E30" s="677"/>
      <c r="F30" s="556"/>
      <c r="G30" s="557"/>
      <c r="H30" s="62"/>
    </row>
    <row r="31" spans="2:8" ht="15" customHeight="1" thickBot="1" x14ac:dyDescent="0.25">
      <c r="B31" s="306" t="s">
        <v>354</v>
      </c>
      <c r="C31" s="66"/>
      <c r="D31" s="66"/>
      <c r="E31" s="678">
        <f>SUM(E11:E30)</f>
        <v>0</v>
      </c>
      <c r="F31" s="66"/>
      <c r="G31" s="66"/>
      <c r="H31" s="477">
        <f>SUM(H11:H30)</f>
        <v>0</v>
      </c>
    </row>
    <row r="32" spans="2:8" ht="12" customHeight="1" thickBot="1" x14ac:dyDescent="0.25">
      <c r="B32" s="227"/>
    </row>
    <row r="33" spans="2:10" s="12" customFormat="1" ht="18" customHeight="1" x14ac:dyDescent="0.2">
      <c r="B33" s="630" t="s">
        <v>374</v>
      </c>
      <c r="C33" s="631"/>
      <c r="D33" s="631"/>
      <c r="E33" s="631"/>
      <c r="F33" s="631"/>
      <c r="G33" s="631"/>
      <c r="H33" s="631"/>
      <c r="I33" s="631"/>
      <c r="J33" s="632"/>
    </row>
    <row r="34" spans="2:10" s="12" customFormat="1" ht="36" customHeight="1" x14ac:dyDescent="0.2">
      <c r="B34" s="275" t="s">
        <v>429</v>
      </c>
      <c r="C34" s="628" t="s">
        <v>372</v>
      </c>
      <c r="D34" s="629"/>
      <c r="E34" s="628" t="s">
        <v>373</v>
      </c>
      <c r="F34" s="629"/>
      <c r="G34" s="628" t="s">
        <v>375</v>
      </c>
      <c r="H34" s="629"/>
      <c r="I34" s="478" t="s">
        <v>430</v>
      </c>
      <c r="J34" s="479" t="s">
        <v>111</v>
      </c>
    </row>
    <row r="35" spans="2:10" ht="15" customHeight="1" x14ac:dyDescent="0.2">
      <c r="B35" s="303">
        <v>1</v>
      </c>
      <c r="C35" s="558"/>
      <c r="D35" s="531"/>
      <c r="E35" s="228"/>
      <c r="F35" s="263"/>
      <c r="G35" s="228"/>
      <c r="H35" s="263"/>
      <c r="I35" s="93"/>
      <c r="J35" s="62"/>
    </row>
    <row r="36" spans="2:10" ht="15" customHeight="1" x14ac:dyDescent="0.2">
      <c r="B36" s="673">
        <v>2</v>
      </c>
      <c r="C36" s="674"/>
      <c r="D36" s="675"/>
      <c r="E36" s="674"/>
      <c r="F36" s="675"/>
      <c r="G36" s="674"/>
      <c r="H36" s="675"/>
      <c r="I36" s="666"/>
      <c r="J36" s="532"/>
    </row>
    <row r="37" spans="2:10" ht="15" customHeight="1" x14ac:dyDescent="0.2">
      <c r="B37" s="303">
        <v>3</v>
      </c>
      <c r="C37" s="674"/>
      <c r="D37" s="675"/>
      <c r="E37" s="674"/>
      <c r="F37" s="675"/>
      <c r="G37" s="674"/>
      <c r="H37" s="675"/>
      <c r="I37" s="666"/>
      <c r="J37" s="532"/>
    </row>
    <row r="38" spans="2:10" ht="15" customHeight="1" x14ac:dyDescent="0.2">
      <c r="B38" s="673">
        <v>4</v>
      </c>
      <c r="C38" s="674"/>
      <c r="D38" s="675"/>
      <c r="E38" s="674"/>
      <c r="F38" s="675"/>
      <c r="G38" s="674"/>
      <c r="H38" s="675"/>
      <c r="I38" s="666"/>
      <c r="J38" s="532"/>
    </row>
    <row r="39" spans="2:10" ht="15" customHeight="1" x14ac:dyDescent="0.2">
      <c r="B39" s="303">
        <v>5</v>
      </c>
      <c r="C39" s="674"/>
      <c r="D39" s="675"/>
      <c r="E39" s="674"/>
      <c r="F39" s="675"/>
      <c r="G39" s="674"/>
      <c r="H39" s="675"/>
      <c r="I39" s="666"/>
      <c r="J39" s="532"/>
    </row>
    <row r="40" spans="2:10" ht="15" customHeight="1" x14ac:dyDescent="0.2">
      <c r="B40" s="673">
        <v>6</v>
      </c>
      <c r="C40" s="674"/>
      <c r="D40" s="675"/>
      <c r="E40" s="674"/>
      <c r="F40" s="675"/>
      <c r="G40" s="674"/>
      <c r="H40" s="675"/>
      <c r="I40" s="666"/>
      <c r="J40" s="532"/>
    </row>
    <row r="41" spans="2:10" ht="15" customHeight="1" x14ac:dyDescent="0.2">
      <c r="B41" s="303">
        <v>7</v>
      </c>
      <c r="C41" s="674"/>
      <c r="D41" s="675"/>
      <c r="E41" s="674"/>
      <c r="F41" s="675"/>
      <c r="G41" s="674"/>
      <c r="H41" s="675"/>
      <c r="I41" s="666"/>
      <c r="J41" s="532"/>
    </row>
    <row r="42" spans="2:10" ht="15" customHeight="1" x14ac:dyDescent="0.2">
      <c r="B42" s="673">
        <v>8</v>
      </c>
      <c r="C42" s="674"/>
      <c r="D42" s="675"/>
      <c r="E42" s="674"/>
      <c r="F42" s="675"/>
      <c r="G42" s="674"/>
      <c r="H42" s="675"/>
      <c r="I42" s="666"/>
      <c r="J42" s="532"/>
    </row>
    <row r="43" spans="2:10" ht="15" customHeight="1" x14ac:dyDescent="0.2">
      <c r="B43" s="303">
        <v>9</v>
      </c>
      <c r="C43" s="674"/>
      <c r="D43" s="675"/>
      <c r="E43" s="674"/>
      <c r="F43" s="675"/>
      <c r="G43" s="674"/>
      <c r="H43" s="675"/>
      <c r="I43" s="666"/>
      <c r="J43" s="532"/>
    </row>
    <row r="44" spans="2:10" ht="15" customHeight="1" x14ac:dyDescent="0.2">
      <c r="B44" s="673">
        <v>10</v>
      </c>
      <c r="C44" s="558"/>
      <c r="D44" s="531"/>
      <c r="E44" s="228"/>
      <c r="F44" s="263"/>
      <c r="G44" s="228"/>
      <c r="H44" s="263"/>
      <c r="I44" s="93"/>
      <c r="J44" s="62"/>
    </row>
    <row r="45" spans="2:10" ht="15" customHeight="1" x14ac:dyDescent="0.2">
      <c r="B45" s="303">
        <v>11</v>
      </c>
      <c r="C45" s="674"/>
      <c r="D45" s="675"/>
      <c r="E45" s="674"/>
      <c r="F45" s="675"/>
      <c r="G45" s="674"/>
      <c r="H45" s="675"/>
      <c r="I45" s="666"/>
      <c r="J45" s="532"/>
    </row>
    <row r="46" spans="2:10" ht="15" customHeight="1" x14ac:dyDescent="0.2">
      <c r="B46" s="673">
        <v>12</v>
      </c>
      <c r="C46" s="674"/>
      <c r="D46" s="675"/>
      <c r="E46" s="674"/>
      <c r="F46" s="675"/>
      <c r="G46" s="674"/>
      <c r="H46" s="675"/>
      <c r="I46" s="666"/>
      <c r="J46" s="532"/>
    </row>
    <row r="47" spans="2:10" ht="15" customHeight="1" x14ac:dyDescent="0.2">
      <c r="B47" s="303">
        <v>13</v>
      </c>
      <c r="C47" s="558"/>
      <c r="D47" s="531"/>
      <c r="E47" s="228"/>
      <c r="F47" s="263"/>
      <c r="G47" s="228"/>
      <c r="H47" s="263"/>
      <c r="I47" s="93"/>
      <c r="J47" s="62"/>
    </row>
    <row r="48" spans="2:10" ht="15" customHeight="1" x14ac:dyDescent="0.2">
      <c r="B48" s="673">
        <v>14</v>
      </c>
      <c r="C48" s="558"/>
      <c r="D48" s="531"/>
      <c r="E48" s="228"/>
      <c r="F48" s="263"/>
      <c r="G48" s="228"/>
      <c r="H48" s="263"/>
      <c r="I48" s="93"/>
      <c r="J48" s="62"/>
    </row>
    <row r="49" spans="2:10" ht="15" customHeight="1" x14ac:dyDescent="0.2">
      <c r="B49" s="303">
        <v>15</v>
      </c>
      <c r="C49" s="558"/>
      <c r="D49" s="531"/>
      <c r="E49" s="228"/>
      <c r="F49" s="263"/>
      <c r="G49" s="228"/>
      <c r="H49" s="263"/>
      <c r="I49" s="93"/>
      <c r="J49" s="62"/>
    </row>
    <row r="50" spans="2:10" ht="15" customHeight="1" x14ac:dyDescent="0.2">
      <c r="B50" s="673">
        <v>16</v>
      </c>
      <c r="C50" s="558"/>
      <c r="D50" s="531"/>
      <c r="E50" s="228"/>
      <c r="F50" s="263"/>
      <c r="G50" s="228"/>
      <c r="H50" s="263"/>
      <c r="I50" s="93"/>
      <c r="J50" s="62"/>
    </row>
    <row r="51" spans="2:10" ht="15" customHeight="1" x14ac:dyDescent="0.2">
      <c r="B51" s="303">
        <v>17</v>
      </c>
      <c r="C51" s="558"/>
      <c r="D51" s="531"/>
      <c r="E51" s="228"/>
      <c r="F51" s="263"/>
      <c r="G51" s="228"/>
      <c r="H51" s="263"/>
      <c r="I51" s="93"/>
      <c r="J51" s="62"/>
    </row>
    <row r="52" spans="2:10" ht="15" customHeight="1" x14ac:dyDescent="0.2">
      <c r="B52" s="673">
        <v>18</v>
      </c>
      <c r="C52" s="558"/>
      <c r="D52" s="531"/>
      <c r="E52" s="228"/>
      <c r="F52" s="263"/>
      <c r="G52" s="228"/>
      <c r="H52" s="263"/>
      <c r="I52" s="93"/>
      <c r="J52" s="62"/>
    </row>
    <row r="53" spans="2:10" ht="15" customHeight="1" x14ac:dyDescent="0.2">
      <c r="B53" s="303">
        <v>19</v>
      </c>
      <c r="C53" s="558"/>
      <c r="D53" s="531"/>
      <c r="E53" s="228"/>
      <c r="F53" s="263"/>
      <c r="G53" s="228"/>
      <c r="H53" s="263"/>
      <c r="I53" s="93"/>
      <c r="J53" s="62"/>
    </row>
    <row r="54" spans="2:10" ht="15" customHeight="1" thickBot="1" x14ac:dyDescent="0.25">
      <c r="B54" s="673">
        <v>20</v>
      </c>
      <c r="C54" s="558"/>
      <c r="D54" s="531"/>
      <c r="E54" s="559"/>
      <c r="F54" s="560"/>
      <c r="G54" s="228"/>
      <c r="H54" s="561"/>
      <c r="I54" s="93"/>
      <c r="J54" s="62"/>
    </row>
    <row r="55" spans="2:10" ht="15" customHeight="1" thickBot="1" x14ac:dyDescent="0.25">
      <c r="B55" s="307" t="s">
        <v>354</v>
      </c>
      <c r="C55" s="480"/>
      <c r="D55" s="481"/>
      <c r="E55" s="481"/>
      <c r="F55" s="481"/>
      <c r="G55" s="481"/>
      <c r="H55" s="482"/>
      <c r="I55" s="483">
        <f>SUM(I35:I54)</f>
        <v>0</v>
      </c>
      <c r="J55" s="63">
        <f>SUM(J35:J54)</f>
        <v>0</v>
      </c>
    </row>
    <row r="56" spans="2:10" ht="12" customHeight="1" thickBot="1" x14ac:dyDescent="0.25">
      <c r="B56" s="227"/>
    </row>
    <row r="57" spans="2:10" s="12" customFormat="1" ht="18" customHeight="1" x14ac:dyDescent="0.2">
      <c r="B57" s="338" t="s">
        <v>114</v>
      </c>
      <c r="C57" s="470"/>
      <c r="D57" s="470"/>
      <c r="E57" s="470"/>
      <c r="F57" s="471"/>
    </row>
    <row r="58" spans="2:10" s="12" customFormat="1" ht="36" customHeight="1" x14ac:dyDescent="0.2">
      <c r="B58" s="275" t="s">
        <v>429</v>
      </c>
      <c r="C58" s="258" t="s">
        <v>102</v>
      </c>
      <c r="D58" s="259" t="s">
        <v>111</v>
      </c>
      <c r="E58" s="633" t="s">
        <v>376</v>
      </c>
      <c r="F58" s="634"/>
    </row>
    <row r="59" spans="2:10" ht="15" customHeight="1" x14ac:dyDescent="0.2">
      <c r="B59" s="303">
        <v>1</v>
      </c>
      <c r="C59" s="554"/>
      <c r="D59" s="724"/>
      <c r="E59" s="552"/>
      <c r="F59" s="562"/>
    </row>
    <row r="60" spans="2:10" ht="15" customHeight="1" x14ac:dyDescent="0.2">
      <c r="B60" s="303">
        <v>2</v>
      </c>
      <c r="C60" s="554"/>
      <c r="D60" s="724"/>
      <c r="E60" s="552"/>
      <c r="F60" s="562"/>
    </row>
    <row r="61" spans="2:10" ht="15" customHeight="1" x14ac:dyDescent="0.2">
      <c r="B61" s="303">
        <v>3</v>
      </c>
      <c r="C61" s="554"/>
      <c r="D61" s="724"/>
      <c r="E61" s="552"/>
      <c r="F61" s="562"/>
    </row>
    <row r="62" spans="2:10" ht="15" customHeight="1" x14ac:dyDescent="0.2">
      <c r="B62" s="303">
        <v>4</v>
      </c>
      <c r="C62" s="554"/>
      <c r="D62" s="724"/>
      <c r="E62" s="552"/>
      <c r="F62" s="562"/>
    </row>
    <row r="63" spans="2:10" ht="15" customHeight="1" thickBot="1" x14ac:dyDescent="0.25">
      <c r="B63" s="304">
        <v>5</v>
      </c>
      <c r="C63" s="556"/>
      <c r="D63" s="725"/>
      <c r="E63" s="556"/>
      <c r="F63" s="563"/>
    </row>
    <row r="64" spans="2:10" ht="15" customHeight="1" thickBot="1" x14ac:dyDescent="0.25">
      <c r="B64" s="306" t="s">
        <v>354</v>
      </c>
      <c r="C64" s="66"/>
      <c r="D64" s="477">
        <f>SUM(D59:D63)</f>
        <v>0</v>
      </c>
      <c r="E64" s="66"/>
    </row>
    <row r="65" spans="2:2" ht="9" customHeight="1" x14ac:dyDescent="0.2">
      <c r="B65" s="227"/>
    </row>
  </sheetData>
  <sheetProtection algorithmName="SHA-512" hashValue="ePtPKqT4Bz4+z4PwwielC6M8BCwdT/cg90JW8hYdOjczWDjhgqEG4uSgD6mMIR9blDCCBTcOG7FaeKc/5HkMjg==" saltValue="kd6XiAOe0E0zNnZvPYWTyQ==" spinCount="100000" sheet="1" objects="1" scenarios="1"/>
  <pageMargins left="0.7" right="0.7" top="0.78740157499999996" bottom="0.78740157499999996" header="0.3" footer="0.3"/>
  <pageSetup paperSize="9" scale="48" orientation="portrait" r:id="rId1"/>
  <ignoredErrors>
    <ignoredError sqref="I55:J55 D64 H31" unlockedFormula="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tabColor rgb="FFFFFF99"/>
  </sheetPr>
  <dimension ref="A1:G17"/>
  <sheetViews>
    <sheetView showGridLines="0" zoomScaleNormal="100" workbookViewId="0">
      <selection activeCell="D6" sqref="D6"/>
    </sheetView>
  </sheetViews>
  <sheetFormatPr baseColWidth="10" defaultColWidth="11.42578125" defaultRowHeight="14.25" x14ac:dyDescent="0.2"/>
  <cols>
    <col min="1" max="1" width="2.7109375" style="221" customWidth="1"/>
    <col min="2" max="2" width="46.140625" style="42" customWidth="1"/>
    <col min="3" max="3" width="17.7109375" style="42" customWidth="1"/>
    <col min="4" max="7" width="16.7109375" style="42" customWidth="1"/>
    <col min="8" max="8" width="2.7109375" style="42" customWidth="1"/>
    <col min="9" max="16384" width="11.42578125" style="42"/>
  </cols>
  <sheetData>
    <row r="1" spans="1:7" s="221" customFormat="1" ht="30" customHeight="1" x14ac:dyDescent="0.2">
      <c r="B1" s="222" t="s">
        <v>798</v>
      </c>
    </row>
    <row r="2" spans="1:7" s="221" customFormat="1" ht="15" customHeight="1" x14ac:dyDescent="0.2">
      <c r="B2" s="227" t="s">
        <v>118</v>
      </c>
    </row>
    <row r="3" spans="1:7" s="221" customFormat="1" ht="12" customHeight="1" thickBot="1" x14ac:dyDescent="0.25">
      <c r="A3" s="224"/>
      <c r="D3" s="225"/>
      <c r="E3" s="225"/>
    </row>
    <row r="4" spans="1:7" s="221" customFormat="1" ht="28.5" customHeight="1" x14ac:dyDescent="0.2">
      <c r="A4" s="224"/>
      <c r="B4" s="204" t="s">
        <v>803</v>
      </c>
      <c r="C4" s="570"/>
      <c r="D4" s="102" t="s">
        <v>110</v>
      </c>
      <c r="E4" s="225"/>
    </row>
    <row r="5" spans="1:7" s="221" customFormat="1" ht="15" customHeight="1" x14ac:dyDescent="0.2">
      <c r="A5" s="224"/>
      <c r="B5" s="588" t="s">
        <v>89</v>
      </c>
      <c r="C5" s="597"/>
      <c r="D5" s="61">
        <f>G17</f>
        <v>0</v>
      </c>
      <c r="E5" s="225"/>
    </row>
    <row r="6" spans="1:7" s="221" customFormat="1" ht="15" customHeight="1" x14ac:dyDescent="0.2">
      <c r="A6" s="224"/>
      <c r="B6" s="588" t="s">
        <v>119</v>
      </c>
      <c r="C6" s="597"/>
      <c r="D6" s="61">
        <v>0</v>
      </c>
      <c r="E6" s="225"/>
    </row>
    <row r="7" spans="1:7" s="221" customFormat="1" ht="15" customHeight="1" thickBot="1" x14ac:dyDescent="0.25">
      <c r="A7" s="224"/>
      <c r="B7" s="589" t="s">
        <v>99</v>
      </c>
      <c r="C7" s="598"/>
      <c r="D7" s="63">
        <f>D5-D6</f>
        <v>0</v>
      </c>
      <c r="E7" s="225"/>
    </row>
    <row r="8" spans="1:7" s="221" customFormat="1" ht="12" customHeight="1" thickBot="1" x14ac:dyDescent="0.25">
      <c r="A8" s="224"/>
      <c r="D8" s="225"/>
      <c r="E8" s="225"/>
    </row>
    <row r="9" spans="1:7" ht="72" customHeight="1" x14ac:dyDescent="0.2">
      <c r="B9" s="758" t="s">
        <v>799</v>
      </c>
      <c r="C9" s="759"/>
      <c r="D9" s="679" t="s">
        <v>123</v>
      </c>
      <c r="E9" s="679" t="s">
        <v>800</v>
      </c>
      <c r="F9" s="679" t="s">
        <v>801</v>
      </c>
      <c r="G9" s="680" t="s">
        <v>802</v>
      </c>
    </row>
    <row r="10" spans="1:7" ht="15" customHeight="1" x14ac:dyDescent="0.2">
      <c r="B10" s="1452" t="s">
        <v>804</v>
      </c>
      <c r="C10" s="1453"/>
      <c r="D10" s="681"/>
      <c r="E10" s="681"/>
      <c r="F10" s="681"/>
      <c r="G10" s="682">
        <f t="shared" ref="G10:G16" si="0">D10-E10-F10</f>
        <v>0</v>
      </c>
    </row>
    <row r="11" spans="1:7" ht="15" customHeight="1" x14ac:dyDescent="0.2">
      <c r="B11" s="1452" t="s">
        <v>805</v>
      </c>
      <c r="C11" s="1453"/>
      <c r="D11" s="681"/>
      <c r="E11" s="681"/>
      <c r="F11" s="681"/>
      <c r="G11" s="682">
        <f t="shared" si="0"/>
        <v>0</v>
      </c>
    </row>
    <row r="12" spans="1:7" ht="15" customHeight="1" x14ac:dyDescent="0.2">
      <c r="B12" s="1452" t="s">
        <v>806</v>
      </c>
      <c r="C12" s="1453"/>
      <c r="D12" s="681"/>
      <c r="E12" s="681"/>
      <c r="F12" s="681"/>
      <c r="G12" s="682">
        <f t="shared" si="0"/>
        <v>0</v>
      </c>
    </row>
    <row r="13" spans="1:7" ht="30" customHeight="1" x14ac:dyDescent="0.2">
      <c r="B13" s="1454" t="s">
        <v>807</v>
      </c>
      <c r="C13" s="1455"/>
      <c r="D13" s="681"/>
      <c r="E13" s="681"/>
      <c r="F13" s="681"/>
      <c r="G13" s="682">
        <f t="shared" si="0"/>
        <v>0</v>
      </c>
    </row>
    <row r="14" spans="1:7" ht="15" customHeight="1" x14ac:dyDescent="0.2">
      <c r="B14" s="1456"/>
      <c r="C14" s="1457"/>
      <c r="D14" s="681"/>
      <c r="E14" s="681"/>
      <c r="F14" s="681"/>
      <c r="G14" s="682">
        <f t="shared" si="0"/>
        <v>0</v>
      </c>
    </row>
    <row r="15" spans="1:7" ht="15" customHeight="1" x14ac:dyDescent="0.2">
      <c r="B15" s="1448"/>
      <c r="C15" s="1449"/>
      <c r="D15" s="681"/>
      <c r="E15" s="681"/>
      <c r="F15" s="681"/>
      <c r="G15" s="682">
        <f t="shared" si="0"/>
        <v>0</v>
      </c>
    </row>
    <row r="16" spans="1:7" ht="15" customHeight="1" x14ac:dyDescent="0.2">
      <c r="B16" s="1448"/>
      <c r="C16" s="1449"/>
      <c r="D16" s="681"/>
      <c r="E16" s="681"/>
      <c r="F16" s="681"/>
      <c r="G16" s="682">
        <f t="shared" si="0"/>
        <v>0</v>
      </c>
    </row>
    <row r="17" spans="2:7" ht="15" customHeight="1" thickBot="1" x14ac:dyDescent="0.25">
      <c r="B17" s="1450" t="s">
        <v>7</v>
      </c>
      <c r="C17" s="1451"/>
      <c r="D17" s="683">
        <f>SUM(D10:D16)</f>
        <v>0</v>
      </c>
      <c r="E17" s="683">
        <f>SUM(E10:E16)</f>
        <v>0</v>
      </c>
      <c r="F17" s="683">
        <f>SUM(F10:F16)</f>
        <v>0</v>
      </c>
      <c r="G17" s="684">
        <f>SUM(G10:G16)</f>
        <v>0</v>
      </c>
    </row>
  </sheetData>
  <mergeCells count="8">
    <mergeCell ref="B15:C15"/>
    <mergeCell ref="B16:C16"/>
    <mergeCell ref="B17:C17"/>
    <mergeCell ref="B10:C10"/>
    <mergeCell ref="B11:C11"/>
    <mergeCell ref="B12:C12"/>
    <mergeCell ref="B13:C13"/>
    <mergeCell ref="B14:C14"/>
  </mergeCells>
  <pageMargins left="0.7" right="0.7" top="0.78740157499999996" bottom="0.78740157499999996" header="0.3" footer="0.3"/>
  <pageSetup paperSize="9" scale="8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G15"/>
  <sheetViews>
    <sheetView showGridLines="0" zoomScaleNormal="100" workbookViewId="0">
      <selection activeCell="E21" sqref="E21"/>
    </sheetView>
  </sheetViews>
  <sheetFormatPr baseColWidth="10" defaultRowHeight="14.25" x14ac:dyDescent="0.2"/>
  <cols>
    <col min="1" max="1" width="2.7109375" style="1128" customWidth="1"/>
    <col min="2" max="2" width="45" style="1128" customWidth="1"/>
    <col min="3" max="4" width="15.7109375" style="1142" customWidth="1"/>
    <col min="5" max="5" width="2.7109375" style="1131" customWidth="1"/>
    <col min="6" max="6" width="15.28515625" style="1143" customWidth="1"/>
    <col min="7" max="7" width="24.7109375" style="1128" customWidth="1"/>
    <col min="8" max="8" width="15.7109375" style="1128" customWidth="1"/>
    <col min="9" max="16384" width="11.42578125" style="1128"/>
  </cols>
  <sheetData>
    <row r="1" spans="1:7" s="12" customFormat="1" ht="30" customHeight="1" x14ac:dyDescent="0.2">
      <c r="B1" s="222" t="str">
        <f>"E10. Sonstiges " &amp; 'A. Allgemeine Informationen'!C15</f>
        <v>E10. Sonstiges 2024</v>
      </c>
    </row>
    <row r="2" spans="1:7" s="12" customFormat="1" ht="12" customHeight="1" x14ac:dyDescent="0.2">
      <c r="A2" s="1127"/>
    </row>
    <row r="3" spans="1:7" ht="28.5" customHeight="1" thickBot="1" x14ac:dyDescent="0.25">
      <c r="B3" s="224" t="s">
        <v>1112</v>
      </c>
      <c r="C3" s="222"/>
      <c r="D3" s="1128"/>
      <c r="F3" s="1128"/>
    </row>
    <row r="4" spans="1:7" ht="36" customHeight="1" x14ac:dyDescent="0.2">
      <c r="B4" s="204" t="s">
        <v>102</v>
      </c>
      <c r="C4" s="635" t="s">
        <v>1027</v>
      </c>
      <c r="D4" s="216"/>
      <c r="E4" s="216"/>
      <c r="F4" s="570"/>
      <c r="G4" s="269" t="s">
        <v>111</v>
      </c>
    </row>
    <row r="5" spans="1:7" ht="15" customHeight="1" x14ac:dyDescent="0.2">
      <c r="B5" s="1132"/>
      <c r="C5" s="1133"/>
      <c r="D5" s="1134"/>
      <c r="E5" s="1134"/>
      <c r="F5" s="1135"/>
      <c r="G5" s="1136"/>
    </row>
    <row r="6" spans="1:7" ht="15" customHeight="1" x14ac:dyDescent="0.2">
      <c r="B6" s="1132"/>
      <c r="C6" s="1133"/>
      <c r="D6" s="1134"/>
      <c r="E6" s="1134"/>
      <c r="F6" s="1135"/>
      <c r="G6" s="1136"/>
    </row>
    <row r="7" spans="1:7" ht="15" customHeight="1" x14ac:dyDescent="0.2">
      <c r="B7" s="1132"/>
      <c r="C7" s="1133"/>
      <c r="D7" s="1134"/>
      <c r="E7" s="1134"/>
      <c r="F7" s="1135"/>
      <c r="G7" s="1136"/>
    </row>
    <row r="8" spans="1:7" ht="15" customHeight="1" x14ac:dyDescent="0.2">
      <c r="B8" s="1132"/>
      <c r="C8" s="1133"/>
      <c r="D8" s="1134"/>
      <c r="E8" s="1134"/>
      <c r="F8" s="1135"/>
      <c r="G8" s="1136"/>
    </row>
    <row r="9" spans="1:7" ht="15" customHeight="1" x14ac:dyDescent="0.2">
      <c r="B9" s="1132"/>
      <c r="C9" s="1133"/>
      <c r="D9" s="1134"/>
      <c r="E9" s="1134"/>
      <c r="F9" s="1135"/>
      <c r="G9" s="1136"/>
    </row>
    <row r="10" spans="1:7" ht="15" customHeight="1" x14ac:dyDescent="0.2">
      <c r="B10" s="1132"/>
      <c r="C10" s="1133"/>
      <c r="D10" s="1134"/>
      <c r="E10" s="1134"/>
      <c r="F10" s="1135"/>
      <c r="G10" s="1136"/>
    </row>
    <row r="11" spans="1:7" ht="15" customHeight="1" x14ac:dyDescent="0.2">
      <c r="B11" s="1132"/>
      <c r="C11" s="1133"/>
      <c r="D11" s="1134"/>
      <c r="E11" s="1134"/>
      <c r="F11" s="1135"/>
      <c r="G11" s="1136"/>
    </row>
    <row r="12" spans="1:7" ht="15" customHeight="1" x14ac:dyDescent="0.2">
      <c r="B12" s="1132"/>
      <c r="C12" s="1133"/>
      <c r="D12" s="1134"/>
      <c r="E12" s="1134"/>
      <c r="F12" s="1135"/>
      <c r="G12" s="1136"/>
    </row>
    <row r="13" spans="1:7" ht="15" customHeight="1" x14ac:dyDescent="0.2">
      <c r="B13" s="1132"/>
      <c r="C13" s="1133"/>
      <c r="D13" s="1134"/>
      <c r="E13" s="1134"/>
      <c r="F13" s="1135"/>
      <c r="G13" s="1136"/>
    </row>
    <row r="14" spans="1:7" ht="15" customHeight="1" thickBot="1" x14ac:dyDescent="0.25">
      <c r="B14" s="1137"/>
      <c r="C14" s="1138"/>
      <c r="D14" s="1139"/>
      <c r="E14" s="1139"/>
      <c r="F14" s="1140"/>
      <c r="G14" s="1265"/>
    </row>
    <row r="15" spans="1:7" ht="15" customHeight="1" thickBot="1" x14ac:dyDescent="0.25">
      <c r="B15" s="1141"/>
      <c r="C15" s="1129"/>
      <c r="D15" s="1129"/>
      <c r="E15" s="1130"/>
      <c r="F15" s="1266" t="s">
        <v>332</v>
      </c>
      <c r="G15" s="1267">
        <f>SUM(G5:G14)</f>
        <v>0</v>
      </c>
    </row>
  </sheetData>
  <pageMargins left="0.78740157499999996" right="0.78740157499999996" top="0.984251969" bottom="0.984251969" header="0.4921259845" footer="0.4921259845"/>
  <pageSetup paperSize="8" scale="29" orientation="landscape" horizontalDpi="4294967295" verticalDpi="4294967295" r:id="rId1"/>
  <headerFooter alignWithMargins="0">
    <oddFooter>&amp;R&amp;12Seite &amp;P von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tabColor rgb="FFFFFF99"/>
    <pageSetUpPr fitToPage="1"/>
  </sheetPr>
  <dimension ref="A1:H41"/>
  <sheetViews>
    <sheetView showGridLines="0" zoomScale="80" zoomScaleNormal="80" workbookViewId="0">
      <pane ySplit="3" topLeftCell="A4" activePane="bottomLeft" state="frozen"/>
      <selection pane="bottomLeft" activeCell="F41" sqref="F41"/>
    </sheetView>
  </sheetViews>
  <sheetFormatPr baseColWidth="10" defaultRowHeight="12.75" x14ac:dyDescent="0.2"/>
  <cols>
    <col min="1" max="1" width="2.7109375" style="5" customWidth="1"/>
    <col min="2" max="2" width="11.140625" style="42" bestFit="1" customWidth="1"/>
    <col min="3" max="3" width="58.5703125" style="42" customWidth="1"/>
    <col min="4" max="4" width="26.7109375" style="42" customWidth="1"/>
    <col min="5" max="5" width="48.28515625" style="42" bestFit="1" customWidth="1"/>
    <col min="6" max="6" width="17.7109375" style="42" customWidth="1"/>
    <col min="7" max="7" width="2.7109375" style="42" customWidth="1"/>
    <col min="8" max="16384" width="11.42578125" style="42"/>
  </cols>
  <sheetData>
    <row r="1" spans="2:6" ht="30" customHeight="1" x14ac:dyDescent="0.2">
      <c r="B1" s="41" t="str">
        <f>"F. Zusammenfassung Regulierungskonto Strom für das Jahr "&amp;'A. Allgemeine Informationen'!C15&amp;" gemäß Netzbetreiberangaben"</f>
        <v>F. Zusammenfassung Regulierungskonto Strom für das Jahr 2024 gemäß Netzbetreiberangaben</v>
      </c>
      <c r="C1" s="178"/>
      <c r="D1" s="178"/>
      <c r="F1" s="5"/>
    </row>
    <row r="2" spans="2:6" ht="12" customHeight="1" thickBot="1" x14ac:dyDescent="0.25">
      <c r="B2" s="5"/>
      <c r="C2" s="4"/>
      <c r="D2" s="4"/>
      <c r="E2" s="4"/>
      <c r="F2" s="4"/>
    </row>
    <row r="3" spans="2:6" ht="36" customHeight="1" x14ac:dyDescent="0.2">
      <c r="B3" s="99" t="s">
        <v>94</v>
      </c>
      <c r="C3" s="100" t="s">
        <v>80</v>
      </c>
      <c r="D3" s="100" t="s">
        <v>81</v>
      </c>
      <c r="E3" s="647" t="s">
        <v>82</v>
      </c>
      <c r="F3" s="586" t="s">
        <v>110</v>
      </c>
    </row>
    <row r="4" spans="2:6" ht="15" customHeight="1" x14ac:dyDescent="0.2">
      <c r="B4" s="1494" t="s">
        <v>90</v>
      </c>
      <c r="C4" s="1473" t="s">
        <v>83</v>
      </c>
      <c r="D4" s="1496" t="s">
        <v>84</v>
      </c>
      <c r="E4" s="179" t="s">
        <v>85</v>
      </c>
      <c r="F4" s="794"/>
    </row>
    <row r="5" spans="2:6" ht="15" customHeight="1" x14ac:dyDescent="0.2">
      <c r="B5" s="1495"/>
      <c r="C5" s="1474"/>
      <c r="D5" s="1497"/>
      <c r="E5" s="180" t="s">
        <v>86</v>
      </c>
      <c r="F5" s="181">
        <f>+'E1.a. Erzielb. Erlöse'!F14</f>
        <v>0</v>
      </c>
    </row>
    <row r="6" spans="2:6" ht="15" customHeight="1" x14ac:dyDescent="0.2">
      <c r="B6" s="1466"/>
      <c r="C6" s="1475"/>
      <c r="D6" s="1472"/>
      <c r="E6" s="180" t="s">
        <v>99</v>
      </c>
      <c r="F6" s="182">
        <f>F4-F5</f>
        <v>0</v>
      </c>
    </row>
    <row r="7" spans="2:6" ht="12" customHeight="1" x14ac:dyDescent="0.2">
      <c r="B7" s="76"/>
      <c r="C7" s="77"/>
      <c r="D7" s="77"/>
      <c r="E7" s="78"/>
      <c r="F7" s="79"/>
    </row>
    <row r="8" spans="2:6" ht="15" customHeight="1" x14ac:dyDescent="0.2">
      <c r="B8" s="1494" t="s">
        <v>91</v>
      </c>
      <c r="C8" s="1476" t="s">
        <v>87</v>
      </c>
      <c r="D8" s="1470" t="s">
        <v>88</v>
      </c>
      <c r="E8" s="179" t="s">
        <v>89</v>
      </c>
      <c r="F8" s="183">
        <f>'E2. vorgelagerte Netzkosten'!D5</f>
        <v>0</v>
      </c>
    </row>
    <row r="9" spans="2:6" ht="15" customHeight="1" x14ac:dyDescent="0.2">
      <c r="B9" s="1495"/>
      <c r="C9" s="1477"/>
      <c r="D9" s="1471"/>
      <c r="E9" s="179" t="s">
        <v>119</v>
      </c>
      <c r="F9" s="183">
        <f>'E2. vorgelagerte Netzkosten'!D6</f>
        <v>0</v>
      </c>
    </row>
    <row r="10" spans="2:6" ht="15" customHeight="1" x14ac:dyDescent="0.2">
      <c r="B10" s="1466"/>
      <c r="C10" s="1478"/>
      <c r="D10" s="1472"/>
      <c r="E10" s="180" t="s">
        <v>99</v>
      </c>
      <c r="F10" s="162">
        <f>F8-F9</f>
        <v>0</v>
      </c>
    </row>
    <row r="11" spans="2:6" ht="12" customHeight="1" x14ac:dyDescent="0.2">
      <c r="B11" s="76"/>
      <c r="C11" s="14"/>
      <c r="D11" s="14"/>
      <c r="E11" s="80"/>
      <c r="F11" s="81"/>
    </row>
    <row r="12" spans="2:6" s="5" customFormat="1" ht="15" customHeight="1" x14ac:dyDescent="0.2">
      <c r="B12" s="1464" t="s">
        <v>92</v>
      </c>
      <c r="C12" s="1476" t="s">
        <v>634</v>
      </c>
      <c r="D12" s="1470" t="s">
        <v>88</v>
      </c>
      <c r="E12" s="179" t="s">
        <v>89</v>
      </c>
      <c r="F12" s="162">
        <f>+'E3. dezentrale Einspeisung'!D4</f>
        <v>0</v>
      </c>
    </row>
    <row r="13" spans="2:6" s="5" customFormat="1" ht="15" customHeight="1" x14ac:dyDescent="0.2">
      <c r="B13" s="1465"/>
      <c r="C13" s="1477"/>
      <c r="D13" s="1471"/>
      <c r="E13" s="179" t="s">
        <v>119</v>
      </c>
      <c r="F13" s="162">
        <f>+'E3. dezentrale Einspeisung'!D5</f>
        <v>0</v>
      </c>
    </row>
    <row r="14" spans="2:6" s="5" customFormat="1" ht="15" customHeight="1" x14ac:dyDescent="0.2">
      <c r="B14" s="1466"/>
      <c r="C14" s="1478"/>
      <c r="D14" s="1472"/>
      <c r="E14" s="180" t="s">
        <v>99</v>
      </c>
      <c r="F14" s="162">
        <f>F12-F13</f>
        <v>0</v>
      </c>
    </row>
    <row r="15" spans="2:6" s="5" customFormat="1" ht="12" customHeight="1" x14ac:dyDescent="0.2">
      <c r="B15" s="82"/>
      <c r="C15" s="184"/>
      <c r="D15" s="184"/>
      <c r="E15" s="185"/>
      <c r="F15" s="186"/>
    </row>
    <row r="16" spans="2:6" s="5" customFormat="1" ht="15" customHeight="1" x14ac:dyDescent="0.2">
      <c r="B16" s="1464" t="s">
        <v>1028</v>
      </c>
      <c r="C16" s="1476" t="s">
        <v>261</v>
      </c>
      <c r="D16" s="1470" t="s">
        <v>203</v>
      </c>
      <c r="E16" s="1458" t="s">
        <v>99</v>
      </c>
      <c r="F16" s="1461">
        <f>+'E4.a. MSB (inkl. Messung)'!C13</f>
        <v>-300</v>
      </c>
    </row>
    <row r="17" spans="1:6" s="5" customFormat="1" ht="15" customHeight="1" x14ac:dyDescent="0.2">
      <c r="B17" s="1465"/>
      <c r="C17" s="1477"/>
      <c r="D17" s="1471"/>
      <c r="E17" s="1459"/>
      <c r="F17" s="1462"/>
    </row>
    <row r="18" spans="1:6" s="5" customFormat="1" ht="15" customHeight="1" x14ac:dyDescent="0.2">
      <c r="B18" s="1466" t="s">
        <v>93</v>
      </c>
      <c r="C18" s="1478"/>
      <c r="D18" s="1472"/>
      <c r="E18" s="1460"/>
      <c r="F18" s="1463"/>
    </row>
    <row r="19" spans="1:6" s="5" customFormat="1" ht="15" customHeight="1" x14ac:dyDescent="0.2">
      <c r="B19" s="76"/>
      <c r="C19" s="245"/>
      <c r="D19" s="52"/>
      <c r="E19" s="1144"/>
      <c r="F19" s="1145"/>
    </row>
    <row r="20" spans="1:6" s="5" customFormat="1" ht="15" customHeight="1" x14ac:dyDescent="0.2">
      <c r="B20" s="1464" t="s">
        <v>967</v>
      </c>
      <c r="C20" s="1488" t="s">
        <v>1029</v>
      </c>
      <c r="D20" s="1491" t="s">
        <v>1030</v>
      </c>
      <c r="E20" s="1220" t="s">
        <v>89</v>
      </c>
      <c r="F20" s="162">
        <f>'E4.b. Beteiligung iMSys'!C4</f>
        <v>0</v>
      </c>
    </row>
    <row r="21" spans="1:6" s="5" customFormat="1" ht="15" customHeight="1" x14ac:dyDescent="0.2">
      <c r="B21" s="1465"/>
      <c r="C21" s="1489"/>
      <c r="D21" s="1492"/>
      <c r="E21" s="185" t="s">
        <v>119</v>
      </c>
      <c r="F21" s="162">
        <f>'E4.b. Beteiligung iMSys'!C5</f>
        <v>0</v>
      </c>
    </row>
    <row r="22" spans="1:6" s="5" customFormat="1" ht="15" customHeight="1" x14ac:dyDescent="0.2">
      <c r="B22" s="1466" t="s">
        <v>93</v>
      </c>
      <c r="C22" s="1490"/>
      <c r="D22" s="1493"/>
      <c r="E22" s="1220" t="s">
        <v>99</v>
      </c>
      <c r="F22" s="162">
        <f>F20-F21</f>
        <v>0</v>
      </c>
    </row>
    <row r="23" spans="1:6" ht="12" customHeight="1" x14ac:dyDescent="0.2">
      <c r="B23" s="54"/>
      <c r="C23" s="52"/>
      <c r="D23" s="52"/>
      <c r="E23" s="52"/>
      <c r="F23" s="83"/>
    </row>
    <row r="24" spans="1:6" s="52" customFormat="1" ht="15" customHeight="1" x14ac:dyDescent="0.2">
      <c r="A24" s="44"/>
      <c r="B24" s="1464" t="s">
        <v>761</v>
      </c>
      <c r="C24" s="1473" t="s">
        <v>708</v>
      </c>
      <c r="D24" s="1470" t="s">
        <v>88</v>
      </c>
      <c r="E24" s="179" t="s">
        <v>89</v>
      </c>
      <c r="F24" s="162">
        <f>'E6. fin.Ausgl.'!D4</f>
        <v>0</v>
      </c>
    </row>
    <row r="25" spans="1:6" s="52" customFormat="1" ht="15" customHeight="1" x14ac:dyDescent="0.2">
      <c r="A25" s="44"/>
      <c r="B25" s="1465"/>
      <c r="C25" s="1474"/>
      <c r="D25" s="1471"/>
      <c r="E25" s="179" t="s">
        <v>119</v>
      </c>
      <c r="F25" s="162">
        <f>'E6. fin.Ausgl.'!D5</f>
        <v>0</v>
      </c>
    </row>
    <row r="26" spans="1:6" s="52" customFormat="1" ht="15" customHeight="1" x14ac:dyDescent="0.2">
      <c r="A26" s="44"/>
      <c r="B26" s="1466"/>
      <c r="C26" s="1475"/>
      <c r="D26" s="1472"/>
      <c r="E26" s="180" t="s">
        <v>99</v>
      </c>
      <c r="F26" s="162">
        <f>F24-F25</f>
        <v>0</v>
      </c>
    </row>
    <row r="27" spans="1:6" s="52" customFormat="1" ht="12" customHeight="1" x14ac:dyDescent="0.2">
      <c r="A27" s="44"/>
      <c r="B27" s="76"/>
      <c r="C27" s="77"/>
      <c r="D27" s="187"/>
      <c r="E27" s="188"/>
      <c r="F27" s="189"/>
    </row>
    <row r="28" spans="1:6" s="52" customFormat="1" ht="15" customHeight="1" x14ac:dyDescent="0.2">
      <c r="A28" s="44"/>
      <c r="B28" s="1464" t="s">
        <v>100</v>
      </c>
      <c r="C28" s="1467" t="s">
        <v>831</v>
      </c>
      <c r="D28" s="1470" t="s">
        <v>88</v>
      </c>
      <c r="E28" s="179" t="s">
        <v>200</v>
      </c>
      <c r="F28" s="162">
        <f>'E7. BKZ_NAB_IZ'!E4</f>
        <v>0</v>
      </c>
    </row>
    <row r="29" spans="1:6" s="52" customFormat="1" ht="15" customHeight="1" x14ac:dyDescent="0.2">
      <c r="A29" s="44"/>
      <c r="B29" s="1465"/>
      <c r="C29" s="1468"/>
      <c r="D29" s="1471"/>
      <c r="E29" s="179" t="s">
        <v>119</v>
      </c>
      <c r="F29" s="162">
        <f>'E7. BKZ_NAB_IZ'!E5</f>
        <v>0</v>
      </c>
    </row>
    <row r="30" spans="1:6" s="52" customFormat="1" ht="15" customHeight="1" x14ac:dyDescent="0.2">
      <c r="A30" s="44"/>
      <c r="B30" s="1466"/>
      <c r="C30" s="1469"/>
      <c r="D30" s="1472"/>
      <c r="E30" s="180" t="s">
        <v>99</v>
      </c>
      <c r="F30" s="162">
        <f>F28-F29</f>
        <v>0</v>
      </c>
    </row>
    <row r="31" spans="1:6" s="52" customFormat="1" ht="12" customHeight="1" x14ac:dyDescent="0.2">
      <c r="A31" s="44"/>
      <c r="B31" s="76"/>
      <c r="C31" s="245"/>
      <c r="E31" s="246"/>
      <c r="F31" s="189"/>
    </row>
    <row r="32" spans="1:6" s="52" customFormat="1" ht="15" customHeight="1" x14ac:dyDescent="0.2">
      <c r="A32" s="44"/>
      <c r="B32" s="1482" t="s">
        <v>168</v>
      </c>
      <c r="C32" s="1467" t="s">
        <v>297</v>
      </c>
      <c r="D32" s="1485" t="s">
        <v>474</v>
      </c>
      <c r="E32" s="349" t="s">
        <v>89</v>
      </c>
      <c r="F32" s="350">
        <f>'E8. KKAuf_Berechnung'!H4</f>
        <v>0</v>
      </c>
    </row>
    <row r="33" spans="1:8" s="52" customFormat="1" ht="15" customHeight="1" x14ac:dyDescent="0.2">
      <c r="A33" s="44"/>
      <c r="B33" s="1483"/>
      <c r="C33" s="1468"/>
      <c r="D33" s="1486"/>
      <c r="E33" s="349" t="s">
        <v>119</v>
      </c>
      <c r="F33" s="350">
        <f>'E8. KKAuf_Berechnung'!H5</f>
        <v>0</v>
      </c>
    </row>
    <row r="34" spans="1:8" s="52" customFormat="1" ht="15" customHeight="1" x14ac:dyDescent="0.2">
      <c r="A34" s="44"/>
      <c r="B34" s="1484"/>
      <c r="C34" s="1469"/>
      <c r="D34" s="1487"/>
      <c r="E34" s="351" t="s">
        <v>99</v>
      </c>
      <c r="F34" s="350">
        <f>F32-F33</f>
        <v>0</v>
      </c>
    </row>
    <row r="35" spans="1:8" s="52" customFormat="1" ht="12" customHeight="1" x14ac:dyDescent="0.2">
      <c r="A35" s="44"/>
      <c r="B35" s="76"/>
      <c r="C35" s="77"/>
      <c r="D35" s="187"/>
      <c r="E35" s="188"/>
      <c r="F35" s="189"/>
    </row>
    <row r="36" spans="1:8" ht="15" customHeight="1" x14ac:dyDescent="0.2">
      <c r="B36" s="1464" t="s">
        <v>412</v>
      </c>
      <c r="C36" s="1467" t="s">
        <v>16</v>
      </c>
      <c r="D36" s="1479"/>
      <c r="E36" s="179" t="s">
        <v>89</v>
      </c>
      <c r="F36" s="162">
        <f>+'E10. Sonstiges'!G15</f>
        <v>0</v>
      </c>
      <c r="H36" s="52"/>
    </row>
    <row r="37" spans="1:8" ht="15" customHeight="1" x14ac:dyDescent="0.2">
      <c r="B37" s="1465"/>
      <c r="C37" s="1468"/>
      <c r="D37" s="1480"/>
      <c r="E37" s="179" t="s">
        <v>119</v>
      </c>
      <c r="F37" s="794"/>
    </row>
    <row r="38" spans="1:8" ht="15" customHeight="1" x14ac:dyDescent="0.2">
      <c r="B38" s="1466"/>
      <c r="C38" s="1469"/>
      <c r="D38" s="1481"/>
      <c r="E38" s="180" t="s">
        <v>99</v>
      </c>
      <c r="F38" s="350">
        <f>F36-F37</f>
        <v>0</v>
      </c>
    </row>
    <row r="39" spans="1:8" ht="12" customHeight="1" x14ac:dyDescent="0.2">
      <c r="B39" s="247"/>
      <c r="C39" s="248"/>
      <c r="D39" s="249"/>
      <c r="E39" s="250"/>
      <c r="F39" s="251"/>
    </row>
    <row r="40" spans="1:8" ht="15" customHeight="1" thickBot="1" x14ac:dyDescent="0.25">
      <c r="B40" s="84"/>
      <c r="C40" s="85"/>
      <c r="D40" s="86"/>
      <c r="E40" s="87" t="s">
        <v>101</v>
      </c>
      <c r="F40" s="190">
        <f>F6+F10+F14+F16+F22+F26-F30+F34+F38</f>
        <v>-300</v>
      </c>
    </row>
    <row r="41" spans="1:8" ht="8.25" customHeight="1" x14ac:dyDescent="0.2"/>
  </sheetData>
  <customSheetViews>
    <customSheetView guid="{AB984B78-CF90-47D3-BD7F-5805A1C1409B}" showPageBreaks="1" showGridLines="0" fitToPage="1" printArea="1">
      <pane ySplit="3" topLeftCell="A4" activePane="bottomLeft" state="frozen"/>
      <selection pane="bottomLeft" activeCell="F8" sqref="F8"/>
      <pageMargins left="0.78740157499999996" right="0.78740157499999996" top="0.984251969" bottom="0.984251969" header="0.4921259845" footer="0.4921259845"/>
      <pageSetup paperSize="9" scale="78" orientation="landscape" r:id="rId1"/>
      <headerFooter alignWithMargins="0">
        <oddHeader>&amp;L &amp;A, Seite &amp;P von &amp;N&amp;R&amp;D</oddHeader>
      </headerFooter>
    </customSheetView>
    <customSheetView guid="{FF7014B8-726F-4A88-B434-EC34DD9149F9}" showGridLines="0" fitToPage="1">
      <selection activeCell="F4" sqref="F4"/>
      <pageMargins left="0.78740157499999996" right="0.78740157499999996" top="0.984251969" bottom="0.984251969" header="0.4921259845" footer="0.4921259845"/>
      <pageSetup paperSize="9" scale="77" orientation="landscape" r:id="rId2"/>
      <headerFooter alignWithMargins="0">
        <oddHeader>&amp;L &amp;A, Seite &amp;P von &amp;N&amp;R&amp;D</oddHeader>
      </headerFooter>
    </customSheetView>
  </customSheetViews>
  <mergeCells count="29">
    <mergeCell ref="D8:D10"/>
    <mergeCell ref="C8:C10"/>
    <mergeCell ref="B4:B6"/>
    <mergeCell ref="C4:C6"/>
    <mergeCell ref="D4:D6"/>
    <mergeCell ref="B8:B10"/>
    <mergeCell ref="B12:B14"/>
    <mergeCell ref="D12:D14"/>
    <mergeCell ref="C12:C14"/>
    <mergeCell ref="B36:B38"/>
    <mergeCell ref="C36:C38"/>
    <mergeCell ref="D36:D38"/>
    <mergeCell ref="D24:D26"/>
    <mergeCell ref="B32:B34"/>
    <mergeCell ref="C32:C34"/>
    <mergeCell ref="D32:D34"/>
    <mergeCell ref="B20:B22"/>
    <mergeCell ref="C20:C22"/>
    <mergeCell ref="D20:D22"/>
    <mergeCell ref="B16:B18"/>
    <mergeCell ref="D16:D18"/>
    <mergeCell ref="E16:E18"/>
    <mergeCell ref="F16:F18"/>
    <mergeCell ref="B28:B30"/>
    <mergeCell ref="C28:C30"/>
    <mergeCell ref="D28:D30"/>
    <mergeCell ref="B24:B26"/>
    <mergeCell ref="C24:C26"/>
    <mergeCell ref="C16:C18"/>
  </mergeCells>
  <phoneticPr fontId="8" type="noConversion"/>
  <pageMargins left="0.78740157499999996" right="0.78740157499999996" top="0.984251969" bottom="0.984251969" header="0.4921259845" footer="0.4921259845"/>
  <pageSetup paperSize="9" scale="74" orientation="landscape" r:id="rId3"/>
  <headerFooter alignWithMargins="0">
    <oddHeader>&amp;L &amp;A, Seite &amp;P von &amp;N&amp;R&amp;D</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tabColor rgb="FFC0C0C0"/>
    <pageSetUpPr fitToPage="1"/>
  </sheetPr>
  <dimension ref="B1:H142"/>
  <sheetViews>
    <sheetView zoomScaleNormal="100" workbookViewId="0">
      <pane xSplit="1" ySplit="3" topLeftCell="B100" activePane="bottomRight" state="frozen"/>
      <selection activeCell="AD4" sqref="AD4"/>
      <selection pane="topRight" activeCell="AD4" sqref="AD4"/>
      <selection pane="bottomLeft" activeCell="AD4" sqref="AD4"/>
      <selection pane="bottomRight" activeCell="AD4" sqref="AD4"/>
    </sheetView>
  </sheetViews>
  <sheetFormatPr baseColWidth="10" defaultRowHeight="12.75" x14ac:dyDescent="0.2"/>
  <cols>
    <col min="1" max="1" width="2.7109375" style="25" customWidth="1"/>
    <col min="2" max="2" width="7" style="25" customWidth="1"/>
    <col min="3" max="3" width="9" style="25" customWidth="1"/>
    <col min="4" max="4" width="13" style="25" customWidth="1"/>
    <col min="5" max="5" width="36.140625" style="25" bestFit="1" customWidth="1"/>
    <col min="6" max="6" width="16.5703125" style="25" customWidth="1"/>
    <col min="7" max="7" width="22.140625" style="25" customWidth="1"/>
    <col min="8" max="8" width="102" style="25" customWidth="1"/>
    <col min="9" max="9" width="2.7109375" style="25" customWidth="1"/>
    <col min="10" max="16384" width="11.42578125" style="25"/>
  </cols>
  <sheetData>
    <row r="1" spans="2:8" ht="30" customHeight="1" x14ac:dyDescent="0.2">
      <c r="B1" s="220" t="s">
        <v>508</v>
      </c>
    </row>
    <row r="2" spans="2:8" ht="12" customHeight="1" x14ac:dyDescent="0.2">
      <c r="H2" s="379"/>
    </row>
    <row r="3" spans="2:8" ht="18" customHeight="1" x14ac:dyDescent="0.2">
      <c r="B3" s="217" t="s">
        <v>140</v>
      </c>
      <c r="C3" s="217" t="s">
        <v>326</v>
      </c>
      <c r="D3" s="217" t="s">
        <v>327</v>
      </c>
      <c r="E3" s="217" t="s">
        <v>102</v>
      </c>
      <c r="F3" s="217" t="s">
        <v>262</v>
      </c>
      <c r="G3" s="217" t="s">
        <v>328</v>
      </c>
      <c r="H3" s="217" t="s">
        <v>80</v>
      </c>
    </row>
    <row r="4" spans="2:8" ht="15" customHeight="1" x14ac:dyDescent="0.2">
      <c r="B4" s="380">
        <v>2018</v>
      </c>
      <c r="C4" s="381" t="s">
        <v>329</v>
      </c>
      <c r="D4" s="382">
        <v>43600</v>
      </c>
      <c r="E4" s="504" t="s">
        <v>490</v>
      </c>
      <c r="F4" s="505" t="s">
        <v>330</v>
      </c>
      <c r="G4" s="505" t="s">
        <v>330</v>
      </c>
      <c r="H4" s="508" t="s">
        <v>331</v>
      </c>
    </row>
    <row r="5" spans="2:8" ht="15" customHeight="1" x14ac:dyDescent="0.2">
      <c r="B5" s="1321">
        <v>2019</v>
      </c>
      <c r="C5" s="1327" t="s">
        <v>329</v>
      </c>
      <c r="D5" s="1330">
        <v>43970</v>
      </c>
      <c r="E5" s="1319" t="s">
        <v>551</v>
      </c>
      <c r="F5" s="506" t="s">
        <v>499</v>
      </c>
      <c r="G5" s="506" t="s">
        <v>493</v>
      </c>
      <c r="H5" s="509" t="s">
        <v>494</v>
      </c>
    </row>
    <row r="6" spans="2:8" ht="15" customHeight="1" x14ac:dyDescent="0.2">
      <c r="B6" s="1322"/>
      <c r="C6" s="1328"/>
      <c r="D6" s="1331"/>
      <c r="E6" s="1324"/>
      <c r="F6" s="507" t="s">
        <v>547</v>
      </c>
      <c r="G6" s="507" t="s">
        <v>548</v>
      </c>
      <c r="H6" s="510" t="s">
        <v>549</v>
      </c>
    </row>
    <row r="7" spans="2:8" ht="15" customHeight="1" x14ac:dyDescent="0.2">
      <c r="B7" s="1322"/>
      <c r="C7" s="1328"/>
      <c r="D7" s="1331"/>
      <c r="E7" s="1324"/>
      <c r="F7" s="506" t="s">
        <v>500</v>
      </c>
      <c r="G7" s="506"/>
      <c r="H7" s="509" t="s">
        <v>546</v>
      </c>
    </row>
    <row r="8" spans="2:8" ht="15" customHeight="1" x14ac:dyDescent="0.2">
      <c r="B8" s="1322"/>
      <c r="C8" s="1328"/>
      <c r="D8" s="1331"/>
      <c r="E8" s="1324"/>
      <c r="F8" s="506" t="s">
        <v>501</v>
      </c>
      <c r="G8" s="506" t="s">
        <v>509</v>
      </c>
      <c r="H8" s="509" t="s">
        <v>549</v>
      </c>
    </row>
    <row r="9" spans="2:8" ht="15" customHeight="1" x14ac:dyDescent="0.2">
      <c r="B9" s="1322"/>
      <c r="C9" s="1328"/>
      <c r="D9" s="1331"/>
      <c r="E9" s="1324"/>
      <c r="F9" s="506" t="s">
        <v>497</v>
      </c>
      <c r="G9" s="506"/>
      <c r="H9" s="509" t="s">
        <v>495</v>
      </c>
    </row>
    <row r="10" spans="2:8" ht="15" customHeight="1" x14ac:dyDescent="0.2">
      <c r="B10" s="1322"/>
      <c r="C10" s="1328"/>
      <c r="D10" s="1331"/>
      <c r="E10" s="1324"/>
      <c r="F10" s="506" t="s">
        <v>498</v>
      </c>
      <c r="G10" s="506"/>
      <c r="H10" s="509" t="s">
        <v>495</v>
      </c>
    </row>
    <row r="11" spans="2:8" ht="15" customHeight="1" x14ac:dyDescent="0.2">
      <c r="B11" s="1322"/>
      <c r="C11" s="1328"/>
      <c r="D11" s="1331"/>
      <c r="E11" s="1324"/>
      <c r="F11" s="506" t="s">
        <v>502</v>
      </c>
      <c r="G11" s="506" t="s">
        <v>504</v>
      </c>
      <c r="H11" s="509" t="s">
        <v>549</v>
      </c>
    </row>
    <row r="12" spans="2:8" ht="15" customHeight="1" x14ac:dyDescent="0.2">
      <c r="B12" s="1322"/>
      <c r="C12" s="1328"/>
      <c r="D12" s="1331"/>
      <c r="E12" s="1324"/>
      <c r="F12" s="506" t="s">
        <v>491</v>
      </c>
      <c r="G12" s="506" t="s">
        <v>493</v>
      </c>
      <c r="H12" s="509" t="s">
        <v>496</v>
      </c>
    </row>
    <row r="13" spans="2:8" ht="15" customHeight="1" x14ac:dyDescent="0.2">
      <c r="B13" s="1322"/>
      <c r="C13" s="1328"/>
      <c r="D13" s="1331"/>
      <c r="E13" s="1324"/>
      <c r="F13" s="506" t="s">
        <v>503</v>
      </c>
      <c r="G13" s="506" t="s">
        <v>506</v>
      </c>
      <c r="H13" s="509" t="s">
        <v>507</v>
      </c>
    </row>
    <row r="14" spans="2:8" ht="15" customHeight="1" x14ac:dyDescent="0.2">
      <c r="B14" s="1322"/>
      <c r="C14" s="1328"/>
      <c r="D14" s="1331"/>
      <c r="E14" s="1324"/>
      <c r="F14" s="506" t="s">
        <v>505</v>
      </c>
      <c r="G14" s="506" t="s">
        <v>493</v>
      </c>
      <c r="H14" s="509" t="s">
        <v>496</v>
      </c>
    </row>
    <row r="15" spans="2:8" ht="15" customHeight="1" x14ac:dyDescent="0.2">
      <c r="B15" s="1322"/>
      <c r="C15" s="1329"/>
      <c r="D15" s="1332"/>
      <c r="E15" s="1320"/>
      <c r="F15" s="506" t="s">
        <v>492</v>
      </c>
      <c r="G15" s="506" t="s">
        <v>493</v>
      </c>
      <c r="H15" s="509" t="s">
        <v>494</v>
      </c>
    </row>
    <row r="16" spans="2:8" ht="15" customHeight="1" x14ac:dyDescent="0.2">
      <c r="B16" s="1322"/>
      <c r="C16" s="1333" t="s">
        <v>552</v>
      </c>
      <c r="D16" s="1330">
        <v>43980</v>
      </c>
      <c r="E16" s="1319" t="s">
        <v>565</v>
      </c>
      <c r="F16" s="506" t="s">
        <v>499</v>
      </c>
      <c r="G16" s="506" t="s">
        <v>493</v>
      </c>
      <c r="H16" s="509" t="s">
        <v>561</v>
      </c>
    </row>
    <row r="17" spans="2:8" ht="15" customHeight="1" x14ac:dyDescent="0.2">
      <c r="B17" s="1322"/>
      <c r="C17" s="1334"/>
      <c r="D17" s="1331"/>
      <c r="E17" s="1324"/>
      <c r="F17" s="1325" t="s">
        <v>500</v>
      </c>
      <c r="G17" s="507" t="s">
        <v>558</v>
      </c>
      <c r="H17" s="510" t="s">
        <v>559</v>
      </c>
    </row>
    <row r="18" spans="2:8" ht="15" customHeight="1" x14ac:dyDescent="0.2">
      <c r="B18" s="1322"/>
      <c r="C18" s="1334"/>
      <c r="D18" s="1331"/>
      <c r="E18" s="1324"/>
      <c r="F18" s="1326"/>
      <c r="G18" s="507" t="s">
        <v>560</v>
      </c>
      <c r="H18" s="510" t="s">
        <v>571</v>
      </c>
    </row>
    <row r="19" spans="2:8" ht="15" customHeight="1" x14ac:dyDescent="0.2">
      <c r="B19" s="1322"/>
      <c r="C19" s="1334"/>
      <c r="D19" s="1331"/>
      <c r="E19" s="1324"/>
      <c r="F19" s="644" t="s">
        <v>566</v>
      </c>
      <c r="G19" s="507" t="s">
        <v>568</v>
      </c>
      <c r="H19" s="1319" t="s">
        <v>570</v>
      </c>
    </row>
    <row r="20" spans="2:8" ht="15" customHeight="1" x14ac:dyDescent="0.2">
      <c r="B20" s="1322"/>
      <c r="C20" s="1334"/>
      <c r="D20" s="1331"/>
      <c r="E20" s="1324"/>
      <c r="F20" s="644" t="s">
        <v>567</v>
      </c>
      <c r="G20" s="507" t="s">
        <v>569</v>
      </c>
      <c r="H20" s="1320"/>
    </row>
    <row r="21" spans="2:8" ht="15" customHeight="1" x14ac:dyDescent="0.2">
      <c r="B21" s="1323"/>
      <c r="C21" s="1335"/>
      <c r="D21" s="1332"/>
      <c r="E21" s="1320"/>
      <c r="F21" s="507" t="s">
        <v>564</v>
      </c>
      <c r="G21" s="507" t="s">
        <v>562</v>
      </c>
      <c r="H21" s="510" t="s">
        <v>563</v>
      </c>
    </row>
    <row r="22" spans="2:8" ht="15" customHeight="1" x14ac:dyDescent="0.2">
      <c r="B22" s="1295">
        <v>2020</v>
      </c>
      <c r="C22" s="1311" t="s">
        <v>329</v>
      </c>
      <c r="D22" s="1302">
        <v>44307</v>
      </c>
      <c r="E22" s="1298" t="s">
        <v>642</v>
      </c>
      <c r="F22" s="374" t="s">
        <v>499</v>
      </c>
      <c r="G22" s="374" t="s">
        <v>639</v>
      </c>
      <c r="H22" s="383" t="s">
        <v>616</v>
      </c>
    </row>
    <row r="23" spans="2:8" ht="15" customHeight="1" x14ac:dyDescent="0.2">
      <c r="B23" s="1296"/>
      <c r="C23" s="1312"/>
      <c r="D23" s="1309"/>
      <c r="E23" s="1307"/>
      <c r="F23" s="527" t="s">
        <v>595</v>
      </c>
      <c r="G23" s="527" t="s">
        <v>493</v>
      </c>
      <c r="H23" s="528" t="s">
        <v>494</v>
      </c>
    </row>
    <row r="24" spans="2:8" ht="15" customHeight="1" x14ac:dyDescent="0.2">
      <c r="B24" s="1296"/>
      <c r="C24" s="1312"/>
      <c r="D24" s="1309"/>
      <c r="E24" s="1307"/>
      <c r="F24" s="374" t="s">
        <v>547</v>
      </c>
      <c r="G24" s="374" t="s">
        <v>596</v>
      </c>
      <c r="H24" s="383" t="s">
        <v>638</v>
      </c>
    </row>
    <row r="25" spans="2:8" ht="15" customHeight="1" x14ac:dyDescent="0.2">
      <c r="B25" s="1296"/>
      <c r="C25" s="1312"/>
      <c r="D25" s="1309"/>
      <c r="E25" s="1307"/>
      <c r="F25" s="1304" t="s">
        <v>500</v>
      </c>
      <c r="G25" s="374" t="s">
        <v>598</v>
      </c>
      <c r="H25" s="383" t="s">
        <v>597</v>
      </c>
    </row>
    <row r="26" spans="2:8" ht="15" customHeight="1" x14ac:dyDescent="0.2">
      <c r="B26" s="1296"/>
      <c r="C26" s="1312"/>
      <c r="D26" s="1309"/>
      <c r="E26" s="1307"/>
      <c r="F26" s="1305"/>
      <c r="G26" s="374" t="s">
        <v>599</v>
      </c>
      <c r="H26" s="383" t="s">
        <v>609</v>
      </c>
    </row>
    <row r="27" spans="2:8" ht="15" customHeight="1" x14ac:dyDescent="0.2">
      <c r="B27" s="1296"/>
      <c r="C27" s="1312"/>
      <c r="D27" s="1309"/>
      <c r="E27" s="1307"/>
      <c r="F27" s="1305"/>
      <c r="G27" s="374" t="s">
        <v>600</v>
      </c>
      <c r="H27" s="383" t="s">
        <v>601</v>
      </c>
    </row>
    <row r="28" spans="2:8" ht="15" customHeight="1" x14ac:dyDescent="0.2">
      <c r="B28" s="1296"/>
      <c r="C28" s="1312"/>
      <c r="D28" s="1309"/>
      <c r="E28" s="1307"/>
      <c r="F28" s="1306"/>
      <c r="G28" s="374" t="s">
        <v>602</v>
      </c>
      <c r="H28" s="383" t="s">
        <v>608</v>
      </c>
    </row>
    <row r="29" spans="2:8" ht="15" customHeight="1" x14ac:dyDescent="0.2">
      <c r="B29" s="1296"/>
      <c r="C29" s="1312"/>
      <c r="D29" s="1309"/>
      <c r="E29" s="1307"/>
      <c r="F29" s="645" t="s">
        <v>501</v>
      </c>
      <c r="G29" s="527" t="s">
        <v>640</v>
      </c>
      <c r="H29" s="528" t="s">
        <v>641</v>
      </c>
    </row>
    <row r="30" spans="2:8" ht="15" customHeight="1" x14ac:dyDescent="0.2">
      <c r="B30" s="1296"/>
      <c r="C30" s="1312"/>
      <c r="D30" s="1309"/>
      <c r="E30" s="1307"/>
      <c r="F30" s="374" t="s">
        <v>613</v>
      </c>
      <c r="G30" s="374" t="s">
        <v>610</v>
      </c>
      <c r="H30" s="525" t="s">
        <v>611</v>
      </c>
    </row>
    <row r="31" spans="2:8" ht="15" customHeight="1" x14ac:dyDescent="0.2">
      <c r="B31" s="1296"/>
      <c r="C31" s="1312"/>
      <c r="D31" s="1309"/>
      <c r="E31" s="1307"/>
      <c r="F31" s="1314" t="s">
        <v>612</v>
      </c>
      <c r="G31" s="374" t="s">
        <v>614</v>
      </c>
      <c r="H31" s="383" t="s">
        <v>601</v>
      </c>
    </row>
    <row r="32" spans="2:8" ht="15" customHeight="1" x14ac:dyDescent="0.2">
      <c r="B32" s="1296"/>
      <c r="C32" s="1312"/>
      <c r="D32" s="1309"/>
      <c r="E32" s="1307"/>
      <c r="F32" s="1315"/>
      <c r="G32" s="374" t="s">
        <v>617</v>
      </c>
      <c r="H32" s="383" t="s">
        <v>618</v>
      </c>
    </row>
    <row r="33" spans="2:8" ht="15" customHeight="1" x14ac:dyDescent="0.2">
      <c r="B33" s="1296"/>
      <c r="C33" s="1312"/>
      <c r="D33" s="1309"/>
      <c r="E33" s="1307"/>
      <c r="F33" s="1315"/>
      <c r="G33" s="374" t="s">
        <v>615</v>
      </c>
      <c r="H33" s="383" t="s">
        <v>616</v>
      </c>
    </row>
    <row r="34" spans="2:8" ht="15" customHeight="1" x14ac:dyDescent="0.2">
      <c r="B34" s="1296"/>
      <c r="C34" s="1312"/>
      <c r="D34" s="1309"/>
      <c r="E34" s="1307"/>
      <c r="F34" s="1297"/>
      <c r="G34" s="374" t="s">
        <v>619</v>
      </c>
      <c r="H34" s="383" t="s">
        <v>616</v>
      </c>
    </row>
    <row r="35" spans="2:8" ht="15" customHeight="1" x14ac:dyDescent="0.2">
      <c r="B35" s="1296"/>
      <c r="C35" s="1312"/>
      <c r="D35" s="1309"/>
      <c r="E35" s="1307"/>
      <c r="F35" s="1304" t="s">
        <v>621</v>
      </c>
      <c r="G35" s="374" t="s">
        <v>622</v>
      </c>
      <c r="H35" s="383" t="s">
        <v>601</v>
      </c>
    </row>
    <row r="36" spans="2:8" ht="15" customHeight="1" x14ac:dyDescent="0.2">
      <c r="B36" s="1296"/>
      <c r="C36" s="1312"/>
      <c r="D36" s="1309"/>
      <c r="E36" s="1307"/>
      <c r="F36" s="1306"/>
      <c r="G36" s="374" t="s">
        <v>620</v>
      </c>
      <c r="H36" s="383" t="s">
        <v>616</v>
      </c>
    </row>
    <row r="37" spans="2:8" ht="15" customHeight="1" x14ac:dyDescent="0.2">
      <c r="B37" s="1296"/>
      <c r="C37" s="1312"/>
      <c r="D37" s="1309"/>
      <c r="E37" s="1307"/>
      <c r="F37" s="1304" t="s">
        <v>623</v>
      </c>
      <c r="G37" s="374" t="s">
        <v>624</v>
      </c>
      <c r="H37" s="383" t="s">
        <v>601</v>
      </c>
    </row>
    <row r="38" spans="2:8" ht="30" customHeight="1" x14ac:dyDescent="0.2">
      <c r="B38" s="1296"/>
      <c r="C38" s="1312"/>
      <c r="D38" s="1309"/>
      <c r="E38" s="1307"/>
      <c r="F38" s="1306"/>
      <c r="G38" s="374" t="s">
        <v>625</v>
      </c>
      <c r="H38" s="526" t="s">
        <v>626</v>
      </c>
    </row>
    <row r="39" spans="2:8" ht="15" customHeight="1" x14ac:dyDescent="0.2">
      <c r="B39" s="1296"/>
      <c r="C39" s="1313"/>
      <c r="D39" s="1310"/>
      <c r="E39" s="1308"/>
      <c r="F39" s="374" t="s">
        <v>629</v>
      </c>
      <c r="G39" s="374" t="s">
        <v>628</v>
      </c>
      <c r="H39" s="383" t="s">
        <v>630</v>
      </c>
    </row>
    <row r="40" spans="2:8" ht="30" customHeight="1" x14ac:dyDescent="0.2">
      <c r="B40" s="1296"/>
      <c r="C40" s="1300" t="s">
        <v>552</v>
      </c>
      <c r="D40" s="1302">
        <v>44313</v>
      </c>
      <c r="E40" s="1298" t="s">
        <v>643</v>
      </c>
      <c r="F40" s="374" t="s">
        <v>500</v>
      </c>
      <c r="G40" s="374" t="s">
        <v>644</v>
      </c>
      <c r="H40" s="526" t="s">
        <v>648</v>
      </c>
    </row>
    <row r="41" spans="2:8" ht="15" customHeight="1" x14ac:dyDescent="0.2">
      <c r="B41" s="1296"/>
      <c r="C41" s="1301"/>
      <c r="D41" s="1303"/>
      <c r="E41" s="1299"/>
      <c r="F41" s="314" t="s">
        <v>645</v>
      </c>
      <c r="G41" s="314" t="s">
        <v>647</v>
      </c>
      <c r="H41" s="314" t="s">
        <v>646</v>
      </c>
    </row>
    <row r="42" spans="2:8" ht="15" customHeight="1" x14ac:dyDescent="0.2">
      <c r="B42" s="1297"/>
      <c r="C42" s="534" t="s">
        <v>649</v>
      </c>
      <c r="D42" s="535">
        <v>44365</v>
      </c>
      <c r="E42" s="314" t="s">
        <v>650</v>
      </c>
      <c r="F42" s="314" t="s">
        <v>503</v>
      </c>
      <c r="G42" s="314" t="s">
        <v>651</v>
      </c>
      <c r="H42" s="314" t="s">
        <v>652</v>
      </c>
    </row>
    <row r="43" spans="2:8" ht="15" customHeight="1" x14ac:dyDescent="0.2">
      <c r="B43" s="1336">
        <v>2021</v>
      </c>
      <c r="C43" s="1327" t="s">
        <v>329</v>
      </c>
      <c r="D43" s="1330">
        <v>44711</v>
      </c>
      <c r="E43" s="1319" t="s">
        <v>749</v>
      </c>
      <c r="F43" s="1337" t="s">
        <v>595</v>
      </c>
      <c r="G43" s="506" t="s">
        <v>617</v>
      </c>
      <c r="H43" s="509" t="s">
        <v>711</v>
      </c>
    </row>
    <row r="44" spans="2:8" ht="15" customHeight="1" x14ac:dyDescent="0.2">
      <c r="B44" s="1322"/>
      <c r="C44" s="1328"/>
      <c r="D44" s="1331"/>
      <c r="E44" s="1324"/>
      <c r="F44" s="1338"/>
      <c r="G44" s="506" t="s">
        <v>709</v>
      </c>
      <c r="H44" s="509" t="s">
        <v>656</v>
      </c>
    </row>
    <row r="45" spans="2:8" ht="15" customHeight="1" x14ac:dyDescent="0.2">
      <c r="B45" s="1322"/>
      <c r="C45" s="1328"/>
      <c r="D45" s="1331"/>
      <c r="E45" s="1324"/>
      <c r="F45" s="1326"/>
      <c r="G45" s="656" t="s">
        <v>710</v>
      </c>
      <c r="H45" s="657" t="s">
        <v>611</v>
      </c>
    </row>
    <row r="46" spans="2:8" ht="15" customHeight="1" x14ac:dyDescent="0.2">
      <c r="B46" s="1322"/>
      <c r="C46" s="1328"/>
      <c r="D46" s="1331"/>
      <c r="E46" s="1324"/>
      <c r="F46" s="1337" t="s">
        <v>547</v>
      </c>
      <c r="G46" s="506" t="s">
        <v>712</v>
      </c>
      <c r="H46" s="509" t="s">
        <v>746</v>
      </c>
    </row>
    <row r="47" spans="2:8" ht="15" customHeight="1" x14ac:dyDescent="0.2">
      <c r="B47" s="1322"/>
      <c r="C47" s="1328"/>
      <c r="D47" s="1331"/>
      <c r="E47" s="1324"/>
      <c r="F47" s="1338"/>
      <c r="G47" s="656" t="s">
        <v>700</v>
      </c>
      <c r="H47" s="657" t="s">
        <v>699</v>
      </c>
    </row>
    <row r="48" spans="2:8" ht="15" customHeight="1" x14ac:dyDescent="0.2">
      <c r="B48" s="1322"/>
      <c r="C48" s="1328"/>
      <c r="D48" s="1331"/>
      <c r="E48" s="1324"/>
      <c r="F48" s="1338"/>
      <c r="G48" s="506" t="s">
        <v>701</v>
      </c>
      <c r="H48" s="509" t="s">
        <v>742</v>
      </c>
    </row>
    <row r="49" spans="2:8" ht="15" customHeight="1" x14ac:dyDescent="0.2">
      <c r="B49" s="1322"/>
      <c r="C49" s="1328"/>
      <c r="D49" s="1331"/>
      <c r="E49" s="1324"/>
      <c r="F49" s="1338"/>
      <c r="G49" s="506" t="s">
        <v>702</v>
      </c>
      <c r="H49" s="509" t="s">
        <v>747</v>
      </c>
    </row>
    <row r="50" spans="2:8" ht="15" customHeight="1" x14ac:dyDescent="0.2">
      <c r="B50" s="1322"/>
      <c r="C50" s="1328"/>
      <c r="D50" s="1331"/>
      <c r="E50" s="1324"/>
      <c r="F50" s="1338"/>
      <c r="G50" s="506" t="s">
        <v>703</v>
      </c>
      <c r="H50" s="509" t="s">
        <v>654</v>
      </c>
    </row>
    <row r="51" spans="2:8" ht="15" customHeight="1" x14ac:dyDescent="0.2">
      <c r="B51" s="1322"/>
      <c r="C51" s="1328"/>
      <c r="D51" s="1331"/>
      <c r="E51" s="1324"/>
      <c r="F51" s="1326"/>
      <c r="G51" s="506" t="s">
        <v>704</v>
      </c>
      <c r="H51" s="509" t="s">
        <v>655</v>
      </c>
    </row>
    <row r="52" spans="2:8" ht="15" customHeight="1" x14ac:dyDescent="0.2">
      <c r="B52" s="1322"/>
      <c r="C52" s="1328"/>
      <c r="D52" s="1331"/>
      <c r="E52" s="1324"/>
      <c r="F52" s="506" t="s">
        <v>662</v>
      </c>
      <c r="G52" s="506" t="s">
        <v>663</v>
      </c>
      <c r="H52" s="509" t="s">
        <v>748</v>
      </c>
    </row>
    <row r="53" spans="2:8" ht="15" customHeight="1" x14ac:dyDescent="0.2">
      <c r="B53" s="1322"/>
      <c r="C53" s="1328"/>
      <c r="D53" s="1331"/>
      <c r="E53" s="1324"/>
      <c r="F53" s="1337" t="s">
        <v>500</v>
      </c>
      <c r="G53" s="506" t="s">
        <v>690</v>
      </c>
      <c r="H53" s="509" t="s">
        <v>691</v>
      </c>
    </row>
    <row r="54" spans="2:8" ht="15" customHeight="1" x14ac:dyDescent="0.2">
      <c r="B54" s="1322"/>
      <c r="C54" s="1328"/>
      <c r="D54" s="1331"/>
      <c r="E54" s="1324"/>
      <c r="F54" s="1338"/>
      <c r="G54" s="506" t="s">
        <v>668</v>
      </c>
      <c r="H54" s="509" t="s">
        <v>667</v>
      </c>
    </row>
    <row r="55" spans="2:8" ht="30" customHeight="1" x14ac:dyDescent="0.2">
      <c r="B55" s="1322"/>
      <c r="C55" s="1328"/>
      <c r="D55" s="1331"/>
      <c r="E55" s="1324"/>
      <c r="F55" s="1338"/>
      <c r="G55" s="506" t="s">
        <v>602</v>
      </c>
      <c r="H55" s="658" t="s">
        <v>692</v>
      </c>
    </row>
    <row r="56" spans="2:8" ht="15" customHeight="1" x14ac:dyDescent="0.2">
      <c r="B56" s="1322"/>
      <c r="C56" s="1328"/>
      <c r="D56" s="1331"/>
      <c r="E56" s="1324"/>
      <c r="F56" s="1326"/>
      <c r="G56" s="656" t="s">
        <v>714</v>
      </c>
      <c r="H56" s="659" t="s">
        <v>713</v>
      </c>
    </row>
    <row r="57" spans="2:8" ht="15" customHeight="1" x14ac:dyDescent="0.2">
      <c r="B57" s="1322"/>
      <c r="C57" s="1328"/>
      <c r="D57" s="1331"/>
      <c r="E57" s="1324"/>
      <c r="F57" s="507" t="s">
        <v>501</v>
      </c>
      <c r="G57" s="507" t="s">
        <v>678</v>
      </c>
      <c r="H57" s="660" t="s">
        <v>679</v>
      </c>
    </row>
    <row r="58" spans="2:8" ht="15" customHeight="1" x14ac:dyDescent="0.2">
      <c r="B58" s="1322"/>
      <c r="C58" s="1328"/>
      <c r="D58" s="1331"/>
      <c r="E58" s="1324"/>
      <c r="F58" s="652" t="s">
        <v>693</v>
      </c>
      <c r="G58" s="656" t="s">
        <v>694</v>
      </c>
      <c r="H58" s="659" t="s">
        <v>679</v>
      </c>
    </row>
    <row r="59" spans="2:8" ht="15" customHeight="1" x14ac:dyDescent="0.2">
      <c r="B59" s="1322"/>
      <c r="C59" s="1328"/>
      <c r="D59" s="1331"/>
      <c r="E59" s="1324"/>
      <c r="F59" s="652" t="s">
        <v>715</v>
      </c>
      <c r="G59" s="656"/>
      <c r="H59" s="659" t="s">
        <v>745</v>
      </c>
    </row>
    <row r="60" spans="2:8" ht="15" customHeight="1" x14ac:dyDescent="0.2">
      <c r="B60" s="1322"/>
      <c r="C60" s="1328"/>
      <c r="D60" s="1331"/>
      <c r="E60" s="1324"/>
      <c r="F60" s="652" t="s">
        <v>744</v>
      </c>
      <c r="G60" s="656" t="s">
        <v>740</v>
      </c>
      <c r="H60" s="659" t="s">
        <v>743</v>
      </c>
    </row>
    <row r="61" spans="2:8" ht="15" customHeight="1" x14ac:dyDescent="0.2">
      <c r="B61" s="1322"/>
      <c r="C61" s="1328"/>
      <c r="D61" s="1331"/>
      <c r="E61" s="1324"/>
      <c r="F61" s="652" t="s">
        <v>716</v>
      </c>
      <c r="G61" s="656" t="s">
        <v>717</v>
      </c>
      <c r="H61" s="659" t="s">
        <v>718</v>
      </c>
    </row>
    <row r="62" spans="2:8" ht="15" customHeight="1" x14ac:dyDescent="0.2">
      <c r="B62" s="1322"/>
      <c r="C62" s="1328"/>
      <c r="D62" s="1331"/>
      <c r="E62" s="1324"/>
      <c r="F62" s="1337" t="s">
        <v>566</v>
      </c>
      <c r="G62" s="506" t="s">
        <v>657</v>
      </c>
      <c r="H62" s="509" t="s">
        <v>658</v>
      </c>
    </row>
    <row r="63" spans="2:8" ht="15" customHeight="1" x14ac:dyDescent="0.2">
      <c r="B63" s="1322"/>
      <c r="C63" s="1328"/>
      <c r="D63" s="1331"/>
      <c r="E63" s="1324"/>
      <c r="F63" s="1326"/>
      <c r="G63" s="656" t="s">
        <v>683</v>
      </c>
      <c r="H63" s="657" t="s">
        <v>684</v>
      </c>
    </row>
    <row r="64" spans="2:8" ht="15" customHeight="1" x14ac:dyDescent="0.2">
      <c r="B64" s="1322"/>
      <c r="C64" s="1328"/>
      <c r="D64" s="1331"/>
      <c r="E64" s="1324"/>
      <c r="F64" s="1337" t="s">
        <v>567</v>
      </c>
      <c r="G64" s="506" t="s">
        <v>675</v>
      </c>
      <c r="H64" s="509" t="s">
        <v>664</v>
      </c>
    </row>
    <row r="65" spans="2:8" ht="15" customHeight="1" x14ac:dyDescent="0.2">
      <c r="B65" s="1322"/>
      <c r="C65" s="1328"/>
      <c r="D65" s="1331"/>
      <c r="E65" s="1324"/>
      <c r="F65" s="1326"/>
      <c r="G65" s="656" t="s">
        <v>687</v>
      </c>
      <c r="H65" s="657" t="s">
        <v>688</v>
      </c>
    </row>
    <row r="66" spans="2:8" ht="15" customHeight="1" x14ac:dyDescent="0.2">
      <c r="B66" s="1322"/>
      <c r="C66" s="1328"/>
      <c r="D66" s="1331"/>
      <c r="E66" s="1324"/>
      <c r="F66" s="653" t="s">
        <v>682</v>
      </c>
      <c r="G66" s="656"/>
      <c r="H66" s="657" t="s">
        <v>689</v>
      </c>
    </row>
    <row r="67" spans="2:8" ht="15" customHeight="1" x14ac:dyDescent="0.2">
      <c r="B67" s="1322"/>
      <c r="C67" s="1328"/>
      <c r="D67" s="1331"/>
      <c r="E67" s="1324"/>
      <c r="F67" s="506" t="s">
        <v>695</v>
      </c>
      <c r="G67" s="506" t="s">
        <v>674</v>
      </c>
      <c r="H67" s="509" t="s">
        <v>664</v>
      </c>
    </row>
    <row r="68" spans="2:8" ht="15" customHeight="1" x14ac:dyDescent="0.2">
      <c r="B68" s="1322"/>
      <c r="C68" s="1328"/>
      <c r="D68" s="1331"/>
      <c r="E68" s="1324"/>
      <c r="F68" s="506" t="s">
        <v>659</v>
      </c>
      <c r="G68" s="506" t="s">
        <v>660</v>
      </c>
      <c r="H68" s="509" t="s">
        <v>661</v>
      </c>
    </row>
    <row r="69" spans="2:8" ht="15" customHeight="1" x14ac:dyDescent="0.2">
      <c r="B69" s="1322"/>
      <c r="C69" s="1328"/>
      <c r="D69" s="1331"/>
      <c r="E69" s="1324"/>
      <c r="F69" s="1337" t="s">
        <v>696</v>
      </c>
      <c r="G69" s="506" t="s">
        <v>672</v>
      </c>
      <c r="H69" s="509" t="s">
        <v>664</v>
      </c>
    </row>
    <row r="70" spans="2:8" ht="15" customHeight="1" x14ac:dyDescent="0.2">
      <c r="B70" s="1322"/>
      <c r="C70" s="1328"/>
      <c r="D70" s="1331"/>
      <c r="E70" s="1324"/>
      <c r="F70" s="1338"/>
      <c r="G70" s="656" t="s">
        <v>686</v>
      </c>
      <c r="H70" s="657" t="s">
        <v>685</v>
      </c>
    </row>
    <row r="71" spans="2:8" ht="15" customHeight="1" x14ac:dyDescent="0.2">
      <c r="B71" s="1322"/>
      <c r="C71" s="1328"/>
      <c r="D71" s="1331"/>
      <c r="E71" s="1324"/>
      <c r="F71" s="1326"/>
      <c r="G71" s="656" t="s">
        <v>686</v>
      </c>
      <c r="H71" s="657" t="s">
        <v>685</v>
      </c>
    </row>
    <row r="72" spans="2:8" ht="15" customHeight="1" x14ac:dyDescent="0.2">
      <c r="B72" s="1322"/>
      <c r="C72" s="1328"/>
      <c r="D72" s="1331"/>
      <c r="E72" s="1324"/>
      <c r="F72" s="506" t="s">
        <v>503</v>
      </c>
      <c r="G72" s="506" t="s">
        <v>666</v>
      </c>
      <c r="H72" s="509" t="s">
        <v>669</v>
      </c>
    </row>
    <row r="73" spans="2:8" ht="15" customHeight="1" x14ac:dyDescent="0.2">
      <c r="B73" s="1322"/>
      <c r="C73" s="1328"/>
      <c r="D73" s="1331"/>
      <c r="E73" s="1324"/>
      <c r="F73" s="1337" t="s">
        <v>722</v>
      </c>
      <c r="G73" s="656" t="s">
        <v>723</v>
      </c>
      <c r="H73" s="657" t="s">
        <v>735</v>
      </c>
    </row>
    <row r="74" spans="2:8" ht="15" customHeight="1" x14ac:dyDescent="0.2">
      <c r="B74" s="1322"/>
      <c r="C74" s="1328"/>
      <c r="D74" s="1331"/>
      <c r="E74" s="1324"/>
      <c r="F74" s="1326"/>
      <c r="G74" s="656" t="s">
        <v>724</v>
      </c>
      <c r="H74" s="657" t="s">
        <v>736</v>
      </c>
    </row>
    <row r="75" spans="2:8" ht="15" customHeight="1" x14ac:dyDescent="0.2">
      <c r="B75" s="1322"/>
      <c r="C75" s="1328"/>
      <c r="D75" s="1331"/>
      <c r="E75" s="1324"/>
      <c r="F75" s="652" t="s">
        <v>719</v>
      </c>
      <c r="G75" s="656" t="s">
        <v>720</v>
      </c>
      <c r="H75" s="659" t="s">
        <v>721</v>
      </c>
    </row>
    <row r="76" spans="2:8" ht="15" customHeight="1" x14ac:dyDescent="0.2">
      <c r="B76" s="1322"/>
      <c r="C76" s="1328"/>
      <c r="D76" s="1331"/>
      <c r="E76" s="1324"/>
      <c r="F76" s="1337" t="s">
        <v>629</v>
      </c>
      <c r="G76" s="506" t="s">
        <v>671</v>
      </c>
      <c r="H76" s="509" t="s">
        <v>653</v>
      </c>
    </row>
    <row r="77" spans="2:8" ht="15" customHeight="1" x14ac:dyDescent="0.2">
      <c r="B77" s="1322"/>
      <c r="C77" s="1328"/>
      <c r="D77" s="1331"/>
      <c r="E77" s="1324"/>
      <c r="F77" s="1326"/>
      <c r="G77" s="506" t="s">
        <v>672</v>
      </c>
      <c r="H77" s="509" t="s">
        <v>673</v>
      </c>
    </row>
    <row r="78" spans="2:8" ht="15" customHeight="1" x14ac:dyDescent="0.2">
      <c r="B78" s="1322"/>
      <c r="C78" s="1329"/>
      <c r="D78" s="1332"/>
      <c r="E78" s="1320"/>
      <c r="F78" s="506" t="s">
        <v>25</v>
      </c>
      <c r="G78" s="506"/>
      <c r="H78" s="509" t="s">
        <v>734</v>
      </c>
    </row>
    <row r="79" spans="2:8" x14ac:dyDescent="0.2">
      <c r="B79" s="1322"/>
      <c r="C79" s="651" t="s">
        <v>552</v>
      </c>
      <c r="D79" s="650">
        <v>44722</v>
      </c>
      <c r="E79" s="649" t="s">
        <v>750</v>
      </c>
      <c r="F79" s="654" t="s">
        <v>751</v>
      </c>
      <c r="G79" s="506" t="s">
        <v>671</v>
      </c>
      <c r="H79" s="649" t="s">
        <v>752</v>
      </c>
    </row>
    <row r="80" spans="2:8" ht="12.75" customHeight="1" x14ac:dyDescent="0.2">
      <c r="B80" s="1322"/>
      <c r="C80" s="651" t="s">
        <v>649</v>
      </c>
      <c r="D80" s="650">
        <v>44788</v>
      </c>
      <c r="E80" s="649" t="s">
        <v>753</v>
      </c>
      <c r="F80" s="654" t="s">
        <v>751</v>
      </c>
      <c r="G80" s="506" t="s">
        <v>671</v>
      </c>
      <c r="H80" s="649" t="s">
        <v>754</v>
      </c>
    </row>
    <row r="81" spans="2:8" x14ac:dyDescent="0.2">
      <c r="B81" s="1323"/>
      <c r="C81" s="651" t="s">
        <v>755</v>
      </c>
      <c r="D81" s="650">
        <v>44823</v>
      </c>
      <c r="E81" s="649" t="s">
        <v>756</v>
      </c>
      <c r="F81" s="655" t="s">
        <v>757</v>
      </c>
      <c r="G81" s="506" t="s">
        <v>758</v>
      </c>
      <c r="H81" s="649" t="s">
        <v>759</v>
      </c>
    </row>
    <row r="82" spans="2:8" ht="12.75" customHeight="1" x14ac:dyDescent="0.2">
      <c r="B82" s="1355">
        <v>2022</v>
      </c>
      <c r="C82" s="1358" t="s">
        <v>329</v>
      </c>
      <c r="D82" s="1361">
        <v>45092</v>
      </c>
      <c r="E82" s="1364" t="s">
        <v>797</v>
      </c>
      <c r="F82" s="664" t="s">
        <v>744</v>
      </c>
      <c r="G82" s="665"/>
      <c r="H82" s="663" t="s">
        <v>611</v>
      </c>
    </row>
    <row r="83" spans="2:8" ht="12.75" customHeight="1" x14ac:dyDescent="0.2">
      <c r="B83" s="1356"/>
      <c r="C83" s="1359"/>
      <c r="D83" s="1362"/>
      <c r="E83" s="1365"/>
      <c r="F83" s="664" t="s">
        <v>772</v>
      </c>
      <c r="G83" s="665"/>
      <c r="H83" s="663" t="s">
        <v>773</v>
      </c>
    </row>
    <row r="84" spans="2:8" ht="12.75" customHeight="1" x14ac:dyDescent="0.2">
      <c r="B84" s="1356"/>
      <c r="C84" s="1359"/>
      <c r="D84" s="1362"/>
      <c r="E84" s="1365"/>
      <c r="F84" s="1316" t="s">
        <v>715</v>
      </c>
      <c r="G84" s="665" t="s">
        <v>640</v>
      </c>
      <c r="H84" s="663" t="s">
        <v>778</v>
      </c>
    </row>
    <row r="85" spans="2:8" ht="12.75" customHeight="1" x14ac:dyDescent="0.2">
      <c r="B85" s="1356"/>
      <c r="C85" s="1359"/>
      <c r="D85" s="1362"/>
      <c r="E85" s="1365"/>
      <c r="F85" s="1317"/>
      <c r="G85" s="665" t="s">
        <v>774</v>
      </c>
      <c r="H85" s="663" t="s">
        <v>779</v>
      </c>
    </row>
    <row r="86" spans="2:8" ht="12.75" customHeight="1" x14ac:dyDescent="0.2">
      <c r="B86" s="1356"/>
      <c r="C86" s="1359"/>
      <c r="D86" s="1362"/>
      <c r="E86" s="1365"/>
      <c r="F86" s="1317"/>
      <c r="G86" s="665" t="s">
        <v>775</v>
      </c>
      <c r="H86" s="663" t="s">
        <v>611</v>
      </c>
    </row>
    <row r="87" spans="2:8" ht="12.75" customHeight="1" x14ac:dyDescent="0.2">
      <c r="B87" s="1356"/>
      <c r="C87" s="1359"/>
      <c r="D87" s="1362"/>
      <c r="E87" s="1365"/>
      <c r="F87" s="1317"/>
      <c r="G87" s="665" t="s">
        <v>776</v>
      </c>
      <c r="H87" s="663" t="s">
        <v>684</v>
      </c>
    </row>
    <row r="88" spans="2:8" ht="12.75" customHeight="1" x14ac:dyDescent="0.2">
      <c r="B88" s="1356"/>
      <c r="C88" s="1359"/>
      <c r="D88" s="1362"/>
      <c r="E88" s="1365"/>
      <c r="F88" s="1318"/>
      <c r="G88" s="665" t="s">
        <v>777</v>
      </c>
      <c r="H88" s="663" t="s">
        <v>618</v>
      </c>
    </row>
    <row r="89" spans="2:8" ht="12.75" customHeight="1" x14ac:dyDescent="0.2">
      <c r="B89" s="1356"/>
      <c r="C89" s="1359"/>
      <c r="D89" s="1362"/>
      <c r="E89" s="1365"/>
      <c r="F89" s="1316" t="s">
        <v>503</v>
      </c>
      <c r="G89" s="665" t="s">
        <v>784</v>
      </c>
      <c r="H89" s="663" t="s">
        <v>785</v>
      </c>
    </row>
    <row r="90" spans="2:8" ht="12.75" customHeight="1" x14ac:dyDescent="0.2">
      <c r="B90" s="1356"/>
      <c r="C90" s="1359"/>
      <c r="D90" s="1362"/>
      <c r="E90" s="1365"/>
      <c r="F90" s="1317"/>
      <c r="G90" s="665" t="s">
        <v>788</v>
      </c>
      <c r="H90" s="663" t="s">
        <v>611</v>
      </c>
    </row>
    <row r="91" spans="2:8" ht="12.75" customHeight="1" x14ac:dyDescent="0.2">
      <c r="B91" s="1356"/>
      <c r="C91" s="1359"/>
      <c r="D91" s="1362"/>
      <c r="E91" s="1365"/>
      <c r="F91" s="1317"/>
      <c r="G91" s="665" t="s">
        <v>786</v>
      </c>
      <c r="H91" s="663" t="s">
        <v>618</v>
      </c>
    </row>
    <row r="92" spans="2:8" ht="12.75" customHeight="1" x14ac:dyDescent="0.2">
      <c r="B92" s="1356"/>
      <c r="C92" s="1359"/>
      <c r="D92" s="1362"/>
      <c r="E92" s="1365"/>
      <c r="F92" s="1318"/>
      <c r="G92" s="665" t="s">
        <v>787</v>
      </c>
      <c r="H92" s="663" t="s">
        <v>618</v>
      </c>
    </row>
    <row r="93" spans="2:8" ht="12.75" customHeight="1" x14ac:dyDescent="0.2">
      <c r="B93" s="1356"/>
      <c r="C93" s="1359"/>
      <c r="D93" s="1362"/>
      <c r="E93" s="1365"/>
      <c r="F93" s="1316" t="s">
        <v>790</v>
      </c>
      <c r="G93" s="665" t="s">
        <v>791</v>
      </c>
      <c r="H93" s="663" t="s">
        <v>794</v>
      </c>
    </row>
    <row r="94" spans="2:8" ht="12.75" customHeight="1" x14ac:dyDescent="0.2">
      <c r="B94" s="1356"/>
      <c r="C94" s="1359"/>
      <c r="D94" s="1362"/>
      <c r="E94" s="1365"/>
      <c r="F94" s="1317"/>
      <c r="G94" s="665" t="s">
        <v>792</v>
      </c>
      <c r="H94" s="663" t="s">
        <v>794</v>
      </c>
    </row>
    <row r="95" spans="2:8" ht="12.75" customHeight="1" x14ac:dyDescent="0.2">
      <c r="B95" s="1356"/>
      <c r="C95" s="1359"/>
      <c r="D95" s="1362"/>
      <c r="E95" s="1365"/>
      <c r="F95" s="1318"/>
      <c r="G95" s="665" t="s">
        <v>793</v>
      </c>
      <c r="H95" s="663" t="s">
        <v>795</v>
      </c>
    </row>
    <row r="96" spans="2:8" ht="12.75" customHeight="1" x14ac:dyDescent="0.2">
      <c r="B96" s="1356"/>
      <c r="C96" s="1359"/>
      <c r="D96" s="1362"/>
      <c r="E96" s="1365"/>
      <c r="F96" s="694" t="s">
        <v>722</v>
      </c>
      <c r="G96" s="665" t="s">
        <v>796</v>
      </c>
      <c r="H96" s="663" t="s">
        <v>611</v>
      </c>
    </row>
    <row r="97" spans="2:8" ht="12.75" customHeight="1" x14ac:dyDescent="0.2">
      <c r="B97" s="1356"/>
      <c r="C97" s="1360"/>
      <c r="D97" s="1363"/>
      <c r="E97" s="1366"/>
      <c r="F97" s="692" t="s">
        <v>629</v>
      </c>
      <c r="G97" s="692" t="s">
        <v>671</v>
      </c>
      <c r="H97" s="693" t="s">
        <v>760</v>
      </c>
    </row>
    <row r="98" spans="2:8" ht="12.75" customHeight="1" x14ac:dyDescent="0.2">
      <c r="B98" s="1356"/>
      <c r="C98" s="1352" t="s">
        <v>552</v>
      </c>
      <c r="D98" s="1346">
        <v>45140</v>
      </c>
      <c r="E98" s="1349" t="s">
        <v>808</v>
      </c>
      <c r="F98" s="691" t="s">
        <v>715</v>
      </c>
      <c r="G98" s="692" t="s">
        <v>813</v>
      </c>
      <c r="H98" s="693" t="s">
        <v>618</v>
      </c>
    </row>
    <row r="99" spans="2:8" x14ac:dyDescent="0.2">
      <c r="B99" s="1356"/>
      <c r="C99" s="1353"/>
      <c r="D99" s="1347"/>
      <c r="E99" s="1350"/>
      <c r="F99" s="688" t="s">
        <v>809</v>
      </c>
      <c r="G99" s="687"/>
      <c r="H99" s="686" t="s">
        <v>618</v>
      </c>
    </row>
    <row r="100" spans="2:8" x14ac:dyDescent="0.2">
      <c r="B100" s="1356"/>
      <c r="C100" s="1354"/>
      <c r="D100" s="1348"/>
      <c r="E100" s="1351"/>
      <c r="F100" s="686" t="s">
        <v>503</v>
      </c>
      <c r="G100" s="686" t="s">
        <v>810</v>
      </c>
      <c r="H100" s="686" t="s">
        <v>812</v>
      </c>
    </row>
    <row r="101" spans="2:8" x14ac:dyDescent="0.2">
      <c r="B101" s="1357"/>
      <c r="C101" s="714" t="s">
        <v>649</v>
      </c>
      <c r="D101" s="715">
        <v>45156</v>
      </c>
      <c r="E101" s="716" t="s">
        <v>825</v>
      </c>
      <c r="F101" s="691" t="s">
        <v>824</v>
      </c>
      <c r="G101" s="692"/>
      <c r="H101" s="693" t="s">
        <v>826</v>
      </c>
    </row>
    <row r="102" spans="2:8" x14ac:dyDescent="0.2">
      <c r="B102" s="1284">
        <v>2023</v>
      </c>
      <c r="C102" s="1340" t="s">
        <v>329</v>
      </c>
      <c r="D102" s="1288">
        <v>45457</v>
      </c>
      <c r="E102" s="1343" t="s">
        <v>856</v>
      </c>
      <c r="F102" s="649" t="s">
        <v>25</v>
      </c>
      <c r="G102" s="654"/>
      <c r="H102" s="654" t="s">
        <v>734</v>
      </c>
    </row>
    <row r="103" spans="2:8" x14ac:dyDescent="0.2">
      <c r="B103" s="1285"/>
      <c r="C103" s="1287"/>
      <c r="D103" s="1289"/>
      <c r="E103" s="1344"/>
      <c r="F103" s="649" t="s">
        <v>837</v>
      </c>
      <c r="G103" s="654" t="s">
        <v>838</v>
      </c>
      <c r="H103" s="654" t="s">
        <v>618</v>
      </c>
    </row>
    <row r="104" spans="2:8" x14ac:dyDescent="0.2">
      <c r="B104" s="1285"/>
      <c r="C104" s="1287"/>
      <c r="D104" s="1289"/>
      <c r="E104" s="1344"/>
      <c r="F104" s="649" t="s">
        <v>547</v>
      </c>
      <c r="G104" s="654" t="s">
        <v>846</v>
      </c>
      <c r="H104" s="654" t="s">
        <v>618</v>
      </c>
    </row>
    <row r="105" spans="2:8" x14ac:dyDescent="0.2">
      <c r="B105" s="1285"/>
      <c r="C105" s="1287"/>
      <c r="D105" s="1289"/>
      <c r="E105" s="1344"/>
      <c r="F105" s="1292" t="s">
        <v>715</v>
      </c>
      <c r="G105" s="654" t="s">
        <v>841</v>
      </c>
      <c r="H105" s="654" t="s">
        <v>611</v>
      </c>
    </row>
    <row r="106" spans="2:8" x14ac:dyDescent="0.2">
      <c r="B106" s="1285"/>
      <c r="C106" s="1287"/>
      <c r="D106" s="1289"/>
      <c r="E106" s="1344"/>
      <c r="F106" s="1293"/>
      <c r="G106" s="654" t="s">
        <v>842</v>
      </c>
      <c r="H106" s="654" t="s">
        <v>778</v>
      </c>
    </row>
    <row r="107" spans="2:8" x14ac:dyDescent="0.2">
      <c r="B107" s="1285"/>
      <c r="C107" s="1287"/>
      <c r="D107" s="1289"/>
      <c r="E107" s="1344"/>
      <c r="F107" s="1294"/>
      <c r="G107" s="654" t="s">
        <v>843</v>
      </c>
      <c r="H107" s="654" t="s">
        <v>611</v>
      </c>
    </row>
    <row r="108" spans="2:8" x14ac:dyDescent="0.2">
      <c r="B108" s="1285"/>
      <c r="C108" s="1287"/>
      <c r="D108" s="1289"/>
      <c r="E108" s="1344"/>
      <c r="F108" s="1292" t="s">
        <v>716</v>
      </c>
      <c r="G108" s="654" t="s">
        <v>851</v>
      </c>
      <c r="H108" s="654" t="s">
        <v>850</v>
      </c>
    </row>
    <row r="109" spans="2:8" x14ac:dyDescent="0.2">
      <c r="B109" s="1285"/>
      <c r="C109" s="1287"/>
      <c r="D109" s="1289"/>
      <c r="E109" s="1344"/>
      <c r="F109" s="1294"/>
      <c r="G109" s="654" t="s">
        <v>844</v>
      </c>
      <c r="H109" s="654" t="s">
        <v>618</v>
      </c>
    </row>
    <row r="110" spans="2:8" x14ac:dyDescent="0.2">
      <c r="B110" s="1285"/>
      <c r="C110" s="1287"/>
      <c r="D110" s="1289"/>
      <c r="E110" s="1344"/>
      <c r="F110" s="649" t="s">
        <v>503</v>
      </c>
      <c r="G110" s="654" t="s">
        <v>845</v>
      </c>
      <c r="H110" s="654" t="s">
        <v>618</v>
      </c>
    </row>
    <row r="111" spans="2:8" x14ac:dyDescent="0.2">
      <c r="B111" s="1285"/>
      <c r="C111" s="1287"/>
      <c r="D111" s="1289"/>
      <c r="E111" s="1344"/>
      <c r="F111" s="649" t="s">
        <v>824</v>
      </c>
      <c r="G111" s="654" t="s">
        <v>849</v>
      </c>
      <c r="H111" s="654" t="s">
        <v>611</v>
      </c>
    </row>
    <row r="112" spans="2:8" x14ac:dyDescent="0.2">
      <c r="B112" s="1285"/>
      <c r="C112" s="1287"/>
      <c r="D112" s="1289"/>
      <c r="E112" s="1344"/>
      <c r="F112" s="649" t="s">
        <v>848</v>
      </c>
      <c r="G112" s="654" t="s">
        <v>847</v>
      </c>
      <c r="H112" s="654" t="s">
        <v>611</v>
      </c>
    </row>
    <row r="113" spans="2:8" x14ac:dyDescent="0.2">
      <c r="B113" s="1339"/>
      <c r="C113" s="1341"/>
      <c r="D113" s="1342"/>
      <c r="E113" s="1345"/>
      <c r="F113" s="649" t="s">
        <v>629</v>
      </c>
      <c r="G113" s="654" t="s">
        <v>671</v>
      </c>
      <c r="H113" s="654" t="s">
        <v>827</v>
      </c>
    </row>
    <row r="114" spans="2:8" x14ac:dyDescent="0.2">
      <c r="B114" s="1284"/>
      <c r="C114" s="1286" t="s">
        <v>552</v>
      </c>
      <c r="D114" s="1288">
        <v>45607</v>
      </c>
      <c r="E114" s="1290" t="s">
        <v>857</v>
      </c>
      <c r="F114" s="649" t="s">
        <v>25</v>
      </c>
      <c r="G114" s="654"/>
      <c r="H114" s="649" t="s">
        <v>860</v>
      </c>
    </row>
    <row r="115" spans="2:8" x14ac:dyDescent="0.2">
      <c r="B115" s="1285"/>
      <c r="C115" s="1287"/>
      <c r="D115" s="1289"/>
      <c r="E115" s="1291"/>
      <c r="F115" s="649" t="s">
        <v>858</v>
      </c>
      <c r="G115" s="654"/>
      <c r="H115" s="649" t="s">
        <v>859</v>
      </c>
    </row>
    <row r="116" spans="2:8" x14ac:dyDescent="0.2">
      <c r="B116" s="1285"/>
      <c r="C116" s="1287"/>
      <c r="D116" s="1289"/>
      <c r="E116" s="1291"/>
      <c r="F116" s="649" t="s">
        <v>861</v>
      </c>
      <c r="G116" s="654"/>
      <c r="H116" s="649" t="s">
        <v>862</v>
      </c>
    </row>
    <row r="117" spans="2:8" x14ac:dyDescent="0.2">
      <c r="B117" s="1285"/>
      <c r="C117" s="1287"/>
      <c r="D117" s="1289"/>
      <c r="E117" s="1291"/>
      <c r="F117" s="783" t="s">
        <v>499</v>
      </c>
      <c r="G117" s="654"/>
      <c r="H117" s="649" t="s">
        <v>924</v>
      </c>
    </row>
    <row r="118" spans="2:8" x14ac:dyDescent="0.2">
      <c r="B118" s="1285"/>
      <c r="C118" s="1287"/>
      <c r="D118" s="1289"/>
      <c r="E118" s="1291"/>
      <c r="F118" s="649" t="s">
        <v>595</v>
      </c>
      <c r="G118" s="654"/>
      <c r="H118" s="649" t="s">
        <v>879</v>
      </c>
    </row>
    <row r="119" spans="2:8" x14ac:dyDescent="0.2">
      <c r="B119" s="1285"/>
      <c r="C119" s="1287"/>
      <c r="D119" s="1289"/>
      <c r="E119" s="1291"/>
      <c r="F119" s="649" t="s">
        <v>903</v>
      </c>
      <c r="G119" s="654"/>
      <c r="H119" s="649" t="s">
        <v>904</v>
      </c>
    </row>
    <row r="120" spans="2:8" x14ac:dyDescent="0.2">
      <c r="B120" s="1285"/>
      <c r="C120" s="1287"/>
      <c r="D120" s="1289"/>
      <c r="E120" s="1291"/>
      <c r="F120" s="649" t="s">
        <v>93</v>
      </c>
      <c r="G120" s="654"/>
      <c r="H120" s="649" t="s">
        <v>905</v>
      </c>
    </row>
    <row r="121" spans="2:8" x14ac:dyDescent="0.2">
      <c r="B121" s="1285"/>
      <c r="C121" s="1287"/>
      <c r="D121" s="1289"/>
      <c r="E121" s="1291"/>
      <c r="F121" s="649" t="s">
        <v>906</v>
      </c>
      <c r="G121" s="654"/>
      <c r="H121" s="649" t="s">
        <v>907</v>
      </c>
    </row>
    <row r="122" spans="2:8" x14ac:dyDescent="0.2">
      <c r="B122" s="1285"/>
      <c r="C122" s="1287"/>
      <c r="D122" s="1289"/>
      <c r="E122" s="1291"/>
      <c r="F122" s="649" t="s">
        <v>168</v>
      </c>
      <c r="G122" s="654"/>
      <c r="H122" s="649" t="s">
        <v>908</v>
      </c>
    </row>
    <row r="123" spans="2:8" x14ac:dyDescent="0.2">
      <c r="B123" s="1285"/>
      <c r="C123" s="1287"/>
      <c r="D123" s="1289"/>
      <c r="E123" s="1291"/>
      <c r="F123" s="649" t="s">
        <v>909</v>
      </c>
      <c r="G123" s="654"/>
      <c r="H123" s="649" t="s">
        <v>910</v>
      </c>
    </row>
    <row r="124" spans="2:8" x14ac:dyDescent="0.2">
      <c r="B124" s="1285"/>
      <c r="C124" s="1287"/>
      <c r="D124" s="1289"/>
      <c r="E124" s="1291"/>
      <c r="F124" s="649" t="s">
        <v>911</v>
      </c>
      <c r="G124" s="654"/>
      <c r="H124" s="649" t="s">
        <v>929</v>
      </c>
    </row>
    <row r="125" spans="2:8" x14ac:dyDescent="0.2">
      <c r="B125" s="1285"/>
      <c r="C125" s="1287"/>
      <c r="D125" s="1289"/>
      <c r="E125" s="1291"/>
      <c r="F125" s="649" t="s">
        <v>623</v>
      </c>
      <c r="G125" s="654"/>
      <c r="H125" s="649" t="s">
        <v>912</v>
      </c>
    </row>
    <row r="126" spans="2:8" ht="38.25" x14ac:dyDescent="0.2">
      <c r="B126" s="1283">
        <v>2025</v>
      </c>
      <c r="C126" s="1282" t="s">
        <v>649</v>
      </c>
      <c r="D126" s="1281">
        <v>45853</v>
      </c>
      <c r="E126" s="1280" t="s">
        <v>948</v>
      </c>
      <c r="F126" s="1221" t="s">
        <v>595</v>
      </c>
      <c r="G126" s="654" t="s">
        <v>949</v>
      </c>
      <c r="H126" s="910" t="s">
        <v>978</v>
      </c>
    </row>
    <row r="127" spans="2:8" x14ac:dyDescent="0.2">
      <c r="B127" s="1283"/>
      <c r="C127" s="1282"/>
      <c r="D127" s="1281"/>
      <c r="E127" s="1280"/>
      <c r="F127" s="1221" t="s">
        <v>981</v>
      </c>
      <c r="G127" s="654" t="s">
        <v>982</v>
      </c>
      <c r="H127" s="649" t="s">
        <v>983</v>
      </c>
    </row>
    <row r="128" spans="2:8" ht="63.75" x14ac:dyDescent="0.2">
      <c r="B128" s="1283"/>
      <c r="C128" s="1282"/>
      <c r="D128" s="1281"/>
      <c r="E128" s="1280"/>
      <c r="F128" s="1221" t="s">
        <v>91</v>
      </c>
      <c r="G128" s="654" t="s">
        <v>949</v>
      </c>
      <c r="H128" s="910" t="s">
        <v>984</v>
      </c>
    </row>
    <row r="129" spans="2:8" x14ac:dyDescent="0.2">
      <c r="B129" s="1283"/>
      <c r="C129" s="1282"/>
      <c r="D129" s="1281"/>
      <c r="E129" s="1280"/>
      <c r="F129" s="1221" t="s">
        <v>500</v>
      </c>
      <c r="G129" s="654" t="s">
        <v>949</v>
      </c>
      <c r="H129" s="910" t="s">
        <v>977</v>
      </c>
    </row>
    <row r="130" spans="2:8" x14ac:dyDescent="0.2">
      <c r="B130" s="1283"/>
      <c r="C130" s="1282"/>
      <c r="D130" s="1281"/>
      <c r="E130" s="1280"/>
      <c r="F130" s="1221" t="s">
        <v>1028</v>
      </c>
      <c r="G130" s="1246"/>
      <c r="H130" s="649" t="s">
        <v>1116</v>
      </c>
    </row>
    <row r="131" spans="2:8" x14ac:dyDescent="0.2">
      <c r="B131" s="1283"/>
      <c r="C131" s="1282"/>
      <c r="D131" s="1281"/>
      <c r="E131" s="1280"/>
      <c r="F131" s="1221" t="s">
        <v>967</v>
      </c>
      <c r="G131" s="654" t="s">
        <v>949</v>
      </c>
      <c r="H131" s="649" t="s">
        <v>968</v>
      </c>
    </row>
    <row r="132" spans="2:8" x14ac:dyDescent="0.2">
      <c r="B132" s="1283"/>
      <c r="C132" s="1282"/>
      <c r="D132" s="1281"/>
      <c r="E132" s="1280"/>
      <c r="F132" s="1221" t="s">
        <v>1052</v>
      </c>
      <c r="G132" s="654"/>
      <c r="H132" s="649" t="s">
        <v>995</v>
      </c>
    </row>
    <row r="133" spans="2:8" x14ac:dyDescent="0.2">
      <c r="B133" s="1283"/>
      <c r="C133" s="1282"/>
      <c r="D133" s="1281"/>
      <c r="E133" s="1280"/>
      <c r="F133" s="1221" t="s">
        <v>1023</v>
      </c>
      <c r="G133" s="654"/>
      <c r="H133" s="649" t="s">
        <v>1024</v>
      </c>
    </row>
    <row r="134" spans="2:8" x14ac:dyDescent="0.2">
      <c r="B134" s="1283"/>
      <c r="C134" s="1282"/>
      <c r="D134" s="1281"/>
      <c r="E134" s="1280"/>
      <c r="F134" s="1221" t="s">
        <v>1025</v>
      </c>
      <c r="G134" s="654"/>
      <c r="H134" s="649" t="s">
        <v>1026</v>
      </c>
    </row>
    <row r="135" spans="2:8" x14ac:dyDescent="0.2">
      <c r="B135" s="1283"/>
      <c r="C135" s="1282"/>
      <c r="D135" s="1281"/>
      <c r="E135" s="1280"/>
      <c r="F135" s="1221" t="s">
        <v>1061</v>
      </c>
      <c r="G135" s="654"/>
      <c r="H135" s="649" t="s">
        <v>1062</v>
      </c>
    </row>
    <row r="136" spans="2:8" x14ac:dyDescent="0.2">
      <c r="B136" s="1283"/>
      <c r="C136" s="1282"/>
      <c r="D136" s="1281"/>
      <c r="E136" s="1280"/>
      <c r="F136" s="1221" t="s">
        <v>1031</v>
      </c>
      <c r="G136" s="654"/>
      <c r="H136" s="649" t="s">
        <v>1032</v>
      </c>
    </row>
    <row r="137" spans="2:8" x14ac:dyDescent="0.2">
      <c r="B137" s="1283"/>
      <c r="C137" s="1282"/>
      <c r="D137" s="1281"/>
      <c r="E137" s="1280"/>
      <c r="F137" s="1221" t="s">
        <v>1033</v>
      </c>
      <c r="G137" s="654"/>
      <c r="H137" s="649" t="s">
        <v>1034</v>
      </c>
    </row>
    <row r="138" spans="2:8" x14ac:dyDescent="0.2">
      <c r="B138" s="1283"/>
      <c r="C138" s="1282"/>
      <c r="D138" s="1281"/>
      <c r="E138" s="1280"/>
      <c r="F138" s="1221" t="s">
        <v>1063</v>
      </c>
      <c r="G138" s="654"/>
      <c r="H138" s="649" t="s">
        <v>1064</v>
      </c>
    </row>
    <row r="139" spans="2:8" ht="38.25" x14ac:dyDescent="0.2">
      <c r="B139" s="1283"/>
      <c r="C139" s="1282"/>
      <c r="D139" s="1281"/>
      <c r="E139" s="1280"/>
      <c r="F139" s="1221" t="s">
        <v>722</v>
      </c>
      <c r="G139" s="1246" t="s">
        <v>1113</v>
      </c>
      <c r="H139" s="1247" t="s">
        <v>1114</v>
      </c>
    </row>
    <row r="140" spans="2:8" x14ac:dyDescent="0.2">
      <c r="B140" s="1283"/>
      <c r="C140" s="1282"/>
      <c r="D140" s="1281"/>
      <c r="E140" s="1280"/>
      <c r="F140" s="1221" t="s">
        <v>25</v>
      </c>
      <c r="G140" s="654"/>
      <c r="H140" s="649" t="s">
        <v>1110</v>
      </c>
    </row>
    <row r="141" spans="2:8" x14ac:dyDescent="0.2">
      <c r="C141" s="1268"/>
      <c r="D141" s="1269"/>
      <c r="H141" s="25" t="s">
        <v>1130</v>
      </c>
    </row>
    <row r="142" spans="2:8" x14ac:dyDescent="0.2">
      <c r="H142" s="25" t="s">
        <v>1131</v>
      </c>
    </row>
  </sheetData>
  <mergeCells count="56">
    <mergeCell ref="B102:B113"/>
    <mergeCell ref="C102:C113"/>
    <mergeCell ref="D102:D113"/>
    <mergeCell ref="E102:E113"/>
    <mergeCell ref="D98:D100"/>
    <mergeCell ref="E98:E100"/>
    <mergeCell ref="C98:C100"/>
    <mergeCell ref="B82:B101"/>
    <mergeCell ref="C82:C97"/>
    <mergeCell ref="D82:D97"/>
    <mergeCell ref="E82:E97"/>
    <mergeCell ref="B43:B81"/>
    <mergeCell ref="F73:F74"/>
    <mergeCell ref="F43:F45"/>
    <mergeCell ref="F53:F56"/>
    <mergeCell ref="F62:F63"/>
    <mergeCell ref="F64:F65"/>
    <mergeCell ref="F69:F71"/>
    <mergeCell ref="F46:F51"/>
    <mergeCell ref="F76:F77"/>
    <mergeCell ref="E43:E78"/>
    <mergeCell ref="D43:D78"/>
    <mergeCell ref="C43:C78"/>
    <mergeCell ref="H19:H20"/>
    <mergeCell ref="B5:B21"/>
    <mergeCell ref="E16:E21"/>
    <mergeCell ref="F17:F18"/>
    <mergeCell ref="C5:C15"/>
    <mergeCell ref="D5:D15"/>
    <mergeCell ref="E5:E15"/>
    <mergeCell ref="C16:C21"/>
    <mergeCell ref="D16:D21"/>
    <mergeCell ref="F105:F107"/>
    <mergeCell ref="F108:F109"/>
    <mergeCell ref="B22:B42"/>
    <mergeCell ref="E40:E41"/>
    <mergeCell ref="C40:C41"/>
    <mergeCell ref="D40:D41"/>
    <mergeCell ref="F25:F28"/>
    <mergeCell ref="E22:E39"/>
    <mergeCell ref="D22:D39"/>
    <mergeCell ref="C22:C39"/>
    <mergeCell ref="F31:F34"/>
    <mergeCell ref="F35:F36"/>
    <mergeCell ref="F37:F38"/>
    <mergeCell ref="F84:F88"/>
    <mergeCell ref="F89:F92"/>
    <mergeCell ref="F93:F95"/>
    <mergeCell ref="E126:E140"/>
    <mergeCell ref="D126:D140"/>
    <mergeCell ref="C126:C140"/>
    <mergeCell ref="B126:B140"/>
    <mergeCell ref="B114:B125"/>
    <mergeCell ref="C114:C125"/>
    <mergeCell ref="D114:D125"/>
    <mergeCell ref="E114:E125"/>
  </mergeCells>
  <printOptions horizontalCentered="1" verticalCentered="1"/>
  <pageMargins left="0.39370078740157483" right="0.39370078740157483" top="0.98425196850393704" bottom="0.98425196850393704" header="0.51181102362204722" footer="0.51181102362204722"/>
  <pageSetup paperSize="9" scale="70" orientation="landscape" r:id="rId1"/>
  <headerFooter alignWithMargins="0">
    <oddHeader>&amp;L&amp;A, Seite &amp;P von &amp;N&amp;R&amp;D</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tabColor rgb="FFFFFF99"/>
  </sheetPr>
  <dimension ref="B1:H12"/>
  <sheetViews>
    <sheetView showGridLines="0" zoomScaleNormal="100" workbookViewId="0">
      <selection activeCell="C6" sqref="C6"/>
    </sheetView>
  </sheetViews>
  <sheetFormatPr baseColWidth="10" defaultRowHeight="12.75" x14ac:dyDescent="0.2"/>
  <cols>
    <col min="1" max="1" width="2.7109375" style="42" customWidth="1"/>
    <col min="2" max="2" width="67.140625" style="42" customWidth="1"/>
    <col min="3" max="8" width="14.7109375" style="42" customWidth="1"/>
    <col min="9" max="9" width="2.7109375" style="42" customWidth="1"/>
    <col min="10" max="16384" width="11.42578125" style="42"/>
  </cols>
  <sheetData>
    <row r="1" spans="2:8" ht="30" customHeight="1" x14ac:dyDescent="0.2">
      <c r="B1" s="41" t="s">
        <v>143</v>
      </c>
    </row>
    <row r="2" spans="2:8" ht="12" customHeight="1" thickBot="1" x14ac:dyDescent="0.25"/>
    <row r="3" spans="2:8" ht="18" customHeight="1" x14ac:dyDescent="0.2">
      <c r="B3" s="1498" t="s">
        <v>102</v>
      </c>
      <c r="C3" s="636" t="s">
        <v>140</v>
      </c>
      <c r="D3" s="637"/>
      <c r="E3" s="637"/>
      <c r="F3" s="637"/>
      <c r="G3" s="637"/>
      <c r="H3" s="638"/>
    </row>
    <row r="4" spans="2:8" ht="36" customHeight="1" x14ac:dyDescent="0.2">
      <c r="B4" s="1499"/>
      <c r="C4" s="484" t="str">
        <f>'A. Allgemeine Informationen'!C15&amp;CHAR(10)&amp;"[EUR]"</f>
        <v>2024
[EUR]</v>
      </c>
      <c r="D4" s="484" t="str">
        <f>'A. Allgemeine Informationen'!C15+1&amp;CHAR(10)&amp;"[EUR]"</f>
        <v>2025
[EUR]</v>
      </c>
      <c r="E4" s="541" t="str">
        <f>'A. Allgemeine Informationen'!C15+2&amp;CHAR(10)&amp;"[EUR]"</f>
        <v>2026
[EUR]</v>
      </c>
      <c r="F4" s="484" t="str">
        <f>'A. Allgemeine Informationen'!C15+3&amp;CHAR(10)&amp;"[EUR]"</f>
        <v>2027
[EUR]</v>
      </c>
      <c r="G4" s="485" t="str">
        <f>'A. Allgemeine Informationen'!C15+4&amp;CHAR(10)&amp;"[EUR]"</f>
        <v>2028
[EUR]</v>
      </c>
      <c r="H4" s="486" t="str">
        <f>'A. Allgemeine Informationen'!C15+5&amp;CHAR(10)&amp;"[EUR]"</f>
        <v>2029
[EUR]</v>
      </c>
    </row>
    <row r="5" spans="2:8" ht="15" customHeight="1" x14ac:dyDescent="0.2">
      <c r="B5" s="297" t="s">
        <v>172</v>
      </c>
      <c r="C5" s="203">
        <v>0</v>
      </c>
      <c r="D5" s="287">
        <f>C6+C9</f>
        <v>-301.2</v>
      </c>
      <c r="E5" s="287">
        <f>D6+D9</f>
        <v>-303.6096</v>
      </c>
      <c r="F5" s="487"/>
      <c r="G5" s="488"/>
      <c r="H5" s="489"/>
    </row>
    <row r="6" spans="2:8" ht="15" customHeight="1" x14ac:dyDescent="0.2">
      <c r="B6" s="297" t="s">
        <v>173</v>
      </c>
      <c r="C6" s="454">
        <f>'F. Zusammenfassung'!F40</f>
        <v>-300</v>
      </c>
      <c r="D6" s="287">
        <f>D5</f>
        <v>-301.2</v>
      </c>
      <c r="E6" s="287">
        <f>E5</f>
        <v>-303.6096</v>
      </c>
      <c r="F6" s="490"/>
      <c r="G6" s="491"/>
      <c r="H6" s="492"/>
    </row>
    <row r="7" spans="2:8" ht="15" customHeight="1" x14ac:dyDescent="0.2">
      <c r="B7" s="297" t="s">
        <v>169</v>
      </c>
      <c r="C7" s="169">
        <f>IFERROR((C5+C6)/2,"")</f>
        <v>-150</v>
      </c>
      <c r="D7" s="170">
        <f>IFERROR((D5+D6)/2,"")</f>
        <v>-301.2</v>
      </c>
      <c r="E7" s="170">
        <f>IFERROR((E5+E6)/2,"")</f>
        <v>-303.6096</v>
      </c>
      <c r="F7" s="490"/>
      <c r="G7" s="491"/>
      <c r="H7" s="492"/>
    </row>
    <row r="8" spans="2:8" ht="15" customHeight="1" x14ac:dyDescent="0.2">
      <c r="B8" s="297" t="s">
        <v>139</v>
      </c>
      <c r="C8" s="213">
        <v>8.0000000000000002E-3</v>
      </c>
      <c r="D8" s="213">
        <f>C8</f>
        <v>8.0000000000000002E-3</v>
      </c>
      <c r="E8" s="213">
        <f>C8</f>
        <v>8.0000000000000002E-3</v>
      </c>
      <c r="F8" s="213">
        <f>C8</f>
        <v>8.0000000000000002E-3</v>
      </c>
      <c r="G8" s="213">
        <f>C8</f>
        <v>8.0000000000000002E-3</v>
      </c>
      <c r="H8" s="214">
        <f>C8</f>
        <v>8.0000000000000002E-3</v>
      </c>
    </row>
    <row r="9" spans="2:8" ht="15" customHeight="1" x14ac:dyDescent="0.2">
      <c r="B9" s="297" t="s">
        <v>170</v>
      </c>
      <c r="C9" s="171">
        <f>IFERROR(C8*C7,"")</f>
        <v>-1.2</v>
      </c>
      <c r="D9" s="172">
        <f>IFERROR(D8*D7,"")</f>
        <v>-2.4095999999999997</v>
      </c>
      <c r="E9" s="172">
        <f>IFERROR(E8*E7,"")</f>
        <v>-2.4288767999999998</v>
      </c>
      <c r="F9" s="490"/>
      <c r="G9" s="491"/>
      <c r="H9" s="492"/>
    </row>
    <row r="10" spans="2:8" ht="15" customHeight="1" x14ac:dyDescent="0.2">
      <c r="B10" s="68" t="s">
        <v>171</v>
      </c>
      <c r="C10" s="347">
        <f>C6+C9</f>
        <v>-301.2</v>
      </c>
      <c r="D10" s="348">
        <f>D6+D9</f>
        <v>-303.6096</v>
      </c>
      <c r="E10" s="348">
        <f>E6+E9</f>
        <v>-306.03847680000001</v>
      </c>
      <c r="F10" s="493"/>
      <c r="G10" s="494"/>
      <c r="H10" s="495"/>
    </row>
    <row r="11" spans="2:8" ht="15" customHeight="1" thickBot="1" x14ac:dyDescent="0.25">
      <c r="B11" s="92" t="str">
        <f>"Annuitätische Berücksichtigung in der EOG" &amp; IF(C10&lt;0," (Mehrerlös = EOG-mindernd)"," (Mindererlös = EOG-erhöhend)")</f>
        <v>Annuitätische Berücksichtigung in der EOG (Mehrerlös = EOG-mindernd)</v>
      </c>
      <c r="C11" s="543"/>
      <c r="D11" s="415"/>
      <c r="E11" s="542"/>
      <c r="F11" s="173">
        <f>-PMT(C8,3,E10/(1+C8/2),0,0)</f>
        <v>-103.23642031181565</v>
      </c>
      <c r="G11" s="173">
        <f>F11</f>
        <v>-103.23642031181565</v>
      </c>
      <c r="H11" s="174">
        <f>F11</f>
        <v>-103.23642031181565</v>
      </c>
    </row>
    <row r="12" spans="2:8" ht="8.25" customHeight="1" x14ac:dyDescent="0.2"/>
  </sheetData>
  <sheetProtection algorithmName="SHA-512" hashValue="vq4JME+It5wrbF8Hj1Jkkk2LyeAsdu7tbP7fslSaVMmRSyULwEzkoIaV4ld4N+10s4WxXqUhOyV6Likbh2ho0g==" saltValue="XyZaBTgB+sTxJcc7pwV8qw==" spinCount="100000" sheet="1" objects="1" scenarios="1"/>
  <customSheetViews>
    <customSheetView guid="{AB984B78-CF90-47D3-BD7F-5805A1C1409B}" showGridLines="0">
      <selection activeCell="C5" sqref="C5"/>
      <pageMargins left="0.70866141732283472" right="0.70866141732283472" top="0.78740157480314965" bottom="0.78740157480314965" header="0.31496062992125984" footer="0.31496062992125984"/>
      <pageSetup paperSize="9" scale="61" orientation="portrait" r:id="rId1"/>
      <headerFooter>
        <oddHeader>&amp;L &amp;A, Seite &amp;P von &amp;N&amp;R&amp;D</oddHeader>
      </headerFooter>
    </customSheetView>
    <customSheetView guid="{FF7014B8-726F-4A88-B434-EC34DD9149F9}" showGridLines="0">
      <selection activeCell="C5" sqref="C5"/>
      <pageMargins left="0.70866141732283472" right="0.70866141732283472" top="0.78740157480314965" bottom="0.78740157480314965" header="0.31496062992125984" footer="0.31496062992125984"/>
      <pageSetup paperSize="9" scale="61" orientation="portrait" r:id="rId2"/>
      <headerFooter>
        <oddHeader>&amp;L &amp;A, Seite &amp;P von &amp;N&amp;R&amp;D</oddHeader>
      </headerFooter>
    </customSheetView>
  </customSheetViews>
  <mergeCells count="1">
    <mergeCell ref="B3:B4"/>
  </mergeCells>
  <pageMargins left="0.70866141732283472" right="0.70866141732283472" top="0.78740157480314965" bottom="0.78740157480314965" header="0.31496062992125984" footer="0.31496062992125984"/>
  <pageSetup paperSize="9" scale="61" orientation="portrait" r:id="rId3"/>
  <headerFooter>
    <oddHeader>&amp;L &amp;A, Seite &amp;P von &amp;N&amp;R&amp;D</oddHeader>
  </headerFooter>
  <ignoredErrors>
    <ignoredError sqref="E8:H8 D8" unlockedFormula="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tabColor indexed="43"/>
  </sheetPr>
  <dimension ref="A1:F14"/>
  <sheetViews>
    <sheetView showGridLines="0" zoomScaleNormal="100" workbookViewId="0">
      <pane ySplit="3" topLeftCell="A4" activePane="bottomLeft" state="frozen"/>
      <selection pane="bottomLeft" activeCell="D4" sqref="D4"/>
    </sheetView>
  </sheetViews>
  <sheetFormatPr baseColWidth="10" defaultRowHeight="14.25" x14ac:dyDescent="0.2"/>
  <cols>
    <col min="1" max="1" width="2.7109375" style="34" customWidth="1"/>
    <col min="2" max="2" width="26" style="34" customWidth="1"/>
    <col min="3" max="3" width="11.42578125" style="34"/>
    <col min="4" max="4" width="114.42578125" style="34" customWidth="1"/>
    <col min="5" max="5" width="2.7109375" style="34" customWidth="1"/>
    <col min="6" max="6" width="27.85546875" style="34" bestFit="1" customWidth="1"/>
    <col min="7" max="16384" width="11.42578125" style="34"/>
  </cols>
  <sheetData>
    <row r="1" spans="1:6" ht="30.75" customHeight="1" x14ac:dyDescent="0.2">
      <c r="A1" s="175"/>
      <c r="B1" s="37" t="s">
        <v>141</v>
      </c>
      <c r="C1" s="175"/>
      <c r="D1" s="175"/>
    </row>
    <row r="2" spans="1:6" ht="12" customHeight="1" thickBot="1" x14ac:dyDescent="0.25">
      <c r="A2" s="175"/>
    </row>
    <row r="3" spans="1:6" ht="18" customHeight="1" x14ac:dyDescent="0.2">
      <c r="A3" s="175"/>
      <c r="B3" s="105" t="s">
        <v>17</v>
      </c>
      <c r="C3" s="104" t="s">
        <v>18</v>
      </c>
      <c r="D3" s="103" t="s">
        <v>19</v>
      </c>
    </row>
    <row r="4" spans="1:6" ht="45" customHeight="1" x14ac:dyDescent="0.2">
      <c r="A4" s="175"/>
      <c r="B4" s="176" t="s">
        <v>0</v>
      </c>
      <c r="C4" s="177"/>
      <c r="D4" s="565"/>
    </row>
    <row r="5" spans="1:6" ht="45" customHeight="1" x14ac:dyDescent="0.2">
      <c r="A5" s="175"/>
      <c r="B5" s="176" t="s">
        <v>0</v>
      </c>
      <c r="C5" s="177"/>
      <c r="D5" s="88"/>
      <c r="F5" s="35"/>
    </row>
    <row r="6" spans="1:6" ht="45" customHeight="1" x14ac:dyDescent="0.2">
      <c r="A6" s="175"/>
      <c r="B6" s="176" t="s">
        <v>0</v>
      </c>
      <c r="C6" s="177"/>
      <c r="D6" s="88"/>
      <c r="F6" s="215"/>
    </row>
    <row r="7" spans="1:6" ht="45" customHeight="1" x14ac:dyDescent="0.2">
      <c r="A7" s="175"/>
      <c r="B7" s="176" t="s">
        <v>0</v>
      </c>
      <c r="C7" s="177"/>
      <c r="D7" s="88"/>
      <c r="F7" s="215"/>
    </row>
    <row r="8" spans="1:6" ht="45" customHeight="1" x14ac:dyDescent="0.2">
      <c r="A8" s="175"/>
      <c r="B8" s="176" t="s">
        <v>0</v>
      </c>
      <c r="C8" s="177"/>
      <c r="D8" s="88"/>
      <c r="F8" s="215"/>
    </row>
    <row r="9" spans="1:6" ht="45" customHeight="1" x14ac:dyDescent="0.2">
      <c r="A9" s="175"/>
      <c r="B9" s="176" t="s">
        <v>0</v>
      </c>
      <c r="C9" s="177"/>
      <c r="D9" s="88"/>
      <c r="F9" s="215"/>
    </row>
    <row r="10" spans="1:6" ht="45" customHeight="1" x14ac:dyDescent="0.2">
      <c r="A10" s="175"/>
      <c r="B10" s="176" t="s">
        <v>0</v>
      </c>
      <c r="C10" s="177"/>
      <c r="D10" s="88"/>
      <c r="F10" s="215"/>
    </row>
    <row r="11" spans="1:6" ht="45" customHeight="1" x14ac:dyDescent="0.2">
      <c r="A11" s="175"/>
      <c r="B11" s="176" t="s">
        <v>0</v>
      </c>
      <c r="C11" s="177"/>
      <c r="D11" s="88"/>
      <c r="F11" s="215"/>
    </row>
    <row r="12" spans="1:6" ht="45" customHeight="1" x14ac:dyDescent="0.2">
      <c r="A12" s="175"/>
      <c r="B12" s="176" t="s">
        <v>0</v>
      </c>
      <c r="C12" s="177"/>
      <c r="D12" s="88"/>
      <c r="F12" s="215"/>
    </row>
    <row r="13" spans="1:6" ht="45" customHeight="1" x14ac:dyDescent="0.2">
      <c r="A13" s="175"/>
      <c r="B13" s="176" t="s">
        <v>0</v>
      </c>
      <c r="C13" s="177"/>
      <c r="D13" s="88"/>
      <c r="F13" s="215"/>
    </row>
    <row r="14" spans="1:6" ht="45" customHeight="1" x14ac:dyDescent="0.2">
      <c r="A14" s="175"/>
      <c r="B14" s="176" t="s">
        <v>0</v>
      </c>
      <c r="C14" s="177"/>
      <c r="D14" s="88"/>
      <c r="F14" s="215"/>
    </row>
  </sheetData>
  <dataConsolidate/>
  <customSheetViews>
    <customSheetView guid="{AB984B78-CF90-47D3-BD7F-5805A1C1409B}" showPageBreaks="1" showGridLines="0">
      <pane ySplit="3" topLeftCell="A4" activePane="bottomLeft" state="frozen"/>
      <selection pane="bottomLeft" activeCell="B4" sqref="B4"/>
      <rowBreaks count="1" manualBreakCount="1">
        <brk id="20" max="16383" man="1"/>
      </rowBreaks>
      <pageMargins left="0.78740157499999996" right="0.78740157499999996" top="0.984251969" bottom="0.984251969" header="0.4921259845" footer="0.4921259845"/>
      <pageSetup paperSize="9" scale="51" fitToHeight="50" orientation="landscape" r:id="rId1"/>
      <headerFooter alignWithMargins="0">
        <oddHeader>&amp;L &amp;A, Seite &amp;P von &amp;N&amp;R&amp;D</oddHeader>
      </headerFooter>
    </customSheetView>
    <customSheetView guid="{FF7014B8-726F-4A88-B434-EC34DD9149F9}" showGridLines="0" fitToPage="1">
      <pane xSplit="1" ySplit="3" topLeftCell="B4" activePane="bottomRight" state="frozen"/>
      <selection pane="bottomRight" activeCell="B4" sqref="B4"/>
      <rowBreaks count="1" manualBreakCount="1">
        <brk id="20" max="16383" man="1"/>
      </rowBreaks>
      <pageMargins left="0.78740157480314965" right="0.78740157480314965" top="0.98425196850393704" bottom="0.98425196850393704" header="0.51181102362204722" footer="0.51181102362204722"/>
      <pageSetup paperSize="9" scale="55" fitToHeight="8" orientation="portrait" r:id="rId2"/>
      <headerFooter alignWithMargins="0">
        <oddHeader>&amp;L &amp;A, Seite &amp;P von &amp;N&amp;R&amp;D</oddHeader>
      </headerFooter>
    </customSheetView>
  </customSheetViews>
  <phoneticPr fontId="8" type="noConversion"/>
  <pageMargins left="0.78740157499999996" right="0.78740157499999996" top="0.984251969" bottom="0.984251969" header="0.4921259845" footer="0.4921259845"/>
  <pageSetup paperSize="9" scale="51" fitToHeight="50" orientation="landscape" r:id="rId3"/>
  <headerFooter alignWithMargins="0">
    <oddHeader>&amp;L &amp;A, Seite &amp;P von &amp;N&amp;R&amp;D</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Listen!$P$2:$P$22</xm:f>
          </x14:formula1>
          <xm:sqref>B4:B14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tabColor indexed="43"/>
    <pageSetUpPr fitToPage="1"/>
  </sheetPr>
  <dimension ref="A1:E47"/>
  <sheetViews>
    <sheetView zoomScaleNormal="100" workbookViewId="0"/>
  </sheetViews>
  <sheetFormatPr baseColWidth="10" defaultRowHeight="12.75" x14ac:dyDescent="0.2"/>
  <cols>
    <col min="1" max="1" width="2.7109375" style="281" customWidth="1"/>
    <col min="2" max="2" width="41.42578125" style="281" customWidth="1"/>
    <col min="3" max="3" width="27.7109375" style="281" customWidth="1"/>
    <col min="4" max="4" width="48.28515625" style="281" customWidth="1"/>
    <col min="5" max="5" width="2.7109375" style="281" customWidth="1"/>
    <col min="6" max="6" width="7.28515625" style="281" customWidth="1"/>
    <col min="7" max="7" width="11.42578125" style="281" customWidth="1"/>
    <col min="8" max="16384" width="11.42578125" style="281"/>
  </cols>
  <sheetData>
    <row r="1" spans="1:5" ht="15" x14ac:dyDescent="0.2">
      <c r="A1" s="756" t="s">
        <v>1065</v>
      </c>
      <c r="B1" s="757"/>
      <c r="C1" s="311"/>
      <c r="D1" s="311"/>
      <c r="E1" s="312"/>
    </row>
    <row r="2" spans="1:5" ht="54" customHeight="1" x14ac:dyDescent="0.2">
      <c r="A2" s="26"/>
      <c r="B2" s="596" t="s">
        <v>155</v>
      </c>
      <c r="C2" s="596"/>
      <c r="D2" s="596"/>
      <c r="E2" s="313"/>
    </row>
    <row r="3" spans="1:5" ht="21" customHeight="1" x14ac:dyDescent="0.2">
      <c r="A3" s="27"/>
      <c r="B3" s="36" t="s">
        <v>28</v>
      </c>
      <c r="C3" s="2"/>
      <c r="D3" s="2"/>
      <c r="E3" s="313"/>
    </row>
    <row r="4" spans="1:5" ht="12" customHeight="1" x14ac:dyDescent="0.2">
      <c r="A4" s="7"/>
      <c r="B4" s="164"/>
      <c r="C4" s="254"/>
      <c r="D4" s="165"/>
      <c r="E4" s="313"/>
    </row>
    <row r="5" spans="1:5" ht="15" customHeight="1" x14ac:dyDescent="0.2">
      <c r="A5" s="7"/>
      <c r="B5" s="314" t="s">
        <v>27</v>
      </c>
      <c r="C5" s="315"/>
      <c r="D5" s="375"/>
      <c r="E5" s="313"/>
    </row>
    <row r="6" spans="1:5" ht="8.1" customHeight="1" x14ac:dyDescent="0.2">
      <c r="A6" s="7"/>
      <c r="B6" s="3"/>
      <c r="C6" s="316"/>
      <c r="D6" s="255"/>
      <c r="E6" s="313"/>
    </row>
    <row r="7" spans="1:5" ht="15" customHeight="1" x14ac:dyDescent="0.2">
      <c r="A7" s="7"/>
      <c r="B7" s="317" t="s">
        <v>26</v>
      </c>
      <c r="C7" s="318"/>
      <c r="D7" s="376"/>
      <c r="E7" s="313"/>
    </row>
    <row r="8" spans="1:5" ht="8.1" customHeight="1" x14ac:dyDescent="0.2">
      <c r="A8" s="7"/>
      <c r="B8" s="3"/>
      <c r="C8" s="319"/>
      <c r="D8" s="256"/>
      <c r="E8" s="313"/>
    </row>
    <row r="9" spans="1:5" ht="15" customHeight="1" x14ac:dyDescent="0.2">
      <c r="A9" s="7"/>
      <c r="B9" s="320" t="s">
        <v>138</v>
      </c>
      <c r="C9" s="548"/>
      <c r="D9" s="549"/>
      <c r="E9" s="313"/>
    </row>
    <row r="10" spans="1:5" ht="8.1" customHeight="1" x14ac:dyDescent="0.2">
      <c r="A10" s="7"/>
      <c r="B10" s="163"/>
      <c r="C10" s="319"/>
      <c r="D10" s="256"/>
      <c r="E10" s="313"/>
    </row>
    <row r="11" spans="1:5" ht="15" customHeight="1" x14ac:dyDescent="0.2">
      <c r="A11" s="7"/>
      <c r="B11" s="314" t="s">
        <v>8</v>
      </c>
      <c r="C11" s="550"/>
      <c r="D11" s="377"/>
      <c r="E11" s="313"/>
    </row>
    <row r="12" spans="1:5" ht="15" customHeight="1" x14ac:dyDescent="0.2">
      <c r="A12" s="7"/>
      <c r="B12" s="321" t="s">
        <v>9</v>
      </c>
      <c r="C12" s="551"/>
      <c r="D12" s="378"/>
      <c r="E12" s="313"/>
    </row>
    <row r="13" spans="1:5" ht="15" customHeight="1" x14ac:dyDescent="0.2">
      <c r="A13" s="7"/>
      <c r="B13" s="321" t="s">
        <v>830</v>
      </c>
      <c r="C13" s="752"/>
      <c r="D13" s="751"/>
      <c r="E13" s="313"/>
    </row>
    <row r="14" spans="1:5" ht="8.1" customHeight="1" x14ac:dyDescent="0.2">
      <c r="A14" s="7"/>
      <c r="B14" s="3"/>
      <c r="C14" s="316"/>
      <c r="D14" s="252"/>
      <c r="E14" s="313"/>
    </row>
    <row r="15" spans="1:5" ht="36" customHeight="1" x14ac:dyDescent="0.2">
      <c r="A15" s="7"/>
      <c r="B15" s="595" t="s">
        <v>421</v>
      </c>
      <c r="C15" s="322">
        <v>2024</v>
      </c>
      <c r="D15" s="253"/>
      <c r="E15" s="313"/>
    </row>
    <row r="16" spans="1:5" ht="18" customHeight="1" x14ac:dyDescent="0.2">
      <c r="A16" s="323"/>
      <c r="B16" s="324"/>
      <c r="C16" s="325"/>
      <c r="D16" s="325"/>
      <c r="E16" s="326"/>
    </row>
    <row r="19" spans="2:4" x14ac:dyDescent="0.2">
      <c r="B19" s="281" t="s">
        <v>1058</v>
      </c>
    </row>
    <row r="20" spans="2:4" x14ac:dyDescent="0.2">
      <c r="D20" s="661"/>
    </row>
    <row r="21" spans="2:4" x14ac:dyDescent="0.2">
      <c r="D21" s="661"/>
    </row>
    <row r="22" spans="2:4" x14ac:dyDescent="0.2">
      <c r="D22" s="661"/>
    </row>
    <row r="23" spans="2:4" x14ac:dyDescent="0.2">
      <c r="D23" s="661"/>
    </row>
    <row r="24" spans="2:4" x14ac:dyDescent="0.2">
      <c r="D24" s="661"/>
    </row>
    <row r="25" spans="2:4" x14ac:dyDescent="0.2">
      <c r="D25" s="661"/>
    </row>
    <row r="26" spans="2:4" x14ac:dyDescent="0.2">
      <c r="D26" s="661"/>
    </row>
    <row r="27" spans="2:4" x14ac:dyDescent="0.2">
      <c r="D27" s="661"/>
    </row>
    <row r="28" spans="2:4" x14ac:dyDescent="0.2">
      <c r="D28" s="661"/>
    </row>
    <row r="29" spans="2:4" x14ac:dyDescent="0.2">
      <c r="D29" s="661"/>
    </row>
    <row r="30" spans="2:4" x14ac:dyDescent="0.2">
      <c r="D30" s="661"/>
    </row>
    <row r="31" spans="2:4" x14ac:dyDescent="0.2">
      <c r="D31" s="661"/>
    </row>
    <row r="32" spans="2:4" x14ac:dyDescent="0.2">
      <c r="D32" s="661"/>
    </row>
    <row r="33" spans="4:4" x14ac:dyDescent="0.2">
      <c r="D33" s="661"/>
    </row>
    <row r="34" spans="4:4" x14ac:dyDescent="0.2">
      <c r="D34" s="661"/>
    </row>
    <row r="35" spans="4:4" x14ac:dyDescent="0.2">
      <c r="D35" s="661"/>
    </row>
    <row r="36" spans="4:4" x14ac:dyDescent="0.2">
      <c r="D36" s="661"/>
    </row>
    <row r="37" spans="4:4" x14ac:dyDescent="0.2">
      <c r="D37" s="661"/>
    </row>
    <row r="38" spans="4:4" x14ac:dyDescent="0.2">
      <c r="D38" s="661"/>
    </row>
    <row r="39" spans="4:4" x14ac:dyDescent="0.2">
      <c r="D39" s="661"/>
    </row>
    <row r="40" spans="4:4" x14ac:dyDescent="0.2">
      <c r="D40" s="661"/>
    </row>
    <row r="41" spans="4:4" x14ac:dyDescent="0.2">
      <c r="D41" s="661"/>
    </row>
    <row r="42" spans="4:4" x14ac:dyDescent="0.2">
      <c r="D42" s="661"/>
    </row>
    <row r="43" spans="4:4" x14ac:dyDescent="0.2">
      <c r="D43" s="661"/>
    </row>
    <row r="44" spans="4:4" x14ac:dyDescent="0.2">
      <c r="D44" s="661"/>
    </row>
    <row r="45" spans="4:4" x14ac:dyDescent="0.2">
      <c r="D45" s="661"/>
    </row>
    <row r="46" spans="4:4" x14ac:dyDescent="0.2">
      <c r="D46" s="661"/>
    </row>
    <row r="47" spans="4:4" x14ac:dyDescent="0.2">
      <c r="D47" s="661"/>
    </row>
  </sheetData>
  <customSheetViews>
    <customSheetView guid="{AB984B78-CF90-47D3-BD7F-5805A1C1409B}" showPageBreaks="1" fitToPage="1" printArea="1">
      <selection activeCell="C7" sqref="C7"/>
      <pageMargins left="0.39370078740157483" right="0.39370078740157483" top="0.98425196850393704" bottom="0.98425196850393704" header="0.51181102362204722" footer="0.51181102362204722"/>
      <printOptions horizontalCentered="1" verticalCentered="1"/>
      <pageSetup paperSize="9" orientation="landscape" r:id="rId1"/>
      <headerFooter alignWithMargins="0">
        <oddHeader>&amp;L&amp;A, Seite &amp;P von &amp;N&amp;R&amp;D</oddHeader>
      </headerFooter>
    </customSheetView>
    <customSheetView guid="{FF7014B8-726F-4A88-B434-EC34DD9149F9}" fitToPage="1">
      <selection activeCell="C5" sqref="C5"/>
      <pageMargins left="0.39370078740157483" right="0.39370078740157483" top="0.98425196850393704" bottom="0.98425196850393704" header="0.51181102362204722" footer="0.51181102362204722"/>
      <printOptions horizontalCentered="1" verticalCentered="1"/>
      <pageSetup paperSize="9" orientation="landscape" r:id="rId2"/>
      <headerFooter alignWithMargins="0">
        <oddHeader>&amp;L&amp;A, Seite &amp;P von &amp;N&amp;R&amp;D</oddHeader>
      </headerFooter>
    </customSheetView>
  </customSheetViews>
  <phoneticPr fontId="8" type="noConversion"/>
  <dataValidations xWindow="1679" yWindow="717" count="5">
    <dataValidation type="whole" errorStyle="information" allowBlank="1" showInputMessage="1" showErrorMessage="1" errorTitle="Eingabe der Betriebsnummer" error="Nur Zahlen zwischen 10000000 und  10009999 erlaubt." sqref="D11">
      <formula1>10000000</formula1>
      <formula2>10009999</formula2>
    </dataValidation>
    <dataValidation type="whole" errorStyle="information" allowBlank="1" showInputMessage="1" showErrorMessage="1" errorTitle="Eingabe der Netznummer" error="Nur Zahlen zwischen 1 und 99 erlaubt." sqref="D12:D13 C12">
      <formula1>1</formula1>
      <formula2>99</formula2>
    </dataValidation>
    <dataValidation type="date" operator="greaterThanOrEqual" allowBlank="1" showInputMessage="1" showErrorMessage="1" errorTitle="Unzulässiges Datum!" error="Bitte geben Sie das korrekte Datum ein." sqref="C5:D5">
      <formula1>42125</formula1>
    </dataValidation>
    <dataValidation type="whole" errorStyle="information" allowBlank="1" showInputMessage="1" showErrorMessage="1" errorTitle="Eingabe der Betriebsnummer" error="Nur Zahlen zwischen 10000000 und  10009999 erlaubt." sqref="C11">
      <formula1>10000000</formula1>
      <formula2>20000000</formula2>
    </dataValidation>
    <dataValidation errorStyle="information" allowBlank="1" showInputMessage="1" showErrorMessage="1" errorTitle="Eingabe der Netznummer" error="Nur Zahlen zwischen 1 und 99 erlaubt." sqref="C13"/>
  </dataValidations>
  <printOptions horizontalCentered="1" verticalCentered="1"/>
  <pageMargins left="0.39370078740157483" right="0.39370078740157483" top="0.98425196850393704" bottom="0.98425196850393704" header="0.51181102362204722" footer="0.51181102362204722"/>
  <pageSetup paperSize="9" orientation="landscape" r:id="rId3"/>
  <headerFooter alignWithMargins="0">
    <oddHeader>&amp;L&amp;A, Seite &amp;P von &amp;N&amp;R&amp;D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tabColor rgb="FFFFFF99"/>
    <pageSetUpPr fitToPage="1"/>
  </sheetPr>
  <dimension ref="A1:J30"/>
  <sheetViews>
    <sheetView showGridLines="0" zoomScaleNormal="100" workbookViewId="0">
      <pane ySplit="4" topLeftCell="A8" activePane="bottomLeft" state="frozen"/>
      <selection activeCell="A5" sqref="A5:XFD5"/>
      <selection pane="bottomLeft" activeCell="A5" sqref="A5:XFD5"/>
    </sheetView>
  </sheetViews>
  <sheetFormatPr baseColWidth="10" defaultColWidth="19.28515625" defaultRowHeight="12.75" x14ac:dyDescent="0.2"/>
  <cols>
    <col min="1" max="1" width="2.7109375" style="19" customWidth="1"/>
    <col min="2" max="2" width="53.42578125" style="280" customWidth="1"/>
    <col min="3" max="10" width="17.7109375" style="280" customWidth="1"/>
    <col min="11" max="11" width="2.7109375" style="56" customWidth="1"/>
    <col min="12" max="16384" width="19.28515625" style="56"/>
  </cols>
  <sheetData>
    <row r="1" spans="1:10" ht="30" customHeight="1" x14ac:dyDescent="0.2">
      <c r="A1" s="56"/>
      <c r="B1" s="38" t="str">
        <f>"A2. Überleitung von der handelsrechtlichen Bilanz " &amp; 'A. Allgemeine Informationen'!C15 &amp;" zum elektronischen Datenerhebungsbogen"</f>
        <v>A2. Überleitung von der handelsrechtlichen Bilanz 2024 zum elektronischen Datenerhebungsbogen</v>
      </c>
      <c r="C1" s="10"/>
      <c r="D1" s="10"/>
      <c r="E1" s="10"/>
      <c r="F1" s="10"/>
      <c r="G1" s="10"/>
      <c r="H1" s="10"/>
      <c r="I1" s="10"/>
      <c r="J1" s="10"/>
    </row>
    <row r="2" spans="1:10" s="17" customFormat="1" ht="12" customHeight="1" thickBot="1" x14ac:dyDescent="0.25">
      <c r="A2" s="9"/>
      <c r="B2" s="9"/>
    </row>
    <row r="3" spans="1:10" s="109" customFormat="1" ht="18" customHeight="1" x14ac:dyDescent="0.2">
      <c r="B3" s="1369" t="s">
        <v>213</v>
      </c>
      <c r="C3" s="1367" t="s">
        <v>482</v>
      </c>
      <c r="D3" s="198" t="s">
        <v>153</v>
      </c>
      <c r="E3" s="116"/>
      <c r="F3" s="116"/>
      <c r="G3" s="115"/>
      <c r="H3" s="613" t="s">
        <v>154</v>
      </c>
      <c r="I3" s="614"/>
      <c r="J3" s="615"/>
    </row>
    <row r="4" spans="1:10" s="109" customFormat="1" ht="180" customHeight="1" x14ac:dyDescent="0.2">
      <c r="B4" s="1370"/>
      <c r="C4" s="1368"/>
      <c r="D4" s="111" t="s">
        <v>103</v>
      </c>
      <c r="E4" s="110" t="s">
        <v>104</v>
      </c>
      <c r="F4" s="110" t="s">
        <v>105</v>
      </c>
      <c r="G4" s="110" t="s">
        <v>106</v>
      </c>
      <c r="H4" s="111" t="s">
        <v>483</v>
      </c>
      <c r="I4" s="111" t="s">
        <v>207</v>
      </c>
      <c r="J4" s="114" t="s">
        <v>108</v>
      </c>
    </row>
    <row r="5" spans="1:10" s="18" customFormat="1" ht="15" customHeight="1" x14ac:dyDescent="0.2">
      <c r="A5" s="59"/>
      <c r="B5" s="45" t="s">
        <v>52</v>
      </c>
      <c r="C5" s="774">
        <f>C6+C10+C15+C16</f>
        <v>0</v>
      </c>
      <c r="D5" s="768">
        <f>D6+D10+D15+D16</f>
        <v>0</v>
      </c>
      <c r="E5" s="768">
        <f>E6+E10+E15+E16</f>
        <v>0</v>
      </c>
      <c r="F5" s="768">
        <f>F6+F10+F15+F16</f>
        <v>0</v>
      </c>
      <c r="G5" s="768">
        <f>D5+E5+F5</f>
        <v>0</v>
      </c>
      <c r="H5" s="768">
        <f>H6+H10+H15+H16</f>
        <v>0</v>
      </c>
      <c r="I5" s="768">
        <f>I6+I10+I15+I16</f>
        <v>0</v>
      </c>
      <c r="J5" s="775">
        <f>J6+J10+J15+J16</f>
        <v>0</v>
      </c>
    </row>
    <row r="6" spans="1:10" s="18" customFormat="1" ht="15" customHeight="1" x14ac:dyDescent="0.2">
      <c r="A6" s="59"/>
      <c r="B6" s="45" t="s">
        <v>29</v>
      </c>
      <c r="C6" s="768">
        <f t="shared" ref="C6:J6" si="0">SUM(C7:C9)</f>
        <v>0</v>
      </c>
      <c r="D6" s="768">
        <f t="shared" si="0"/>
        <v>0</v>
      </c>
      <c r="E6" s="768">
        <f t="shared" si="0"/>
        <v>0</v>
      </c>
      <c r="F6" s="768">
        <f t="shared" si="0"/>
        <v>0</v>
      </c>
      <c r="G6" s="768">
        <f t="shared" si="0"/>
        <v>0</v>
      </c>
      <c r="H6" s="768">
        <f>SUM(H7:H9)</f>
        <v>0</v>
      </c>
      <c r="I6" s="768">
        <f t="shared" si="0"/>
        <v>0</v>
      </c>
      <c r="J6" s="775">
        <f t="shared" si="0"/>
        <v>0</v>
      </c>
    </row>
    <row r="7" spans="1:10" s="18" customFormat="1" ht="15" customHeight="1" x14ac:dyDescent="0.2">
      <c r="A7" s="59"/>
      <c r="B7" s="46" t="s">
        <v>30</v>
      </c>
      <c r="C7" s="766"/>
      <c r="D7" s="767"/>
      <c r="E7" s="767"/>
      <c r="F7" s="767"/>
      <c r="G7" s="768">
        <f>D7+E7+F7</f>
        <v>0</v>
      </c>
      <c r="H7" s="767"/>
      <c r="I7" s="767"/>
      <c r="J7" s="769"/>
    </row>
    <row r="8" spans="1:10" s="18" customFormat="1" ht="15" customHeight="1" x14ac:dyDescent="0.2">
      <c r="A8" s="59"/>
      <c r="B8" s="46" t="s">
        <v>31</v>
      </c>
      <c r="C8" s="766"/>
      <c r="D8" s="767"/>
      <c r="E8" s="767"/>
      <c r="F8" s="767"/>
      <c r="G8" s="768">
        <f>D8+E8+F8</f>
        <v>0</v>
      </c>
      <c r="H8" s="767"/>
      <c r="I8" s="767"/>
      <c r="J8" s="769"/>
    </row>
    <row r="9" spans="1:10" s="18" customFormat="1" ht="15" customHeight="1" x14ac:dyDescent="0.2">
      <c r="A9" s="59"/>
      <c r="B9" s="46" t="s">
        <v>32</v>
      </c>
      <c r="C9" s="766"/>
      <c r="D9" s="767"/>
      <c r="E9" s="767"/>
      <c r="F9" s="767"/>
      <c r="G9" s="768">
        <f>D9+E9+F9</f>
        <v>0</v>
      </c>
      <c r="H9" s="767"/>
      <c r="I9" s="767"/>
      <c r="J9" s="769"/>
    </row>
    <row r="10" spans="1:10" s="18" customFormat="1" ht="15" customHeight="1" x14ac:dyDescent="0.2">
      <c r="A10" s="59"/>
      <c r="B10" s="45" t="s">
        <v>33</v>
      </c>
      <c r="C10" s="774">
        <f>SUM(C11:C14)</f>
        <v>0</v>
      </c>
      <c r="D10" s="768">
        <f t="shared" ref="D10:J10" si="1">SUM(D11:D14)</f>
        <v>0</v>
      </c>
      <c r="E10" s="768">
        <f t="shared" si="1"/>
        <v>0</v>
      </c>
      <c r="F10" s="768">
        <f t="shared" si="1"/>
        <v>0</v>
      </c>
      <c r="G10" s="768">
        <f t="shared" si="1"/>
        <v>0</v>
      </c>
      <c r="H10" s="768">
        <f t="shared" si="1"/>
        <v>0</v>
      </c>
      <c r="I10" s="768">
        <f t="shared" si="1"/>
        <v>0</v>
      </c>
      <c r="J10" s="775">
        <f t="shared" si="1"/>
        <v>0</v>
      </c>
    </row>
    <row r="11" spans="1:10" ht="15" customHeight="1" x14ac:dyDescent="0.2">
      <c r="A11" s="59"/>
      <c r="B11" s="46" t="s">
        <v>34</v>
      </c>
      <c r="C11" s="766"/>
      <c r="D11" s="767"/>
      <c r="E11" s="767"/>
      <c r="F11" s="767"/>
      <c r="G11" s="768">
        <f t="shared" ref="G11:G28" si="2">D11+E11+F11</f>
        <v>0</v>
      </c>
      <c r="H11" s="767"/>
      <c r="I11" s="767"/>
      <c r="J11" s="769"/>
    </row>
    <row r="12" spans="1:10" ht="15" customHeight="1" x14ac:dyDescent="0.2">
      <c r="A12" s="59"/>
      <c r="B12" s="46" t="s">
        <v>35</v>
      </c>
      <c r="C12" s="766"/>
      <c r="D12" s="767"/>
      <c r="E12" s="767"/>
      <c r="F12" s="767"/>
      <c r="G12" s="768">
        <f t="shared" si="2"/>
        <v>0</v>
      </c>
      <c r="H12" s="767"/>
      <c r="I12" s="767"/>
      <c r="J12" s="769"/>
    </row>
    <row r="13" spans="1:10" s="18" customFormat="1" ht="15" customHeight="1" x14ac:dyDescent="0.2">
      <c r="A13" s="59"/>
      <c r="B13" s="46" t="s">
        <v>36</v>
      </c>
      <c r="C13" s="766"/>
      <c r="D13" s="767"/>
      <c r="E13" s="767"/>
      <c r="F13" s="767"/>
      <c r="G13" s="768">
        <f t="shared" si="2"/>
        <v>0</v>
      </c>
      <c r="H13" s="767"/>
      <c r="I13" s="767"/>
      <c r="J13" s="769"/>
    </row>
    <row r="14" spans="1:10" ht="30" customHeight="1" x14ac:dyDescent="0.2">
      <c r="A14" s="59"/>
      <c r="B14" s="46" t="s">
        <v>113</v>
      </c>
      <c r="C14" s="766"/>
      <c r="D14" s="767"/>
      <c r="E14" s="767"/>
      <c r="F14" s="767"/>
      <c r="G14" s="768">
        <f t="shared" si="2"/>
        <v>0</v>
      </c>
      <c r="H14" s="767"/>
      <c r="I14" s="767"/>
      <c r="J14" s="769"/>
    </row>
    <row r="15" spans="1:10" ht="15" customHeight="1" x14ac:dyDescent="0.2">
      <c r="A15" s="59"/>
      <c r="B15" s="45" t="s">
        <v>37</v>
      </c>
      <c r="C15" s="766"/>
      <c r="D15" s="767"/>
      <c r="E15" s="767"/>
      <c r="F15" s="767"/>
      <c r="G15" s="768">
        <f t="shared" si="2"/>
        <v>0</v>
      </c>
      <c r="H15" s="767"/>
      <c r="I15" s="767"/>
      <c r="J15" s="769"/>
    </row>
    <row r="16" spans="1:10" ht="15" customHeight="1" thickBot="1" x14ac:dyDescent="0.25">
      <c r="A16" s="59"/>
      <c r="B16" s="49" t="s">
        <v>38</v>
      </c>
      <c r="C16" s="776"/>
      <c r="D16" s="777"/>
      <c r="E16" s="777"/>
      <c r="F16" s="777"/>
      <c r="G16" s="778">
        <f t="shared" si="2"/>
        <v>0</v>
      </c>
      <c r="H16" s="777"/>
      <c r="I16" s="777"/>
      <c r="J16" s="779"/>
    </row>
    <row r="17" spans="1:10" s="18" customFormat="1" ht="15" customHeight="1" x14ac:dyDescent="0.2">
      <c r="A17" s="59"/>
      <c r="B17" s="50" t="s">
        <v>39</v>
      </c>
      <c r="C17" s="780">
        <f>C18+SUM(C24:C29)</f>
        <v>0</v>
      </c>
      <c r="D17" s="781">
        <f t="shared" ref="D17:J17" si="3">D18+SUM(D24:D29)</f>
        <v>0</v>
      </c>
      <c r="E17" s="781">
        <f t="shared" si="3"/>
        <v>0</v>
      </c>
      <c r="F17" s="781">
        <f t="shared" si="3"/>
        <v>0</v>
      </c>
      <c r="G17" s="781">
        <f t="shared" si="3"/>
        <v>0</v>
      </c>
      <c r="H17" s="781">
        <f t="shared" si="3"/>
        <v>0</v>
      </c>
      <c r="I17" s="781">
        <f t="shared" si="3"/>
        <v>0</v>
      </c>
      <c r="J17" s="782">
        <f t="shared" si="3"/>
        <v>0</v>
      </c>
    </row>
    <row r="18" spans="1:10" ht="15" customHeight="1" x14ac:dyDescent="0.2">
      <c r="A18" s="59"/>
      <c r="B18" s="45" t="s">
        <v>40</v>
      </c>
      <c r="C18" s="774">
        <f>SUM(C19:C23)</f>
        <v>0</v>
      </c>
      <c r="D18" s="768">
        <f t="shared" ref="D18:J18" si="4">SUM(D19:D23)</f>
        <v>0</v>
      </c>
      <c r="E18" s="768">
        <f t="shared" si="4"/>
        <v>0</v>
      </c>
      <c r="F18" s="768">
        <f t="shared" si="4"/>
        <v>0</v>
      </c>
      <c r="G18" s="768">
        <f t="shared" si="4"/>
        <v>0</v>
      </c>
      <c r="H18" s="768">
        <f t="shared" si="4"/>
        <v>0</v>
      </c>
      <c r="I18" s="768">
        <f t="shared" si="4"/>
        <v>0</v>
      </c>
      <c r="J18" s="775">
        <f t="shared" si="4"/>
        <v>0</v>
      </c>
    </row>
    <row r="19" spans="1:10" s="18" customFormat="1" ht="15" customHeight="1" x14ac:dyDescent="0.2">
      <c r="A19" s="59"/>
      <c r="B19" s="46" t="s">
        <v>41</v>
      </c>
      <c r="C19" s="766"/>
      <c r="D19" s="767"/>
      <c r="E19" s="767"/>
      <c r="F19" s="767"/>
      <c r="G19" s="768">
        <f t="shared" si="2"/>
        <v>0</v>
      </c>
      <c r="H19" s="767"/>
      <c r="I19" s="767"/>
      <c r="J19" s="769"/>
    </row>
    <row r="20" spans="1:10" s="18" customFormat="1" ht="15" customHeight="1" x14ac:dyDescent="0.2">
      <c r="A20" s="59"/>
      <c r="B20" s="46" t="s">
        <v>42</v>
      </c>
      <c r="C20" s="766"/>
      <c r="D20" s="767"/>
      <c r="E20" s="767"/>
      <c r="F20" s="767"/>
      <c r="G20" s="768">
        <f t="shared" si="2"/>
        <v>0</v>
      </c>
      <c r="H20" s="767"/>
      <c r="I20" s="767"/>
      <c r="J20" s="769"/>
    </row>
    <row r="21" spans="1:10" s="18" customFormat="1" ht="15" customHeight="1" x14ac:dyDescent="0.2">
      <c r="A21" s="59"/>
      <c r="B21" s="46" t="s">
        <v>43</v>
      </c>
      <c r="C21" s="766"/>
      <c r="D21" s="767"/>
      <c r="E21" s="767"/>
      <c r="F21" s="767"/>
      <c r="G21" s="768">
        <f t="shared" si="2"/>
        <v>0</v>
      </c>
      <c r="H21" s="767"/>
      <c r="I21" s="767"/>
      <c r="J21" s="769"/>
    </row>
    <row r="22" spans="1:10" ht="15" customHeight="1" x14ac:dyDescent="0.2">
      <c r="A22" s="59"/>
      <c r="B22" s="46" t="s">
        <v>44</v>
      </c>
      <c r="C22" s="766"/>
      <c r="D22" s="767"/>
      <c r="E22" s="767"/>
      <c r="F22" s="767"/>
      <c r="G22" s="768">
        <f t="shared" si="2"/>
        <v>0</v>
      </c>
      <c r="H22" s="767"/>
      <c r="I22" s="767"/>
      <c r="J22" s="769"/>
    </row>
    <row r="23" spans="1:10" ht="15" customHeight="1" x14ac:dyDescent="0.2">
      <c r="A23" s="59"/>
      <c r="B23" s="46" t="s">
        <v>45</v>
      </c>
      <c r="C23" s="766"/>
      <c r="D23" s="767"/>
      <c r="E23" s="767"/>
      <c r="F23" s="767"/>
      <c r="G23" s="768">
        <f t="shared" si="2"/>
        <v>0</v>
      </c>
      <c r="H23" s="767"/>
      <c r="I23" s="767"/>
      <c r="J23" s="769"/>
    </row>
    <row r="24" spans="1:10" ht="15" customHeight="1" x14ac:dyDescent="0.2">
      <c r="A24" s="59"/>
      <c r="B24" s="45" t="s">
        <v>46</v>
      </c>
      <c r="C24" s="199"/>
      <c r="D24" s="200"/>
      <c r="E24" s="200"/>
      <c r="F24" s="200"/>
      <c r="G24" s="384">
        <f t="shared" si="2"/>
        <v>0</v>
      </c>
      <c r="H24" s="200"/>
      <c r="I24" s="200"/>
      <c r="J24" s="201"/>
    </row>
    <row r="25" spans="1:10" ht="15" customHeight="1" x14ac:dyDescent="0.2">
      <c r="A25" s="59"/>
      <c r="B25" s="45" t="s">
        <v>47</v>
      </c>
      <c r="C25" s="199"/>
      <c r="D25" s="200"/>
      <c r="E25" s="200"/>
      <c r="F25" s="200"/>
      <c r="G25" s="384">
        <f t="shared" si="2"/>
        <v>0</v>
      </c>
      <c r="H25" s="200"/>
      <c r="I25" s="200"/>
      <c r="J25" s="201"/>
    </row>
    <row r="26" spans="1:10" s="18" customFormat="1" ht="15" customHeight="1" x14ac:dyDescent="0.2">
      <c r="A26" s="59"/>
      <c r="B26" s="45" t="s">
        <v>48</v>
      </c>
      <c r="C26" s="199"/>
      <c r="D26" s="200"/>
      <c r="E26" s="200"/>
      <c r="F26" s="200"/>
      <c r="G26" s="384">
        <f t="shared" si="2"/>
        <v>0</v>
      </c>
      <c r="H26" s="200"/>
      <c r="I26" s="200"/>
      <c r="J26" s="201"/>
    </row>
    <row r="27" spans="1:10" s="18" customFormat="1" ht="15" customHeight="1" x14ac:dyDescent="0.2">
      <c r="A27" s="59"/>
      <c r="B27" s="45" t="s">
        <v>49</v>
      </c>
      <c r="C27" s="766"/>
      <c r="D27" s="767"/>
      <c r="E27" s="767"/>
      <c r="F27" s="767"/>
      <c r="G27" s="768">
        <f t="shared" si="2"/>
        <v>0</v>
      </c>
      <c r="H27" s="767"/>
      <c r="I27" s="767"/>
      <c r="J27" s="769"/>
    </row>
    <row r="28" spans="1:10" s="18" customFormat="1" ht="15" customHeight="1" x14ac:dyDescent="0.2">
      <c r="A28" s="59"/>
      <c r="B28" s="45" t="s">
        <v>50</v>
      </c>
      <c r="C28" s="766"/>
      <c r="D28" s="767"/>
      <c r="E28" s="767"/>
      <c r="F28" s="767"/>
      <c r="G28" s="768">
        <f t="shared" si="2"/>
        <v>0</v>
      </c>
      <c r="H28" s="767"/>
      <c r="I28" s="767"/>
      <c r="J28" s="769"/>
    </row>
    <row r="29" spans="1:10" ht="15" customHeight="1" thickBot="1" x14ac:dyDescent="0.25">
      <c r="A29" s="59"/>
      <c r="B29" s="51" t="s">
        <v>51</v>
      </c>
      <c r="C29" s="770"/>
      <c r="D29" s="770"/>
      <c r="E29" s="771"/>
      <c r="F29" s="771"/>
      <c r="G29" s="772">
        <f>D29+E29+F29</f>
        <v>0</v>
      </c>
      <c r="H29" s="771"/>
      <c r="I29" s="771"/>
      <c r="J29" s="773"/>
    </row>
    <row r="30" spans="1:10" ht="8.25" customHeight="1" x14ac:dyDescent="0.2"/>
  </sheetData>
  <customSheetViews>
    <customSheetView guid="{AB984B78-CF90-47D3-BD7F-5805A1C1409B}" scale="85" showPageBreaks="1" showGridLines="0" fitToPage="1" printArea="1">
      <selection activeCell="C7" sqref="C7"/>
      <pageMargins left="0.78740157499999996" right="0.78740157499999996" top="0.984251969" bottom="0.984251969" header="0.4921259845" footer="0.4921259845"/>
      <pageSetup paperSize="9" scale="55" orientation="landscape" r:id="rId1"/>
      <headerFooter alignWithMargins="0">
        <oddHeader>&amp;L &amp;A, Seite &amp;P von &amp;N&amp;R&amp;D</oddHeader>
      </headerFooter>
    </customSheetView>
    <customSheetView guid="{FF7014B8-726F-4A88-B434-EC34DD9149F9}" showGridLines="0" fitToPage="1">
      <selection activeCell="C7" sqref="C7"/>
      <pageMargins left="0.78740157499999996" right="0.78740157499999996" top="0.984251969" bottom="0.984251969" header="0.4921259845" footer="0.4921259845"/>
      <pageSetup paperSize="9" scale="54" orientation="landscape" r:id="rId2"/>
      <headerFooter alignWithMargins="0">
        <oddHeader>&amp;L &amp;A, Seite &amp;P von &amp;N&amp;R&amp;D</oddHeader>
      </headerFooter>
    </customSheetView>
  </customSheetViews>
  <mergeCells count="2">
    <mergeCell ref="C3:C4"/>
    <mergeCell ref="B3:B4"/>
  </mergeCells>
  <phoneticPr fontId="8" type="noConversion"/>
  <pageMargins left="0.78740157499999996" right="0.78740157499999996" top="0.984251969" bottom="0.984251969" header="0.4921259845" footer="0.4921259845"/>
  <pageSetup paperSize="9" scale="65" orientation="landscape" r:id="rId3"/>
  <headerFooter alignWithMargins="0">
    <oddHeader>&amp;L &amp;A, Seite &amp;P von &amp;N&amp;R&amp;D</oddHeader>
  </headerFooter>
  <ignoredErrors>
    <ignoredError sqref="G5:G6 G1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tabColor rgb="FFFFFF99"/>
    <pageSetUpPr fitToPage="1"/>
  </sheetPr>
  <dimension ref="A1:K30"/>
  <sheetViews>
    <sheetView showGridLines="0" zoomScaleNormal="100" zoomScalePageLayoutView="55" workbookViewId="0">
      <pane ySplit="4" topLeftCell="A5" activePane="bottomLeft" state="frozen"/>
      <selection activeCell="A5" sqref="A5:XFD5"/>
      <selection pane="bottomLeft" activeCell="C16" sqref="C16"/>
    </sheetView>
  </sheetViews>
  <sheetFormatPr baseColWidth="10" defaultColWidth="19.28515625" defaultRowHeight="12.75" x14ac:dyDescent="0.2"/>
  <cols>
    <col min="1" max="1" width="2.7109375" style="280" customWidth="1"/>
    <col min="2" max="2" width="74.140625" style="280" customWidth="1"/>
    <col min="3" max="10" width="17.7109375" style="280" customWidth="1"/>
    <col min="11" max="11" width="2.7109375" style="56" customWidth="1"/>
    <col min="12" max="16384" width="19.28515625" style="56"/>
  </cols>
  <sheetData>
    <row r="1" spans="1:11" ht="30" customHeight="1" x14ac:dyDescent="0.2">
      <c r="A1" s="56"/>
      <c r="B1" s="39" t="str">
        <f>"A3. Überleitung von der handelsrechtlichen Gewinn- und Verlustrechnung " &amp; 'A. Allgemeine Informationen'!C15 &amp; " zum elektronischen Datenerhebungsbogen"</f>
        <v>A3. Überleitung von der handelsrechtlichen Gewinn- und Verlustrechnung 2024 zum elektronischen Datenerhebungsbogen</v>
      </c>
      <c r="C1" s="10"/>
      <c r="D1" s="29"/>
      <c r="E1" s="29"/>
      <c r="F1" s="29"/>
      <c r="G1" s="29"/>
      <c r="H1" s="29"/>
      <c r="I1" s="29"/>
      <c r="J1" s="29"/>
    </row>
    <row r="2" spans="1:11" s="17" customFormat="1" ht="12" customHeight="1" thickBot="1" x14ac:dyDescent="0.25">
      <c r="A2" s="9"/>
      <c r="B2" s="9"/>
    </row>
    <row r="3" spans="1:11" s="109" customFormat="1" ht="18" customHeight="1" x14ac:dyDescent="0.2">
      <c r="A3" s="112"/>
      <c r="B3" s="1373" t="s">
        <v>213</v>
      </c>
      <c r="C3" s="1371" t="s">
        <v>484</v>
      </c>
      <c r="D3" s="198" t="s">
        <v>151</v>
      </c>
      <c r="E3" s="603"/>
      <c r="F3" s="603"/>
      <c r="G3" s="603"/>
      <c r="H3" s="604" t="s">
        <v>152</v>
      </c>
      <c r="I3" s="605"/>
      <c r="J3" s="606"/>
      <c r="K3" s="15"/>
    </row>
    <row r="4" spans="1:11" s="109" customFormat="1" ht="180" customHeight="1" x14ac:dyDescent="0.2">
      <c r="A4" s="113"/>
      <c r="B4" s="1374"/>
      <c r="C4" s="1372"/>
      <c r="D4" s="110" t="s">
        <v>103</v>
      </c>
      <c r="E4" s="110" t="s">
        <v>104</v>
      </c>
      <c r="F4" s="110" t="s">
        <v>105</v>
      </c>
      <c r="G4" s="110" t="s">
        <v>109</v>
      </c>
      <c r="H4" s="111" t="s">
        <v>485</v>
      </c>
      <c r="I4" s="111" t="s">
        <v>107</v>
      </c>
      <c r="J4" s="114" t="s">
        <v>108</v>
      </c>
    </row>
    <row r="5" spans="1:11" s="18" customFormat="1" ht="15" customHeight="1" x14ac:dyDescent="0.2">
      <c r="A5" s="11"/>
      <c r="B5" s="57" t="s">
        <v>53</v>
      </c>
      <c r="C5" s="47"/>
      <c r="D5" s="47"/>
      <c r="E5" s="47"/>
      <c r="F5" s="47"/>
      <c r="G5" s="385">
        <f>F5+E5+D5</f>
        <v>0</v>
      </c>
      <c r="H5" s="47"/>
      <c r="I5" s="47"/>
      <c r="J5" s="48"/>
    </row>
    <row r="6" spans="1:11" s="18" customFormat="1" ht="15" customHeight="1" x14ac:dyDescent="0.2">
      <c r="A6" s="11"/>
      <c r="B6" s="57" t="s">
        <v>54</v>
      </c>
      <c r="C6" s="760"/>
      <c r="D6" s="760"/>
      <c r="E6" s="760"/>
      <c r="F6" s="760"/>
      <c r="G6" s="761">
        <f>F6+E6+D6</f>
        <v>0</v>
      </c>
      <c r="H6" s="760"/>
      <c r="I6" s="760"/>
      <c r="J6" s="762"/>
    </row>
    <row r="7" spans="1:11" s="18" customFormat="1" ht="15" customHeight="1" x14ac:dyDescent="0.2">
      <c r="A7" s="11"/>
      <c r="B7" s="57" t="s">
        <v>55</v>
      </c>
      <c r="C7" s="47"/>
      <c r="D7" s="47"/>
      <c r="E7" s="47"/>
      <c r="F7" s="47"/>
      <c r="G7" s="385">
        <f>F7+E7+D7</f>
        <v>0</v>
      </c>
      <c r="H7" s="47"/>
      <c r="I7" s="47"/>
      <c r="J7" s="48"/>
    </row>
    <row r="8" spans="1:11" ht="15" customHeight="1" x14ac:dyDescent="0.2">
      <c r="A8" s="11"/>
      <c r="B8" s="57" t="s">
        <v>56</v>
      </c>
      <c r="C8" s="760"/>
      <c r="D8" s="760"/>
      <c r="E8" s="760"/>
      <c r="F8" s="760"/>
      <c r="G8" s="761">
        <f>F8+E8+D8</f>
        <v>0</v>
      </c>
      <c r="H8" s="760"/>
      <c r="I8" s="760"/>
      <c r="J8" s="762"/>
    </row>
    <row r="9" spans="1:11" ht="15" customHeight="1" x14ac:dyDescent="0.2">
      <c r="A9" s="11"/>
      <c r="B9" s="57" t="s">
        <v>57</v>
      </c>
      <c r="C9" s="760"/>
      <c r="D9" s="760"/>
      <c r="E9" s="760"/>
      <c r="F9" s="760"/>
      <c r="G9" s="761">
        <f t="shared" ref="G9:G17" si="0">F9+E9+D9</f>
        <v>0</v>
      </c>
      <c r="H9" s="760"/>
      <c r="I9" s="760"/>
      <c r="J9" s="762"/>
    </row>
    <row r="10" spans="1:11" ht="15" customHeight="1" x14ac:dyDescent="0.2">
      <c r="A10" s="11"/>
      <c r="B10" s="57" t="s">
        <v>58</v>
      </c>
      <c r="C10" s="760"/>
      <c r="D10" s="760"/>
      <c r="E10" s="760"/>
      <c r="F10" s="760"/>
      <c r="G10" s="761">
        <f t="shared" si="0"/>
        <v>0</v>
      </c>
      <c r="H10" s="760"/>
      <c r="I10" s="760"/>
      <c r="J10" s="762"/>
    </row>
    <row r="11" spans="1:11" ht="15" customHeight="1" x14ac:dyDescent="0.2">
      <c r="A11" s="11"/>
      <c r="B11" s="57" t="s">
        <v>59</v>
      </c>
      <c r="C11" s="760"/>
      <c r="D11" s="760"/>
      <c r="E11" s="760"/>
      <c r="F11" s="760"/>
      <c r="G11" s="761">
        <f t="shared" si="0"/>
        <v>0</v>
      </c>
      <c r="H11" s="760"/>
      <c r="I11" s="760"/>
      <c r="J11" s="762"/>
    </row>
    <row r="12" spans="1:11" ht="15" customHeight="1" x14ac:dyDescent="0.2">
      <c r="A12" s="11"/>
      <c r="B12" s="57" t="s">
        <v>60</v>
      </c>
      <c r="C12" s="760"/>
      <c r="D12" s="760"/>
      <c r="E12" s="760"/>
      <c r="F12" s="760"/>
      <c r="G12" s="761">
        <f t="shared" si="0"/>
        <v>0</v>
      </c>
      <c r="H12" s="760"/>
      <c r="I12" s="760"/>
      <c r="J12" s="762"/>
    </row>
    <row r="13" spans="1:11" ht="15" customHeight="1" x14ac:dyDescent="0.2">
      <c r="A13" s="11"/>
      <c r="B13" s="57" t="s">
        <v>61</v>
      </c>
      <c r="C13" s="760"/>
      <c r="D13" s="760"/>
      <c r="E13" s="760"/>
      <c r="F13" s="760"/>
      <c r="G13" s="761">
        <f t="shared" si="0"/>
        <v>0</v>
      </c>
      <c r="H13" s="760"/>
      <c r="I13" s="760"/>
      <c r="J13" s="762"/>
    </row>
    <row r="14" spans="1:11" ht="15" customHeight="1" x14ac:dyDescent="0.2">
      <c r="A14" s="11"/>
      <c r="B14" s="57" t="s">
        <v>79</v>
      </c>
      <c r="C14" s="760"/>
      <c r="D14" s="760"/>
      <c r="E14" s="760"/>
      <c r="F14" s="760"/>
      <c r="G14" s="761">
        <f t="shared" si="0"/>
        <v>0</v>
      </c>
      <c r="H14" s="760"/>
      <c r="I14" s="760"/>
      <c r="J14" s="762"/>
    </row>
    <row r="15" spans="1:11" ht="15" customHeight="1" x14ac:dyDescent="0.2">
      <c r="A15" s="11"/>
      <c r="B15" s="57" t="s">
        <v>137</v>
      </c>
      <c r="C15" s="760"/>
      <c r="D15" s="760"/>
      <c r="E15" s="760"/>
      <c r="F15" s="760"/>
      <c r="G15" s="761">
        <f t="shared" si="0"/>
        <v>0</v>
      </c>
      <c r="H15" s="760"/>
      <c r="I15" s="760"/>
      <c r="J15" s="762"/>
    </row>
    <row r="16" spans="1:11" s="18" customFormat="1" ht="15" customHeight="1" x14ac:dyDescent="0.2">
      <c r="A16" s="11"/>
      <c r="B16" s="57" t="s">
        <v>62</v>
      </c>
      <c r="C16" s="760"/>
      <c r="D16" s="760"/>
      <c r="E16" s="760"/>
      <c r="F16" s="760"/>
      <c r="G16" s="761">
        <f t="shared" si="0"/>
        <v>0</v>
      </c>
      <c r="H16" s="760"/>
      <c r="I16" s="760"/>
      <c r="J16" s="762"/>
    </row>
    <row r="17" spans="1:10" ht="15" customHeight="1" x14ac:dyDescent="0.2">
      <c r="A17" s="11"/>
      <c r="B17" s="57" t="s">
        <v>63</v>
      </c>
      <c r="C17" s="760"/>
      <c r="D17" s="760"/>
      <c r="E17" s="760"/>
      <c r="F17" s="760"/>
      <c r="G17" s="761">
        <f t="shared" si="0"/>
        <v>0</v>
      </c>
      <c r="H17" s="760"/>
      <c r="I17" s="760"/>
      <c r="J17" s="762"/>
    </row>
    <row r="18" spans="1:10" ht="15" customHeight="1" x14ac:dyDescent="0.2">
      <c r="A18" s="11"/>
      <c r="B18" s="57" t="s">
        <v>64</v>
      </c>
      <c r="C18" s="761">
        <f>SUM(C5:C9,C10:C17)</f>
        <v>0</v>
      </c>
      <c r="D18" s="761">
        <f>SUM(D5:D9,D10:D17)</f>
        <v>0</v>
      </c>
      <c r="E18" s="761">
        <f>SUM(E5:E9,E10:E17)</f>
        <v>0</v>
      </c>
      <c r="F18" s="761">
        <f>SUM(F5:F9,F10:F17)</f>
        <v>0</v>
      </c>
      <c r="G18" s="761">
        <f t="shared" ref="G18:G29" si="1">F18+E18+D18</f>
        <v>0</v>
      </c>
      <c r="H18" s="761">
        <f>SUM(H5:H9,H10:H17)</f>
        <v>0</v>
      </c>
      <c r="I18" s="761">
        <f>SUM(I5:I9,I10:I17)</f>
        <v>0</v>
      </c>
      <c r="J18" s="763">
        <f>SUM(J5:J9,J10:J17)</f>
        <v>0</v>
      </c>
    </row>
    <row r="19" spans="1:10" ht="15" customHeight="1" x14ac:dyDescent="0.2">
      <c r="A19" s="11"/>
      <c r="B19" s="57" t="s">
        <v>65</v>
      </c>
      <c r="C19" s="760"/>
      <c r="D19" s="760"/>
      <c r="E19" s="760"/>
      <c r="F19" s="760"/>
      <c r="G19" s="761">
        <f t="shared" si="1"/>
        <v>0</v>
      </c>
      <c r="H19" s="760"/>
      <c r="I19" s="760"/>
      <c r="J19" s="762"/>
    </row>
    <row r="20" spans="1:10" s="18" customFormat="1" ht="15" customHeight="1" x14ac:dyDescent="0.2">
      <c r="A20" s="11"/>
      <c r="B20" s="57" t="s">
        <v>66</v>
      </c>
      <c r="C20" s="760"/>
      <c r="D20" s="760"/>
      <c r="E20" s="760"/>
      <c r="F20" s="760"/>
      <c r="G20" s="761">
        <f t="shared" si="1"/>
        <v>0</v>
      </c>
      <c r="H20" s="760"/>
      <c r="I20" s="760"/>
      <c r="J20" s="762"/>
    </row>
    <row r="21" spans="1:10" s="18" customFormat="1" ht="15" customHeight="1" x14ac:dyDescent="0.2">
      <c r="A21" s="11"/>
      <c r="B21" s="57" t="s">
        <v>67</v>
      </c>
      <c r="C21" s="761">
        <f>C19+C20</f>
        <v>0</v>
      </c>
      <c r="D21" s="761">
        <f t="shared" ref="D21:J21" si="2">D19+D20</f>
        <v>0</v>
      </c>
      <c r="E21" s="761">
        <f t="shared" si="2"/>
        <v>0</v>
      </c>
      <c r="F21" s="761">
        <f t="shared" si="2"/>
        <v>0</v>
      </c>
      <c r="G21" s="761">
        <f t="shared" si="1"/>
        <v>0</v>
      </c>
      <c r="H21" s="761">
        <f>H19+H20</f>
        <v>0</v>
      </c>
      <c r="I21" s="761">
        <f t="shared" si="2"/>
        <v>0</v>
      </c>
      <c r="J21" s="763">
        <f t="shared" si="2"/>
        <v>0</v>
      </c>
    </row>
    <row r="22" spans="1:10" ht="15" customHeight="1" x14ac:dyDescent="0.2">
      <c r="A22" s="11"/>
      <c r="B22" s="57" t="s">
        <v>68</v>
      </c>
      <c r="C22" s="760"/>
      <c r="D22" s="760"/>
      <c r="E22" s="760"/>
      <c r="F22" s="760"/>
      <c r="G22" s="761">
        <f t="shared" si="1"/>
        <v>0</v>
      </c>
      <c r="H22" s="760"/>
      <c r="I22" s="760"/>
      <c r="J22" s="762"/>
    </row>
    <row r="23" spans="1:10" ht="15" customHeight="1" x14ac:dyDescent="0.2">
      <c r="A23" s="11"/>
      <c r="B23" s="57" t="s">
        <v>69</v>
      </c>
      <c r="C23" s="760"/>
      <c r="D23" s="760"/>
      <c r="E23" s="760"/>
      <c r="F23" s="760"/>
      <c r="G23" s="761">
        <f t="shared" si="1"/>
        <v>0</v>
      </c>
      <c r="H23" s="760"/>
      <c r="I23" s="760"/>
      <c r="J23" s="762"/>
    </row>
    <row r="24" spans="1:10" ht="15" customHeight="1" x14ac:dyDescent="0.2">
      <c r="A24" s="11"/>
      <c r="B24" s="57" t="s">
        <v>70</v>
      </c>
      <c r="C24" s="760"/>
      <c r="D24" s="760"/>
      <c r="E24" s="760"/>
      <c r="F24" s="760"/>
      <c r="G24" s="761">
        <f t="shared" si="1"/>
        <v>0</v>
      </c>
      <c r="H24" s="760"/>
      <c r="I24" s="760"/>
      <c r="J24" s="762"/>
    </row>
    <row r="25" spans="1:10" ht="15" customHeight="1" x14ac:dyDescent="0.2">
      <c r="A25" s="11"/>
      <c r="B25" s="57" t="s">
        <v>71</v>
      </c>
      <c r="C25" s="760"/>
      <c r="D25" s="760"/>
      <c r="E25" s="760"/>
      <c r="F25" s="760"/>
      <c r="G25" s="761">
        <f t="shared" si="1"/>
        <v>0</v>
      </c>
      <c r="H25" s="760"/>
      <c r="I25" s="760"/>
      <c r="J25" s="762"/>
    </row>
    <row r="26" spans="1:10" ht="15" customHeight="1" x14ac:dyDescent="0.2">
      <c r="A26" s="11"/>
      <c r="B26" s="57" t="s">
        <v>72</v>
      </c>
      <c r="C26" s="761">
        <f>SUM(C18,C21:C25)</f>
        <v>0</v>
      </c>
      <c r="D26" s="761">
        <f t="shared" ref="D26:J26" si="3">SUM(D18,D21:D25)</f>
        <v>0</v>
      </c>
      <c r="E26" s="761">
        <f t="shared" si="3"/>
        <v>0</v>
      </c>
      <c r="F26" s="761">
        <f t="shared" si="3"/>
        <v>0</v>
      </c>
      <c r="G26" s="761">
        <f t="shared" si="1"/>
        <v>0</v>
      </c>
      <c r="H26" s="761">
        <f>SUM(H18,H21:H25)</f>
        <v>0</v>
      </c>
      <c r="I26" s="761">
        <f t="shared" si="3"/>
        <v>0</v>
      </c>
      <c r="J26" s="763">
        <f t="shared" si="3"/>
        <v>0</v>
      </c>
    </row>
    <row r="27" spans="1:10" ht="15" customHeight="1" x14ac:dyDescent="0.2">
      <c r="A27" s="11"/>
      <c r="B27" s="57" t="s">
        <v>73</v>
      </c>
      <c r="C27" s="760"/>
      <c r="D27" s="760"/>
      <c r="E27" s="760"/>
      <c r="F27" s="760"/>
      <c r="G27" s="761">
        <f t="shared" si="1"/>
        <v>0</v>
      </c>
      <c r="H27" s="760"/>
      <c r="I27" s="760"/>
      <c r="J27" s="762"/>
    </row>
    <row r="28" spans="1:10" ht="15" customHeight="1" x14ac:dyDescent="0.2">
      <c r="A28" s="11"/>
      <c r="B28" s="57" t="s">
        <v>74</v>
      </c>
      <c r="C28" s="760"/>
      <c r="D28" s="760"/>
      <c r="E28" s="760"/>
      <c r="F28" s="760"/>
      <c r="G28" s="761">
        <f t="shared" si="1"/>
        <v>0</v>
      </c>
      <c r="H28" s="760"/>
      <c r="I28" s="760"/>
      <c r="J28" s="762"/>
    </row>
    <row r="29" spans="1:10" ht="15" customHeight="1" thickBot="1" x14ac:dyDescent="0.25">
      <c r="A29" s="11"/>
      <c r="B29" s="58" t="s">
        <v>75</v>
      </c>
      <c r="C29" s="764">
        <f>C26+C27+C28</f>
        <v>0</v>
      </c>
      <c r="D29" s="764">
        <f t="shared" ref="D29:J29" si="4">D26+D27+D28</f>
        <v>0</v>
      </c>
      <c r="E29" s="764">
        <f t="shared" si="4"/>
        <v>0</v>
      </c>
      <c r="F29" s="764">
        <f t="shared" si="4"/>
        <v>0</v>
      </c>
      <c r="G29" s="764">
        <f t="shared" si="1"/>
        <v>0</v>
      </c>
      <c r="H29" s="764">
        <f>H26+H27+H28</f>
        <v>0</v>
      </c>
      <c r="I29" s="764">
        <f t="shared" si="4"/>
        <v>0</v>
      </c>
      <c r="J29" s="765">
        <f t="shared" si="4"/>
        <v>0</v>
      </c>
    </row>
    <row r="30" spans="1:10" s="42" customFormat="1" ht="7.5" customHeight="1" x14ac:dyDescent="0.2"/>
  </sheetData>
  <customSheetViews>
    <customSheetView guid="{AB984B78-CF90-47D3-BD7F-5805A1C1409B}" scale="85" showPageBreaks="1" showGridLines="0" fitToPage="1" printArea="1">
      <selection activeCell="C5" sqref="C5"/>
      <pageMargins left="0.78740157499999996" right="0.78740157499999996" top="0.984251969" bottom="0.984251969" header="0.4921259845" footer="0.4921259845"/>
      <pageSetup paperSize="9" scale="49" orientation="landscape" r:id="rId1"/>
      <headerFooter alignWithMargins="0">
        <oddHeader>&amp;L &amp;A, Seite &amp;P von &amp;N&amp;R&amp;D</oddHeader>
      </headerFooter>
    </customSheetView>
    <customSheetView guid="{FF7014B8-726F-4A88-B434-EC34DD9149F9}" scale="85" showGridLines="0" fitToPage="1">
      <selection activeCell="C5" sqref="C5"/>
      <pageMargins left="0.78740157499999996" right="0.78740157499999996" top="0.984251969" bottom="0.984251969" header="0.4921259845" footer="0.4921259845"/>
      <pageSetup paperSize="9" scale="48" orientation="landscape" r:id="rId2"/>
      <headerFooter alignWithMargins="0">
        <oddHeader>&amp;L &amp;A, Seite &amp;P von &amp;N&amp;R&amp;D</oddHeader>
      </headerFooter>
    </customSheetView>
  </customSheetViews>
  <mergeCells count="2">
    <mergeCell ref="C3:C4"/>
    <mergeCell ref="B3:B4"/>
  </mergeCells>
  <phoneticPr fontId="8" type="noConversion"/>
  <pageMargins left="0.78740157499999996" right="0.78740157499999996" top="0.984251969" bottom="0.984251969" header="0.4921259845" footer="0.4921259845"/>
  <pageSetup paperSize="9" scale="59" orientation="landscape" r:id="rId3"/>
  <headerFooter alignWithMargins="0">
    <oddHeader>&amp;L &amp;A, Seite &amp;P von &amp;N&amp;R&amp;D</oddHeader>
  </headerFooter>
  <ignoredErrors>
    <ignoredError sqref="G18 G21 G26 G29"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tabColor rgb="FFFFFF99"/>
    <pageSetUpPr fitToPage="1"/>
  </sheetPr>
  <dimension ref="A1:T24"/>
  <sheetViews>
    <sheetView showGridLines="0" zoomScaleNormal="100" workbookViewId="0">
      <pane xSplit="2" ySplit="5" topLeftCell="C6" activePane="bottomRight" state="frozen"/>
      <selection activeCell="A5" sqref="A5:XFD5"/>
      <selection pane="topRight" activeCell="A5" sqref="A5:XFD5"/>
      <selection pane="bottomLeft" activeCell="A5" sqref="A5:XFD5"/>
      <selection pane="bottomRight" activeCell="H36" sqref="H36"/>
    </sheetView>
  </sheetViews>
  <sheetFormatPr baseColWidth="10" defaultColWidth="19.28515625" defaultRowHeight="12.75" x14ac:dyDescent="0.2"/>
  <cols>
    <col min="1" max="1" width="2.7109375" style="19" customWidth="1"/>
    <col min="2" max="2" width="70.28515625" style="280" customWidth="1"/>
    <col min="3" max="3" width="2.7109375" style="56" customWidth="1"/>
    <col min="4" max="8" width="17.7109375" style="56" customWidth="1"/>
    <col min="9" max="9" width="2.7109375" style="56" customWidth="1"/>
    <col min="10" max="14" width="17.7109375" style="56" customWidth="1"/>
    <col min="15" max="15" width="2.7109375" style="56" customWidth="1"/>
    <col min="16" max="20" width="17.7109375" style="56" customWidth="1"/>
    <col min="21" max="16384" width="19.28515625" style="56"/>
  </cols>
  <sheetData>
    <row r="1" spans="1:20" ht="30" customHeight="1" x14ac:dyDescent="0.2">
      <c r="A1" s="56"/>
      <c r="B1" s="38" t="s">
        <v>462</v>
      </c>
    </row>
    <row r="2" spans="1:20" s="17" customFormat="1" ht="12" customHeight="1" thickBot="1" x14ac:dyDescent="0.25">
      <c r="A2" s="9"/>
      <c r="B2" s="9"/>
    </row>
    <row r="3" spans="1:20" ht="21.75" customHeight="1" x14ac:dyDescent="0.2">
      <c r="B3" s="1375" t="s">
        <v>102</v>
      </c>
      <c r="D3" s="497" t="str">
        <f>"Tätigkeit Stromverteilung für "&amp;'E8. KKAuf_Berechnung'!E18&amp;" (NetzID: " &amp;'E8. KKAuf_Berechnung'!C18&amp;")"</f>
        <v>Tätigkeit Stromverteilung für  (NetzID: )</v>
      </c>
      <c r="E3" s="283"/>
      <c r="F3" s="284"/>
      <c r="G3" s="284"/>
      <c r="H3" s="285"/>
      <c r="J3" s="497" t="str">
        <f>"Tätigkeit Stromverteilung für " &amp;'E8. KKAuf_Berechnung'!E25 &amp; " (NetzID: " &amp;'E8. KKAuf_Berechnung'!C25&amp;")"</f>
        <v>Tätigkeit Stromverteilung für  (NetzID: )</v>
      </c>
      <c r="K3" s="283"/>
      <c r="L3" s="284"/>
      <c r="M3" s="284"/>
      <c r="N3" s="285"/>
      <c r="P3" s="497" t="str">
        <f>"Tätigkeit Stromverteilung für " &amp;'E8. KKAuf_Berechnung'!E32 &amp; " (NetzID: " &amp;'E8. KKAuf_Berechnung'!C32&amp;")"</f>
        <v>Tätigkeit Stromverteilung für  (NetzID: )</v>
      </c>
      <c r="Q3" s="283"/>
      <c r="R3" s="284"/>
      <c r="S3" s="284"/>
      <c r="T3" s="285"/>
    </row>
    <row r="4" spans="1:20" ht="18" customHeight="1" x14ac:dyDescent="0.2">
      <c r="B4" s="1376"/>
      <c r="D4" s="503" t="s">
        <v>555</v>
      </c>
      <c r="E4" s="1251"/>
      <c r="F4" s="1252"/>
      <c r="G4" s="1252"/>
      <c r="H4" s="1253"/>
      <c r="J4" s="503" t="s">
        <v>555</v>
      </c>
      <c r="K4" s="1251"/>
      <c r="L4" s="1252"/>
      <c r="M4" s="1252"/>
      <c r="N4" s="1253"/>
      <c r="P4" s="503" t="s">
        <v>555</v>
      </c>
      <c r="Q4" s="1251"/>
      <c r="R4" s="1252"/>
      <c r="S4" s="1252"/>
      <c r="T4" s="1253"/>
    </row>
    <row r="5" spans="1:20" ht="36" customHeight="1" x14ac:dyDescent="0.2">
      <c r="B5" s="1377"/>
      <c r="D5" s="498" t="s">
        <v>556</v>
      </c>
      <c r="E5" s="865" t="s">
        <v>300</v>
      </c>
      <c r="F5" s="865" t="s">
        <v>301</v>
      </c>
      <c r="G5" s="865" t="s">
        <v>302</v>
      </c>
      <c r="H5" s="1254" t="s">
        <v>557</v>
      </c>
      <c r="J5" s="498" t="s">
        <v>556</v>
      </c>
      <c r="K5" s="865" t="s">
        <v>300</v>
      </c>
      <c r="L5" s="865" t="s">
        <v>301</v>
      </c>
      <c r="M5" s="865" t="s">
        <v>302</v>
      </c>
      <c r="N5" s="1254" t="s">
        <v>557</v>
      </c>
      <c r="P5" s="498" t="s">
        <v>556</v>
      </c>
      <c r="Q5" s="865" t="s">
        <v>300</v>
      </c>
      <c r="R5" s="865" t="s">
        <v>301</v>
      </c>
      <c r="S5" s="865" t="s">
        <v>302</v>
      </c>
      <c r="T5" s="1254" t="s">
        <v>557</v>
      </c>
    </row>
    <row r="6" spans="1:20" ht="18" customHeight="1" x14ac:dyDescent="0.2">
      <c r="B6" s="1248">
        <f>+'A. Allgemeine Informationen'!C15</f>
        <v>2024</v>
      </c>
      <c r="D6" s="499"/>
      <c r="E6" s="1255"/>
      <c r="F6" s="1255"/>
      <c r="G6" s="1255"/>
      <c r="H6" s="1256"/>
      <c r="J6" s="499"/>
      <c r="K6" s="1255"/>
      <c r="L6" s="1255"/>
      <c r="M6" s="1255"/>
      <c r="N6" s="1256"/>
      <c r="P6" s="499"/>
      <c r="Q6" s="1255"/>
      <c r="R6" s="1255"/>
      <c r="S6" s="1255"/>
      <c r="T6" s="1256"/>
    </row>
    <row r="7" spans="1:20" ht="15" customHeight="1" x14ac:dyDescent="0.2">
      <c r="B7" s="1249" t="s">
        <v>304</v>
      </c>
      <c r="D7" s="500">
        <f t="shared" ref="D7:H7" si="0">SUM(D8+D12+D17)</f>
        <v>0</v>
      </c>
      <c r="E7" s="866">
        <f t="shared" si="0"/>
        <v>0</v>
      </c>
      <c r="F7" s="866">
        <f t="shared" si="0"/>
        <v>0</v>
      </c>
      <c r="G7" s="866">
        <f t="shared" si="0"/>
        <v>0</v>
      </c>
      <c r="H7" s="496">
        <f t="shared" si="0"/>
        <v>0</v>
      </c>
      <c r="J7" s="500">
        <f t="shared" ref="J7:N7" si="1">SUM(J8+J12+J17)</f>
        <v>0</v>
      </c>
      <c r="K7" s="866">
        <f t="shared" si="1"/>
        <v>0</v>
      </c>
      <c r="L7" s="866">
        <f t="shared" si="1"/>
        <v>0</v>
      </c>
      <c r="M7" s="866">
        <f t="shared" si="1"/>
        <v>0</v>
      </c>
      <c r="N7" s="496">
        <f t="shared" si="1"/>
        <v>0</v>
      </c>
      <c r="P7" s="500">
        <f t="shared" ref="P7:T7" si="2">SUM(P8+P12+P17)</f>
        <v>0</v>
      </c>
      <c r="Q7" s="866">
        <f t="shared" si="2"/>
        <v>0</v>
      </c>
      <c r="R7" s="866">
        <f t="shared" si="2"/>
        <v>0</v>
      </c>
      <c r="S7" s="866">
        <f t="shared" si="2"/>
        <v>0</v>
      </c>
      <c r="T7" s="496">
        <f t="shared" si="2"/>
        <v>0</v>
      </c>
    </row>
    <row r="8" spans="1:20" ht="15" customHeight="1" x14ac:dyDescent="0.2">
      <c r="B8" s="1250" t="s">
        <v>305</v>
      </c>
      <c r="D8" s="500">
        <f t="shared" ref="D8:H8" si="3">SUM(D9:D11)</f>
        <v>0</v>
      </c>
      <c r="E8" s="866">
        <f t="shared" si="3"/>
        <v>0</v>
      </c>
      <c r="F8" s="866">
        <f t="shared" si="3"/>
        <v>0</v>
      </c>
      <c r="G8" s="866">
        <f t="shared" si="3"/>
        <v>0</v>
      </c>
      <c r="H8" s="496">
        <f t="shared" si="3"/>
        <v>0</v>
      </c>
      <c r="J8" s="500">
        <f t="shared" ref="J8:N8" si="4">SUM(J9:J11)</f>
        <v>0</v>
      </c>
      <c r="K8" s="866">
        <f t="shared" si="4"/>
        <v>0</v>
      </c>
      <c r="L8" s="866">
        <f t="shared" si="4"/>
        <v>0</v>
      </c>
      <c r="M8" s="866">
        <f t="shared" si="4"/>
        <v>0</v>
      </c>
      <c r="N8" s="496">
        <f t="shared" si="4"/>
        <v>0</v>
      </c>
      <c r="P8" s="500">
        <f t="shared" ref="P8:T8" si="5">SUM(P9:P11)</f>
        <v>0</v>
      </c>
      <c r="Q8" s="866">
        <f t="shared" si="5"/>
        <v>0</v>
      </c>
      <c r="R8" s="866">
        <f t="shared" si="5"/>
        <v>0</v>
      </c>
      <c r="S8" s="866">
        <f t="shared" si="5"/>
        <v>0</v>
      </c>
      <c r="T8" s="496">
        <f t="shared" si="5"/>
        <v>0</v>
      </c>
    </row>
    <row r="9" spans="1:20" ht="30" customHeight="1" x14ac:dyDescent="0.2">
      <c r="B9" s="1250" t="s">
        <v>306</v>
      </c>
      <c r="D9" s="501"/>
      <c r="E9" s="867"/>
      <c r="F9" s="867"/>
      <c r="G9" s="867"/>
      <c r="H9" s="496">
        <f>D9+E9-F9+G9</f>
        <v>0</v>
      </c>
      <c r="J9" s="501"/>
      <c r="K9" s="867"/>
      <c r="L9" s="867"/>
      <c r="M9" s="867"/>
      <c r="N9" s="496">
        <f>J9+K9-L9+M9</f>
        <v>0</v>
      </c>
      <c r="P9" s="501"/>
      <c r="Q9" s="867"/>
      <c r="R9" s="867"/>
      <c r="S9" s="867"/>
      <c r="T9" s="496">
        <f>P9+Q9-R9+S9</f>
        <v>0</v>
      </c>
    </row>
    <row r="10" spans="1:20" ht="15" customHeight="1" x14ac:dyDescent="0.2">
      <c r="B10" s="1250" t="s">
        <v>307</v>
      </c>
      <c r="D10" s="501"/>
      <c r="E10" s="867"/>
      <c r="F10" s="867"/>
      <c r="G10" s="867"/>
      <c r="H10" s="496">
        <f t="shared" ref="H10:H11" si="6">D10+E10-F10+G10</f>
        <v>0</v>
      </c>
      <c r="J10" s="501"/>
      <c r="K10" s="867"/>
      <c r="L10" s="867"/>
      <c r="M10" s="867"/>
      <c r="N10" s="496">
        <f t="shared" ref="N10:N11" si="7">J10+K10-L10+M10</f>
        <v>0</v>
      </c>
      <c r="P10" s="501"/>
      <c r="Q10" s="867"/>
      <c r="R10" s="867"/>
      <c r="S10" s="867"/>
      <c r="T10" s="496">
        <f t="shared" ref="T10:T11" si="8">P10+Q10-R10+S10</f>
        <v>0</v>
      </c>
    </row>
    <row r="11" spans="1:20" ht="15" customHeight="1" x14ac:dyDescent="0.2">
      <c r="B11" s="1250" t="s">
        <v>308</v>
      </c>
      <c r="D11" s="501"/>
      <c r="E11" s="867"/>
      <c r="F11" s="867"/>
      <c r="G11" s="867"/>
      <c r="H11" s="496">
        <f t="shared" si="6"/>
        <v>0</v>
      </c>
      <c r="J11" s="501"/>
      <c r="K11" s="867"/>
      <c r="L11" s="867"/>
      <c r="M11" s="867"/>
      <c r="N11" s="496">
        <f t="shared" si="7"/>
        <v>0</v>
      </c>
      <c r="P11" s="501"/>
      <c r="Q11" s="867"/>
      <c r="R11" s="867"/>
      <c r="S11" s="867"/>
      <c r="T11" s="496">
        <f t="shared" si="8"/>
        <v>0</v>
      </c>
    </row>
    <row r="12" spans="1:20" ht="15" customHeight="1" x14ac:dyDescent="0.2">
      <c r="B12" s="1250" t="s">
        <v>309</v>
      </c>
      <c r="D12" s="500">
        <f t="shared" ref="D12:H12" si="9">SUM(D13:D16)</f>
        <v>0</v>
      </c>
      <c r="E12" s="866">
        <f t="shared" si="9"/>
        <v>0</v>
      </c>
      <c r="F12" s="866">
        <f t="shared" si="9"/>
        <v>0</v>
      </c>
      <c r="G12" s="866">
        <f t="shared" si="9"/>
        <v>0</v>
      </c>
      <c r="H12" s="496">
        <f t="shared" si="9"/>
        <v>0</v>
      </c>
      <c r="J12" s="500">
        <f t="shared" ref="J12:N12" si="10">SUM(J13:J16)</f>
        <v>0</v>
      </c>
      <c r="K12" s="866">
        <f t="shared" si="10"/>
        <v>0</v>
      </c>
      <c r="L12" s="866">
        <f t="shared" si="10"/>
        <v>0</v>
      </c>
      <c r="M12" s="866">
        <f t="shared" si="10"/>
        <v>0</v>
      </c>
      <c r="N12" s="496">
        <f t="shared" si="10"/>
        <v>0</v>
      </c>
      <c r="P12" s="500">
        <f t="shared" ref="P12:T12" si="11">SUM(P13:P16)</f>
        <v>0</v>
      </c>
      <c r="Q12" s="866">
        <f t="shared" si="11"/>
        <v>0</v>
      </c>
      <c r="R12" s="866">
        <f t="shared" si="11"/>
        <v>0</v>
      </c>
      <c r="S12" s="866">
        <f t="shared" si="11"/>
        <v>0</v>
      </c>
      <c r="T12" s="496">
        <f t="shared" si="11"/>
        <v>0</v>
      </c>
    </row>
    <row r="13" spans="1:20" ht="30" customHeight="1" x14ac:dyDescent="0.2">
      <c r="B13" s="1250" t="s">
        <v>310</v>
      </c>
      <c r="D13" s="501"/>
      <c r="E13" s="867"/>
      <c r="F13" s="867"/>
      <c r="G13" s="867"/>
      <c r="H13" s="496">
        <f t="shared" ref="H13:H16" si="12">D13+E13-F13+G13</f>
        <v>0</v>
      </c>
      <c r="J13" s="501"/>
      <c r="K13" s="867"/>
      <c r="L13" s="867"/>
      <c r="M13" s="867"/>
      <c r="N13" s="496">
        <f t="shared" ref="N13:N16" si="13">J13+K13-L13+M13</f>
        <v>0</v>
      </c>
      <c r="P13" s="501"/>
      <c r="Q13" s="867"/>
      <c r="R13" s="867"/>
      <c r="S13" s="867"/>
      <c r="T13" s="496">
        <f t="shared" ref="T13:T16" si="14">P13+Q13-R13+S13</f>
        <v>0</v>
      </c>
    </row>
    <row r="14" spans="1:20" ht="15" customHeight="1" x14ac:dyDescent="0.2">
      <c r="B14" s="1250" t="s">
        <v>311</v>
      </c>
      <c r="D14" s="501"/>
      <c r="E14" s="867"/>
      <c r="F14" s="867"/>
      <c r="G14" s="867"/>
      <c r="H14" s="496">
        <f t="shared" si="12"/>
        <v>0</v>
      </c>
      <c r="J14" s="501"/>
      <c r="K14" s="867"/>
      <c r="L14" s="867"/>
      <c r="M14" s="867"/>
      <c r="N14" s="496">
        <f t="shared" si="13"/>
        <v>0</v>
      </c>
      <c r="P14" s="501"/>
      <c r="Q14" s="867"/>
      <c r="R14" s="867"/>
      <c r="S14" s="867"/>
      <c r="T14" s="496">
        <f t="shared" si="14"/>
        <v>0</v>
      </c>
    </row>
    <row r="15" spans="1:20" ht="15" customHeight="1" x14ac:dyDescent="0.2">
      <c r="B15" s="1250" t="s">
        <v>312</v>
      </c>
      <c r="D15" s="501"/>
      <c r="E15" s="867"/>
      <c r="F15" s="867"/>
      <c r="G15" s="867"/>
      <c r="H15" s="496">
        <f t="shared" si="12"/>
        <v>0</v>
      </c>
      <c r="J15" s="501"/>
      <c r="K15" s="867"/>
      <c r="L15" s="867"/>
      <c r="M15" s="867"/>
      <c r="N15" s="496">
        <f t="shared" si="13"/>
        <v>0</v>
      </c>
      <c r="P15" s="501"/>
      <c r="Q15" s="867"/>
      <c r="R15" s="867"/>
      <c r="S15" s="867"/>
      <c r="T15" s="496">
        <f t="shared" si="14"/>
        <v>0</v>
      </c>
    </row>
    <row r="16" spans="1:20" ht="15" customHeight="1" x14ac:dyDescent="0.2">
      <c r="B16" s="1250" t="s">
        <v>313</v>
      </c>
      <c r="D16" s="501"/>
      <c r="E16" s="867"/>
      <c r="F16" s="867"/>
      <c r="G16" s="867"/>
      <c r="H16" s="496">
        <f t="shared" si="12"/>
        <v>0</v>
      </c>
      <c r="J16" s="501"/>
      <c r="K16" s="867"/>
      <c r="L16" s="867"/>
      <c r="M16" s="867"/>
      <c r="N16" s="496">
        <f t="shared" si="13"/>
        <v>0</v>
      </c>
      <c r="P16" s="501"/>
      <c r="Q16" s="867"/>
      <c r="R16" s="867"/>
      <c r="S16" s="867"/>
      <c r="T16" s="496">
        <f t="shared" si="14"/>
        <v>0</v>
      </c>
    </row>
    <row r="17" spans="2:20" ht="15" customHeight="1" x14ac:dyDescent="0.2">
      <c r="B17" s="1250" t="s">
        <v>314</v>
      </c>
      <c r="D17" s="1257">
        <f t="shared" ref="D17:H17" si="15">SUM(D18:D23)</f>
        <v>0</v>
      </c>
      <c r="E17" s="1258">
        <f t="shared" si="15"/>
        <v>0</v>
      </c>
      <c r="F17" s="1258">
        <f t="shared" si="15"/>
        <v>0</v>
      </c>
      <c r="G17" s="1258">
        <f t="shared" si="15"/>
        <v>0</v>
      </c>
      <c r="H17" s="1259">
        <f t="shared" si="15"/>
        <v>0</v>
      </c>
      <c r="J17" s="1257">
        <f t="shared" ref="J17:N17" si="16">SUM(J18:J23)</f>
        <v>0</v>
      </c>
      <c r="K17" s="1258">
        <f t="shared" si="16"/>
        <v>0</v>
      </c>
      <c r="L17" s="1258">
        <f t="shared" si="16"/>
        <v>0</v>
      </c>
      <c r="M17" s="1258">
        <f t="shared" si="16"/>
        <v>0</v>
      </c>
      <c r="N17" s="1259">
        <f t="shared" si="16"/>
        <v>0</v>
      </c>
      <c r="P17" s="1257">
        <f t="shared" ref="P17:T17" si="17">SUM(P18:P23)</f>
        <v>0</v>
      </c>
      <c r="Q17" s="1258">
        <f t="shared" si="17"/>
        <v>0</v>
      </c>
      <c r="R17" s="1258">
        <f t="shared" si="17"/>
        <v>0</v>
      </c>
      <c r="S17" s="1258">
        <f t="shared" si="17"/>
        <v>0</v>
      </c>
      <c r="T17" s="1259">
        <f t="shared" si="17"/>
        <v>0</v>
      </c>
    </row>
    <row r="18" spans="2:20" ht="15" customHeight="1" x14ac:dyDescent="0.2">
      <c r="B18" s="1250" t="s">
        <v>315</v>
      </c>
      <c r="D18" s="1257"/>
      <c r="E18" s="1258"/>
      <c r="F18" s="1258"/>
      <c r="G18" s="1258"/>
      <c r="H18" s="1259">
        <f t="shared" ref="H18:H23" si="18">D18+E18-F18+G18</f>
        <v>0</v>
      </c>
      <c r="J18" s="1257"/>
      <c r="K18" s="1258"/>
      <c r="L18" s="1258"/>
      <c r="M18" s="1258"/>
      <c r="N18" s="1259">
        <f t="shared" ref="N18:N23" si="19">J18+K18-L18+M18</f>
        <v>0</v>
      </c>
      <c r="P18" s="1257"/>
      <c r="Q18" s="1258"/>
      <c r="R18" s="1258"/>
      <c r="S18" s="1258"/>
      <c r="T18" s="1259">
        <f t="shared" ref="T18:T23" si="20">P18+Q18-R18+S18</f>
        <v>0</v>
      </c>
    </row>
    <row r="19" spans="2:20" ht="15" customHeight="1" x14ac:dyDescent="0.2">
      <c r="B19" s="1250" t="s">
        <v>316</v>
      </c>
      <c r="D19" s="1257"/>
      <c r="E19" s="1258"/>
      <c r="F19" s="1258"/>
      <c r="G19" s="1258"/>
      <c r="H19" s="1259">
        <f t="shared" si="18"/>
        <v>0</v>
      </c>
      <c r="J19" s="1257"/>
      <c r="K19" s="1258"/>
      <c r="L19" s="1258"/>
      <c r="M19" s="1258"/>
      <c r="N19" s="1259">
        <f t="shared" si="19"/>
        <v>0</v>
      </c>
      <c r="P19" s="1257"/>
      <c r="Q19" s="1258"/>
      <c r="R19" s="1258"/>
      <c r="S19" s="1258"/>
      <c r="T19" s="1259">
        <f t="shared" si="20"/>
        <v>0</v>
      </c>
    </row>
    <row r="20" spans="2:20" ht="15" customHeight="1" x14ac:dyDescent="0.2">
      <c r="B20" s="1250" t="s">
        <v>317</v>
      </c>
      <c r="D20" s="1257"/>
      <c r="E20" s="1258"/>
      <c r="F20" s="1258"/>
      <c r="G20" s="1258"/>
      <c r="H20" s="1259">
        <f t="shared" si="18"/>
        <v>0</v>
      </c>
      <c r="J20" s="1257"/>
      <c r="K20" s="1258"/>
      <c r="L20" s="1258"/>
      <c r="M20" s="1258"/>
      <c r="N20" s="1259">
        <f t="shared" si="19"/>
        <v>0</v>
      </c>
      <c r="P20" s="1257"/>
      <c r="Q20" s="1258"/>
      <c r="R20" s="1258"/>
      <c r="S20" s="1258"/>
      <c r="T20" s="1259">
        <f t="shared" si="20"/>
        <v>0</v>
      </c>
    </row>
    <row r="21" spans="2:20" ht="15" customHeight="1" x14ac:dyDescent="0.2">
      <c r="B21" s="1250" t="s">
        <v>318</v>
      </c>
      <c r="D21" s="1257"/>
      <c r="E21" s="1258"/>
      <c r="F21" s="1258"/>
      <c r="G21" s="1258"/>
      <c r="H21" s="1259">
        <f t="shared" si="18"/>
        <v>0</v>
      </c>
      <c r="J21" s="1257"/>
      <c r="K21" s="1258"/>
      <c r="L21" s="1258"/>
      <c r="M21" s="1258"/>
      <c r="N21" s="1259">
        <f t="shared" si="19"/>
        <v>0</v>
      </c>
      <c r="P21" s="1257"/>
      <c r="Q21" s="1258"/>
      <c r="R21" s="1258"/>
      <c r="S21" s="1258"/>
      <c r="T21" s="1259">
        <f t="shared" si="20"/>
        <v>0</v>
      </c>
    </row>
    <row r="22" spans="2:20" ht="15" customHeight="1" x14ac:dyDescent="0.2">
      <c r="B22" s="1250" t="s">
        <v>319</v>
      </c>
      <c r="D22" s="1257"/>
      <c r="E22" s="1258"/>
      <c r="F22" s="1258"/>
      <c r="G22" s="1258"/>
      <c r="H22" s="1259">
        <f t="shared" si="18"/>
        <v>0</v>
      </c>
      <c r="J22" s="1257"/>
      <c r="K22" s="1258"/>
      <c r="L22" s="1258"/>
      <c r="M22" s="1258"/>
      <c r="N22" s="1259">
        <f t="shared" si="19"/>
        <v>0</v>
      </c>
      <c r="P22" s="1257"/>
      <c r="Q22" s="1258"/>
      <c r="R22" s="1258"/>
      <c r="S22" s="1258"/>
      <c r="T22" s="1259">
        <f t="shared" si="20"/>
        <v>0</v>
      </c>
    </row>
    <row r="23" spans="2:20" ht="15" customHeight="1" x14ac:dyDescent="0.2">
      <c r="B23" s="1250" t="s">
        <v>320</v>
      </c>
      <c r="D23" s="1257"/>
      <c r="E23" s="1258"/>
      <c r="F23" s="1258"/>
      <c r="G23" s="1258"/>
      <c r="H23" s="1259">
        <f t="shared" si="18"/>
        <v>0</v>
      </c>
      <c r="J23" s="1257"/>
      <c r="K23" s="1258"/>
      <c r="L23" s="1258"/>
      <c r="M23" s="1258"/>
      <c r="N23" s="1259">
        <f t="shared" si="19"/>
        <v>0</v>
      </c>
      <c r="P23" s="1257"/>
      <c r="Q23" s="1258"/>
      <c r="R23" s="1258"/>
      <c r="S23" s="1258"/>
      <c r="T23" s="1259">
        <f t="shared" si="20"/>
        <v>0</v>
      </c>
    </row>
    <row r="24" spans="2:20" ht="15" customHeight="1" thickBot="1" x14ac:dyDescent="0.25">
      <c r="B24" s="1249" t="s">
        <v>303</v>
      </c>
      <c r="D24" s="502"/>
      <c r="E24" s="270"/>
      <c r="F24" s="270"/>
      <c r="G24" s="270"/>
      <c r="H24" s="868"/>
      <c r="J24" s="502"/>
      <c r="K24" s="270"/>
      <c r="L24" s="270"/>
      <c r="M24" s="270"/>
      <c r="N24" s="868"/>
      <c r="P24" s="502"/>
      <c r="Q24" s="270"/>
      <c r="R24" s="270"/>
      <c r="S24" s="270"/>
      <c r="T24" s="868"/>
    </row>
  </sheetData>
  <mergeCells count="1">
    <mergeCell ref="B3:B5"/>
  </mergeCells>
  <pageMargins left="0.78740157499999996" right="0.78740157499999996" top="0.984251969" bottom="0.984251969" header="0.4921259845" footer="0.4921259845"/>
  <pageSetup paperSize="9" scale="40" orientation="landscape" r:id="rId1"/>
  <headerFooter alignWithMargins="0">
    <oddHeader>&amp;L &amp;A, Seite &amp;P von &amp;N&amp;R&amp;D</oddHeader>
  </headerFooter>
  <ignoredErrors>
    <ignoredError sqref="D7:H8 D17:H20 D13:H16 D10:H11 F9:H9 D22:H24 H21"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B1:Q19"/>
  <sheetViews>
    <sheetView showGridLines="0" topLeftCell="C1" zoomScaleNormal="100" workbookViewId="0">
      <selection activeCell="I6" sqref="I6"/>
    </sheetView>
  </sheetViews>
  <sheetFormatPr baseColWidth="10" defaultRowHeight="14.25" x14ac:dyDescent="0.2"/>
  <cols>
    <col min="1" max="1" width="2.7109375" style="12" customWidth="1"/>
    <col min="2" max="2" width="33.85546875" style="12" customWidth="1"/>
    <col min="3" max="17" width="17.7109375" style="12" customWidth="1"/>
    <col min="18" max="18" width="2.7109375" style="12" customWidth="1"/>
    <col min="19" max="21" width="16.7109375" style="12" customWidth="1"/>
    <col min="22" max="16384" width="11.42578125" style="12"/>
  </cols>
  <sheetData>
    <row r="1" spans="2:17" ht="30" customHeight="1" x14ac:dyDescent="0.2">
      <c r="B1" s="37" t="str">
        <f>"A5. Darstellung des Energieflusses " &amp; 'A. Allgemeine Informationen'!C15</f>
        <v>A5. Darstellung des Energieflusses 2024</v>
      </c>
    </row>
    <row r="2" spans="2:17" ht="12" customHeight="1" thickBot="1" x14ac:dyDescent="0.25">
      <c r="B2" s="155"/>
    </row>
    <row r="3" spans="2:17" s="155" customFormat="1" ht="18" customHeight="1" x14ac:dyDescent="0.2">
      <c r="B3" s="607" t="s">
        <v>540</v>
      </c>
      <c r="C3" s="608"/>
      <c r="D3" s="608"/>
      <c r="E3" s="608"/>
      <c r="F3" s="608"/>
      <c r="G3" s="608"/>
      <c r="H3" s="608"/>
      <c r="I3" s="608"/>
      <c r="J3" s="608"/>
      <c r="K3" s="608"/>
      <c r="L3" s="608"/>
      <c r="M3" s="608"/>
      <c r="N3" s="608"/>
      <c r="O3" s="608"/>
      <c r="P3" s="608"/>
      <c r="Q3" s="609"/>
    </row>
    <row r="4" spans="2:17" s="155" customFormat="1" ht="18" customHeight="1" x14ac:dyDescent="0.2">
      <c r="B4" s="1378" t="s">
        <v>125</v>
      </c>
      <c r="C4" s="927" t="s">
        <v>544</v>
      </c>
      <c r="D4" s="928"/>
      <c r="E4" s="929"/>
      <c r="F4" s="516"/>
      <c r="G4" s="930" t="s">
        <v>545</v>
      </c>
      <c r="H4" s="928"/>
      <c r="I4" s="928"/>
      <c r="J4" s="928"/>
      <c r="K4" s="928"/>
      <c r="L4" s="928"/>
      <c r="M4" s="516"/>
      <c r="N4" s="1379" t="s">
        <v>578</v>
      </c>
      <c r="O4" s="1381" t="s">
        <v>605</v>
      </c>
      <c r="P4" s="931" t="s">
        <v>99</v>
      </c>
      <c r="Q4" s="932"/>
    </row>
    <row r="5" spans="2:17" ht="90" customHeight="1" x14ac:dyDescent="0.2">
      <c r="B5" s="1378"/>
      <c r="C5" s="670" t="s">
        <v>577</v>
      </c>
      <c r="D5" s="670" t="s">
        <v>633</v>
      </c>
      <c r="E5" s="933" t="s">
        <v>576</v>
      </c>
      <c r="F5" s="934" t="s">
        <v>572</v>
      </c>
      <c r="G5" s="935" t="s">
        <v>573</v>
      </c>
      <c r="H5" s="670" t="s">
        <v>574</v>
      </c>
      <c r="I5" s="670" t="s">
        <v>575</v>
      </c>
      <c r="J5" s="670" t="s">
        <v>976</v>
      </c>
      <c r="K5" s="670" t="s">
        <v>705</v>
      </c>
      <c r="L5" s="670" t="s">
        <v>576</v>
      </c>
      <c r="M5" s="934" t="s">
        <v>572</v>
      </c>
      <c r="N5" s="1380"/>
      <c r="O5" s="1382"/>
      <c r="P5" s="936" t="s">
        <v>606</v>
      </c>
      <c r="Q5" s="937" t="s">
        <v>607</v>
      </c>
    </row>
    <row r="6" spans="2:17" ht="14.25" customHeight="1" x14ac:dyDescent="0.2">
      <c r="B6" s="938" t="s">
        <v>2</v>
      </c>
      <c r="C6" s="939">
        <f>'E2. vorgelagerte Netzkosten'!H10</f>
        <v>0</v>
      </c>
      <c r="D6" s="940"/>
      <c r="E6" s="941"/>
      <c r="F6" s="942">
        <f t="shared" ref="F6:F12" si="0">SUM(C6:E6)</f>
        <v>0</v>
      </c>
      <c r="G6" s="943"/>
      <c r="H6" s="943"/>
      <c r="I6" s="945"/>
      <c r="J6" s="945"/>
      <c r="K6" s="946"/>
      <c r="L6" s="947"/>
      <c r="M6" s="948"/>
      <c r="N6" s="941"/>
      <c r="O6" s="519"/>
      <c r="P6" s="949"/>
      <c r="Q6" s="950"/>
    </row>
    <row r="7" spans="2:17" ht="15" customHeight="1" x14ac:dyDescent="0.2">
      <c r="B7" s="938" t="s">
        <v>127</v>
      </c>
      <c r="C7" s="939">
        <f>'E2. vorgelagerte Netzkosten'!H11</f>
        <v>0</v>
      </c>
      <c r="D7" s="939">
        <f>SUM('E3. dezentrale Einspeisung'!F11:F18)</f>
        <v>0</v>
      </c>
      <c r="E7" s="941"/>
      <c r="F7" s="942">
        <f t="shared" si="0"/>
        <v>0</v>
      </c>
      <c r="G7" s="941"/>
      <c r="H7" s="941"/>
      <c r="I7" s="952"/>
      <c r="J7" s="953"/>
      <c r="K7" s="941"/>
      <c r="L7" s="941"/>
      <c r="M7" s="954">
        <f t="shared" ref="M7:M12" si="1">SUM(G7:L7)</f>
        <v>0</v>
      </c>
      <c r="N7" s="941"/>
      <c r="O7" s="519"/>
      <c r="P7" s="949"/>
      <c r="Q7" s="950"/>
    </row>
    <row r="8" spans="2:17" ht="15" customHeight="1" x14ac:dyDescent="0.2">
      <c r="B8" s="938" t="s">
        <v>3</v>
      </c>
      <c r="C8" s="939">
        <f>'E2. vorgelagerte Netzkosten'!H12</f>
        <v>0</v>
      </c>
      <c r="D8" s="939">
        <f>SUM('E3. dezentrale Einspeisung'!F20:F27)</f>
        <v>0</v>
      </c>
      <c r="E8" s="941"/>
      <c r="F8" s="942">
        <f t="shared" si="0"/>
        <v>0</v>
      </c>
      <c r="G8" s="941"/>
      <c r="H8" s="941"/>
      <c r="I8" s="952"/>
      <c r="J8" s="955"/>
      <c r="K8" s="941"/>
      <c r="L8" s="941"/>
      <c r="M8" s="956">
        <f t="shared" si="1"/>
        <v>0</v>
      </c>
      <c r="N8" s="941"/>
      <c r="O8" s="519"/>
      <c r="P8" s="949"/>
      <c r="Q8" s="950"/>
    </row>
    <row r="9" spans="2:17" ht="15" customHeight="1" x14ac:dyDescent="0.2">
      <c r="B9" s="938" t="s">
        <v>128</v>
      </c>
      <c r="C9" s="939">
        <f>'E2. vorgelagerte Netzkosten'!H13</f>
        <v>0</v>
      </c>
      <c r="D9" s="939">
        <f>SUM('E3. dezentrale Einspeisung'!F29:F36)</f>
        <v>0</v>
      </c>
      <c r="E9" s="941"/>
      <c r="F9" s="942">
        <f t="shared" si="0"/>
        <v>0</v>
      </c>
      <c r="G9" s="941"/>
      <c r="H9" s="941"/>
      <c r="I9" s="952"/>
      <c r="J9" s="955"/>
      <c r="K9" s="941"/>
      <c r="L9" s="941"/>
      <c r="M9" s="956">
        <f t="shared" si="1"/>
        <v>0</v>
      </c>
      <c r="N9" s="941"/>
      <c r="O9" s="519"/>
      <c r="P9" s="949"/>
      <c r="Q9" s="950"/>
    </row>
    <row r="10" spans="2:17" ht="15" customHeight="1" x14ac:dyDescent="0.2">
      <c r="B10" s="938" t="s">
        <v>4</v>
      </c>
      <c r="C10" s="939">
        <f>'E2. vorgelagerte Netzkosten'!H14</f>
        <v>0</v>
      </c>
      <c r="D10" s="939">
        <f>SUM('E3. dezentrale Einspeisung'!F38:F45)</f>
        <v>0</v>
      </c>
      <c r="E10" s="941"/>
      <c r="F10" s="942">
        <f t="shared" si="0"/>
        <v>0</v>
      </c>
      <c r="G10" s="941"/>
      <c r="H10" s="941"/>
      <c r="I10" s="952"/>
      <c r="J10" s="957"/>
      <c r="K10" s="941"/>
      <c r="L10" s="941"/>
      <c r="M10" s="956">
        <f t="shared" si="1"/>
        <v>0</v>
      </c>
      <c r="N10" s="941"/>
      <c r="O10" s="519"/>
      <c r="P10" s="949"/>
      <c r="Q10" s="950"/>
    </row>
    <row r="11" spans="2:17" ht="15" customHeight="1" x14ac:dyDescent="0.2">
      <c r="B11" s="938" t="s">
        <v>129</v>
      </c>
      <c r="C11" s="939">
        <f>'E2. vorgelagerte Netzkosten'!H15</f>
        <v>0</v>
      </c>
      <c r="D11" s="939">
        <f>SUM('E3. dezentrale Einspeisung'!F47:F54)</f>
        <v>0</v>
      </c>
      <c r="E11" s="941"/>
      <c r="F11" s="942">
        <f t="shared" si="0"/>
        <v>0</v>
      </c>
      <c r="G11" s="941"/>
      <c r="H11" s="941"/>
      <c r="I11" s="958"/>
      <c r="J11" s="941"/>
      <c r="K11" s="941"/>
      <c r="L11" s="941"/>
      <c r="M11" s="956">
        <f t="shared" si="1"/>
        <v>0</v>
      </c>
      <c r="N11" s="941"/>
      <c r="O11" s="519"/>
      <c r="P11" s="949"/>
      <c r="Q11" s="950"/>
    </row>
    <row r="12" spans="2:17" ht="15" customHeight="1" x14ac:dyDescent="0.2">
      <c r="B12" s="938" t="s">
        <v>130</v>
      </c>
      <c r="C12" s="939">
        <f>'E2. vorgelagerte Netzkosten'!H16</f>
        <v>0</v>
      </c>
      <c r="D12" s="939">
        <f>SUM('E3. dezentrale Einspeisung'!F56:F62)</f>
        <v>0</v>
      </c>
      <c r="E12" s="941"/>
      <c r="F12" s="942">
        <f t="shared" si="0"/>
        <v>0</v>
      </c>
      <c r="G12" s="941"/>
      <c r="H12" s="941"/>
      <c r="I12" s="941"/>
      <c r="J12" s="941"/>
      <c r="K12" s="941"/>
      <c r="L12" s="941"/>
      <c r="M12" s="956">
        <f t="shared" si="1"/>
        <v>0</v>
      </c>
      <c r="N12" s="941"/>
      <c r="O12" s="519"/>
      <c r="P12" s="959"/>
      <c r="Q12" s="960"/>
    </row>
    <row r="13" spans="2:17" ht="15" customHeight="1" thickBot="1" x14ac:dyDescent="0.25">
      <c r="B13" s="514" t="s">
        <v>7</v>
      </c>
      <c r="C13" s="520">
        <f t="shared" ref="C13:O13" si="2">SUM(C7:C12)</f>
        <v>0</v>
      </c>
      <c r="D13" s="520">
        <f t="shared" si="2"/>
        <v>0</v>
      </c>
      <c r="E13" s="520">
        <f t="shared" si="2"/>
        <v>0</v>
      </c>
      <c r="F13" s="521">
        <f t="shared" si="2"/>
        <v>0</v>
      </c>
      <c r="G13" s="522">
        <f t="shared" si="2"/>
        <v>0</v>
      </c>
      <c r="H13" s="520">
        <f t="shared" si="2"/>
        <v>0</v>
      </c>
      <c r="I13" s="520">
        <f t="shared" si="2"/>
        <v>0</v>
      </c>
      <c r="J13" s="520">
        <f>SUM(J7:J12)</f>
        <v>0</v>
      </c>
      <c r="K13" s="520">
        <f t="shared" si="2"/>
        <v>0</v>
      </c>
      <c r="L13" s="520">
        <f t="shared" si="2"/>
        <v>0</v>
      </c>
      <c r="M13" s="521">
        <f t="shared" si="2"/>
        <v>0</v>
      </c>
      <c r="N13" s="520">
        <f t="shared" si="2"/>
        <v>0</v>
      </c>
      <c r="O13" s="521">
        <f t="shared" si="2"/>
        <v>0</v>
      </c>
      <c r="P13" s="523">
        <f>F13-M13-N13-O13</f>
        <v>0</v>
      </c>
      <c r="Q13" s="961">
        <f>IFERROR(P13/F13,0)</f>
        <v>0</v>
      </c>
    </row>
    <row r="19" spans="8:8" x14ac:dyDescent="0.2">
      <c r="H19" s="12" t="s">
        <v>1058</v>
      </c>
    </row>
  </sheetData>
  <mergeCells count="3">
    <mergeCell ref="B4:B5"/>
    <mergeCell ref="N4:N5"/>
    <mergeCell ref="O4:O5"/>
  </mergeCells>
  <conditionalFormatting sqref="Q6:Q12">
    <cfRule type="expression" dxfId="62" priority="1">
      <formula>OR(Q6&gt;1%,Q6&lt;-1%)</formula>
    </cfRule>
  </conditionalFormatting>
  <conditionalFormatting sqref="Q13">
    <cfRule type="expression" dxfId="61" priority="2">
      <formula>OR($Q$13&gt;0.01,$Q$13&lt;-0.01)</formula>
    </cfRule>
  </conditionalFormatting>
  <pageMargins left="0.78740157499999996" right="0.78740157499999996" top="0.984251969" bottom="0.984251969" header="0.4921259845" footer="0.4921259845"/>
  <pageSetup paperSize="9" orientation="landscape" r:id="rId1"/>
  <headerFooter alignWithMargins="0">
    <oddHeader>&amp;L &amp;A, Seite &amp;P von &amp;N&amp;R&amp;D</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tabColor rgb="FFFFFF99"/>
  </sheetPr>
  <dimension ref="A1:F24"/>
  <sheetViews>
    <sheetView showGridLines="0" zoomScale="90" zoomScaleNormal="90" zoomScaleSheetLayoutView="85" workbookViewId="0">
      <selection activeCell="B48" sqref="B48"/>
    </sheetView>
  </sheetViews>
  <sheetFormatPr baseColWidth="10" defaultRowHeight="14.25" x14ac:dyDescent="0.2"/>
  <cols>
    <col min="1" max="1" width="5.140625" style="1" customWidth="1"/>
    <col min="2" max="2" width="85.85546875" style="1" customWidth="1"/>
    <col min="3" max="3" width="22.28515625" style="15" customWidth="1"/>
    <col min="4" max="4" width="19.7109375" style="15" customWidth="1"/>
    <col min="5" max="5" width="42.140625" style="15" customWidth="1"/>
    <col min="6" max="6" width="19" style="15" customWidth="1"/>
    <col min="7" max="16384" width="11.42578125" style="1"/>
  </cols>
  <sheetData>
    <row r="1" spans="1:6" ht="18" x14ac:dyDescent="0.2">
      <c r="A1" s="12"/>
      <c r="B1" s="37" t="str">
        <f>"E1. Umsatzerlöse aus Elektrizitätsverteilung " &amp; 'A. Allgemeine Informationen'!C15</f>
        <v>E1. Umsatzerlöse aus Elektrizitätsverteilung 2024</v>
      </c>
      <c r="C1" s="12"/>
      <c r="D1" s="12"/>
      <c r="E1" s="12"/>
      <c r="F1" s="12"/>
    </row>
    <row r="2" spans="1:6" ht="15.75" thickBot="1" x14ac:dyDescent="0.25">
      <c r="A2" s="12"/>
      <c r="B2" s="155"/>
      <c r="C2" s="12"/>
      <c r="D2" s="12"/>
      <c r="E2" s="12"/>
      <c r="F2" s="12"/>
    </row>
    <row r="3" spans="1:6" ht="15.75" thickBot="1" x14ac:dyDescent="0.25">
      <c r="A3" s="1383" t="s">
        <v>102</v>
      </c>
      <c r="B3" s="1384"/>
      <c r="C3" s="784" t="s">
        <v>110</v>
      </c>
      <c r="D3" s="42"/>
      <c r="E3" s="42"/>
      <c r="F3" s="42"/>
    </row>
    <row r="4" spans="1:6" ht="15" thickBot="1" x14ac:dyDescent="0.25">
      <c r="A4" s="785" t="s">
        <v>215</v>
      </c>
      <c r="B4" s="786" t="s">
        <v>863</v>
      </c>
      <c r="C4" s="1235">
        <f>SUM(C5,C7:C24)</f>
        <v>0</v>
      </c>
      <c r="D4" s="140"/>
    </row>
    <row r="5" spans="1:6" x14ac:dyDescent="0.2">
      <c r="A5" s="91" t="s">
        <v>216</v>
      </c>
      <c r="B5" s="788" t="s">
        <v>217</v>
      </c>
      <c r="C5" s="1236"/>
      <c r="D5" s="42"/>
    </row>
    <row r="6" spans="1:6" x14ac:dyDescent="0.2">
      <c r="A6" s="91"/>
      <c r="B6" s="788" t="s">
        <v>465</v>
      </c>
      <c r="C6" s="1236"/>
      <c r="D6" s="42"/>
      <c r="E6" s="42"/>
      <c r="F6" s="42"/>
    </row>
    <row r="7" spans="1:6" x14ac:dyDescent="0.2">
      <c r="A7" s="789" t="s">
        <v>218</v>
      </c>
      <c r="B7" s="790" t="s">
        <v>6</v>
      </c>
      <c r="C7" s="1237"/>
      <c r="D7" s="42"/>
      <c r="E7" s="42"/>
      <c r="F7" s="42"/>
    </row>
    <row r="8" spans="1:6" x14ac:dyDescent="0.2">
      <c r="A8" s="791" t="s">
        <v>219</v>
      </c>
      <c r="B8" s="790" t="s">
        <v>865</v>
      </c>
      <c r="C8" s="1237"/>
      <c r="D8" s="42"/>
      <c r="E8" s="42"/>
      <c r="F8" s="42"/>
    </row>
    <row r="9" spans="1:6" ht="15" thickBot="1" x14ac:dyDescent="0.25">
      <c r="A9" s="789" t="s">
        <v>220</v>
      </c>
      <c r="B9" s="790" t="s">
        <v>221</v>
      </c>
      <c r="C9" s="1237"/>
      <c r="D9" s="42"/>
      <c r="E9" s="42"/>
      <c r="F9" s="42"/>
    </row>
    <row r="10" spans="1:6" ht="15" thickBot="1" x14ac:dyDescent="0.25">
      <c r="A10" s="791" t="s">
        <v>222</v>
      </c>
      <c r="B10" s="790" t="s">
        <v>223</v>
      </c>
      <c r="C10" s="1237"/>
      <c r="D10" s="42"/>
      <c r="E10" s="787" t="s">
        <v>864</v>
      </c>
      <c r="F10" s="1234">
        <f>+'A3. GuV'!J5</f>
        <v>0</v>
      </c>
    </row>
    <row r="11" spans="1:6" x14ac:dyDescent="0.2">
      <c r="A11" s="791" t="s">
        <v>224</v>
      </c>
      <c r="B11" s="790" t="s">
        <v>225</v>
      </c>
      <c r="C11" s="1237"/>
      <c r="D11" s="42"/>
      <c r="E11" s="388" t="s">
        <v>99</v>
      </c>
      <c r="F11" s="721">
        <f>+C4-F10</f>
        <v>0</v>
      </c>
    </row>
    <row r="12" spans="1:6" x14ac:dyDescent="0.2">
      <c r="A12" s="791" t="s">
        <v>226</v>
      </c>
      <c r="B12" s="790" t="s">
        <v>227</v>
      </c>
      <c r="C12" s="1237"/>
      <c r="D12" s="42"/>
      <c r="E12" s="42"/>
      <c r="F12" s="42"/>
    </row>
    <row r="13" spans="1:6" ht="15" thickBot="1" x14ac:dyDescent="0.25">
      <c r="A13" s="791" t="s">
        <v>228</v>
      </c>
      <c r="B13" s="790" t="s">
        <v>229</v>
      </c>
      <c r="C13" s="1237"/>
      <c r="D13" s="42"/>
      <c r="E13" s="42"/>
      <c r="F13" s="42"/>
    </row>
    <row r="14" spans="1:6" x14ac:dyDescent="0.2">
      <c r="A14" s="791" t="s">
        <v>230</v>
      </c>
      <c r="B14" s="790" t="s">
        <v>231</v>
      </c>
      <c r="C14" s="1237"/>
      <c r="D14" s="42"/>
      <c r="E14" s="1385" t="s">
        <v>866</v>
      </c>
      <c r="F14" s="1388">
        <f>SUM(C5,C8,C11)</f>
        <v>0</v>
      </c>
    </row>
    <row r="15" spans="1:6" x14ac:dyDescent="0.2">
      <c r="A15" s="789" t="s">
        <v>232</v>
      </c>
      <c r="B15" s="788" t="s">
        <v>867</v>
      </c>
      <c r="C15" s="1237"/>
      <c r="D15" s="42"/>
      <c r="E15" s="1386"/>
      <c r="F15" s="1389"/>
    </row>
    <row r="16" spans="1:6" ht="15" thickBot="1" x14ac:dyDescent="0.25">
      <c r="A16" s="791" t="s">
        <v>233</v>
      </c>
      <c r="B16" s="790" t="s">
        <v>868</v>
      </c>
      <c r="C16" s="1237"/>
      <c r="D16" s="42"/>
      <c r="E16" s="1387"/>
      <c r="F16" s="1390"/>
    </row>
    <row r="17" spans="1:6" x14ac:dyDescent="0.2">
      <c r="A17" s="789" t="s">
        <v>234</v>
      </c>
      <c r="B17" s="790" t="s">
        <v>869</v>
      </c>
      <c r="C17" s="1237"/>
      <c r="D17" s="42"/>
      <c r="E17" s="42"/>
      <c r="F17" s="42"/>
    </row>
    <row r="18" spans="1:6" x14ac:dyDescent="0.2">
      <c r="A18" s="791" t="s">
        <v>235</v>
      </c>
      <c r="B18" s="790" t="s">
        <v>870</v>
      </c>
      <c r="C18" s="1237"/>
      <c r="D18" s="42"/>
      <c r="E18" s="42"/>
      <c r="F18" s="42"/>
    </row>
    <row r="19" spans="1:6" x14ac:dyDescent="0.2">
      <c r="A19" s="791" t="s">
        <v>236</v>
      </c>
      <c r="B19" s="790" t="s">
        <v>871</v>
      </c>
      <c r="C19" s="1237"/>
      <c r="D19" s="42"/>
      <c r="E19" s="42"/>
      <c r="F19" s="42"/>
    </row>
    <row r="20" spans="1:6" x14ac:dyDescent="0.2">
      <c r="A20" s="789" t="s">
        <v>872</v>
      </c>
      <c r="B20" s="790" t="s">
        <v>873</v>
      </c>
      <c r="C20" s="1237"/>
      <c r="D20" s="42"/>
      <c r="E20" s="42"/>
      <c r="F20" s="42"/>
    </row>
    <row r="21" spans="1:6" x14ac:dyDescent="0.2">
      <c r="A21" s="791" t="s">
        <v>874</v>
      </c>
      <c r="B21" s="790" t="s">
        <v>241</v>
      </c>
      <c r="C21" s="1237"/>
      <c r="D21" s="42"/>
      <c r="E21" s="42"/>
      <c r="F21" s="42"/>
    </row>
    <row r="22" spans="1:6" x14ac:dyDescent="0.2">
      <c r="A22" s="791" t="s">
        <v>875</v>
      </c>
      <c r="B22" s="790" t="s">
        <v>242</v>
      </c>
      <c r="C22" s="1237"/>
      <c r="D22" s="42"/>
      <c r="E22" s="42"/>
      <c r="F22" s="42"/>
    </row>
    <row r="23" spans="1:6" x14ac:dyDescent="0.2">
      <c r="A23" s="791" t="s">
        <v>876</v>
      </c>
      <c r="B23" s="790" t="s">
        <v>877</v>
      </c>
      <c r="C23" s="1237"/>
      <c r="D23" s="28"/>
      <c r="E23" s="42"/>
      <c r="F23" s="42"/>
    </row>
    <row r="24" spans="1:6" ht="15" thickBot="1" x14ac:dyDescent="0.25">
      <c r="A24" s="792" t="s">
        <v>878</v>
      </c>
      <c r="B24" s="793" t="s">
        <v>237</v>
      </c>
      <c r="C24" s="1238"/>
      <c r="D24" s="12"/>
      <c r="E24" s="12"/>
      <c r="F24" s="12"/>
    </row>
  </sheetData>
  <customSheetViews>
    <customSheetView guid="{AB984B78-CF90-47D3-BD7F-5805A1C1409B}" scale="85" showPageBreaks="1" showGridLines="0">
      <pane xSplit="5" ySplit="11" topLeftCell="F12" activePane="bottomRight" state="frozen"/>
      <selection pane="bottomRight" activeCell="C6" sqref="C6"/>
      <rowBreaks count="3" manualBreakCount="3">
        <brk id="73" max="8" man="1"/>
        <brk id="152" max="16383" man="1"/>
        <brk id="232" max="8" man="1"/>
      </rowBreaks>
      <pageMargins left="0.78740157499999996" right="0.78740157499999996" top="0.984251969" bottom="0.984251969" header="0.4921259845" footer="0.4921259845"/>
      <pageSetup paperSize="9" scale="34" fitToWidth="3" fitToHeight="50" orientation="landscape" r:id="rId1"/>
      <headerFooter alignWithMargins="0">
        <oddHeader>&amp;L &amp;A, Seite &amp;P von &amp;N&amp;R&amp;D</oddHeader>
      </headerFooter>
    </customSheetView>
    <customSheetView guid="{FF7014B8-726F-4A88-B434-EC34DD9149F9}" scale="90" showGridLines="0" fitToPage="1" topLeftCell="A76">
      <selection activeCell="B100" sqref="B100"/>
      <rowBreaks count="2" manualBreakCount="2">
        <brk id="76" max="16383" man="1"/>
        <brk id="159" max="16383" man="1"/>
      </rowBreaks>
      <pageMargins left="0.78740157480314965" right="0.78740157480314965" top="0.98425196850393704" bottom="0.98425196850393704" header="0.51181102362204722" footer="0.51181102362204722"/>
      <pageSetup paperSize="9" scale="26" fitToHeight="5" orientation="landscape" r:id="rId2"/>
      <headerFooter alignWithMargins="0">
        <oddHeader>&amp;L &amp;A, Seite &amp;P von &amp;N&amp;R&amp;D</oddHeader>
      </headerFooter>
    </customSheetView>
  </customSheetViews>
  <mergeCells count="3">
    <mergeCell ref="A3:B3"/>
    <mergeCell ref="E14:E16"/>
    <mergeCell ref="F14:F16"/>
  </mergeCells>
  <phoneticPr fontId="8" type="noConversion"/>
  <conditionalFormatting sqref="F11">
    <cfRule type="cellIs" dxfId="60" priority="1" operator="notEqual">
      <formula>0</formula>
    </cfRule>
  </conditionalFormatting>
  <pageMargins left="0.78740157499999996" right="0.78740157499999996" top="0.984251969" bottom="0.984251969" header="0.4921259845" footer="0.4921259845"/>
  <pageSetup paperSize="9" scale="34" fitToWidth="3" fitToHeight="50" orientation="landscape" r:id="rId3"/>
  <headerFooter alignWithMargins="0">
    <oddHeader>&amp;L &amp;A, Seite &amp;P von &amp;N&amp;R&amp;D</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31</vt:i4>
      </vt:variant>
      <vt:variant>
        <vt:lpstr>Benannte Bereiche</vt:lpstr>
      </vt:variant>
      <vt:variant>
        <vt:i4>27</vt:i4>
      </vt:variant>
    </vt:vector>
  </HeadingPairs>
  <TitlesOfParts>
    <vt:vector size="58" baseType="lpstr">
      <vt:lpstr>Ausfüllhilfe</vt:lpstr>
      <vt:lpstr>Listen</vt:lpstr>
      <vt:lpstr>Changelog</vt:lpstr>
      <vt:lpstr>A. Allgemeine Informationen</vt:lpstr>
      <vt:lpstr>A2. Bilanz</vt:lpstr>
      <vt:lpstr>A3. GuV</vt:lpstr>
      <vt:lpstr>A4. Anlagenspiegel</vt:lpstr>
      <vt:lpstr>A5. Energiefluss</vt:lpstr>
      <vt:lpstr>E1.a. Erzielb. Erlöse</vt:lpstr>
      <vt:lpstr>E1.b. Umsatzerlöse Details</vt:lpstr>
      <vt:lpstr>E2. vorgelagerte Netzkosten</vt:lpstr>
      <vt:lpstr>E3. dezentrale Einspeisung</vt:lpstr>
      <vt:lpstr>E4.a. MSB (inkl. Messung)</vt:lpstr>
      <vt:lpstr>E4.b. Beteiligung iMSys</vt:lpstr>
      <vt:lpstr>E5. Investmaßnahmen</vt:lpstr>
      <vt:lpstr>E6. fin.Ausgl.</vt:lpstr>
      <vt:lpstr>E7. BKZ_NAB_IZ</vt:lpstr>
      <vt:lpstr>E8. KKAuf_Berechnung</vt:lpstr>
      <vt:lpstr>E8.a. KKAuf_SAV</vt:lpstr>
      <vt:lpstr>E8.b. KKAuf_BKZ_NAB_IZ</vt:lpstr>
      <vt:lpstr>E8.c. KKAuf_WAV</vt:lpstr>
      <vt:lpstr>E9. ÜNB_Spezifika</vt:lpstr>
      <vt:lpstr>E9.a. Regelleistung</vt:lpstr>
      <vt:lpstr>E9.b. Netzverluste</vt:lpstr>
      <vt:lpstr>E9.c. Redispatch</vt:lpstr>
      <vt:lpstr>E9.d. Nutzen statt Abregeln</vt:lpstr>
      <vt:lpstr>E9.e. Schwarzstart</vt:lpstr>
      <vt:lpstr>E10. Sonstiges</vt:lpstr>
      <vt:lpstr>F. Zusammenfassung</vt:lpstr>
      <vt:lpstr>G. Auflösung RegKto</vt:lpstr>
      <vt:lpstr>H. Erläuterungen</vt:lpstr>
      <vt:lpstr>'A. Allgemeine Informationen'!Druckbereich</vt:lpstr>
      <vt:lpstr>'A2. Bilanz'!Druckbereich</vt:lpstr>
      <vt:lpstr>'A3. GuV'!Druckbereich</vt:lpstr>
      <vt:lpstr>'A4. Anlagenspiegel'!Druckbereich</vt:lpstr>
      <vt:lpstr>'A5. Energiefluss'!Druckbereich</vt:lpstr>
      <vt:lpstr>Ausfüllhilfe!Druckbereich</vt:lpstr>
      <vt:lpstr>'E1.b. Umsatzerlöse Details'!Druckbereich</vt:lpstr>
      <vt:lpstr>'E10. Sonstiges'!Druckbereich</vt:lpstr>
      <vt:lpstr>'E2. vorgelagerte Netzkosten'!Druckbereich</vt:lpstr>
      <vt:lpstr>'E3. dezentrale Einspeisung'!Druckbereich</vt:lpstr>
      <vt:lpstr>'E4.a. MSB (inkl. Messung)'!Druckbereich</vt:lpstr>
      <vt:lpstr>'E5. Investmaßnahmen'!Druckbereich</vt:lpstr>
      <vt:lpstr>'E6. fin.Ausgl.'!Druckbereich</vt:lpstr>
      <vt:lpstr>'E7. BKZ_NAB_IZ'!Druckbereich</vt:lpstr>
      <vt:lpstr>'E8.a. KKAuf_SAV'!Druckbereich</vt:lpstr>
      <vt:lpstr>'E8.b. KKAuf_BKZ_NAB_IZ'!Druckbereich</vt:lpstr>
      <vt:lpstr>'E8.c. KKAuf_WAV'!Druckbereich</vt:lpstr>
      <vt:lpstr>'E9. ÜNB_Spezifika'!Druckbereich</vt:lpstr>
      <vt:lpstr>'E9.a. Regelleistung'!Druckbereich</vt:lpstr>
      <vt:lpstr>'E9.b. Netzverluste'!Druckbereich</vt:lpstr>
      <vt:lpstr>'E9.c. Redispatch'!Druckbereich</vt:lpstr>
      <vt:lpstr>'E9.d. Nutzen statt Abregeln'!Druckbereich</vt:lpstr>
      <vt:lpstr>'E9.e. Schwarzstart'!Druckbereich</vt:lpstr>
      <vt:lpstr>'F. Zusammenfassung'!Druckbereich</vt:lpstr>
      <vt:lpstr>'G. Auflösung RegKto'!Druckbereich</vt:lpstr>
      <vt:lpstr>'H. Erläuterungen'!Druckbereich</vt:lpstr>
      <vt:lpstr>'E2. vorgelagerte Netzkosten'!Drucktitel</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610-3</dc:creator>
  <cp:lastModifiedBy>TMUEN Schmalenberger, Dr. Annett</cp:lastModifiedBy>
  <cp:lastPrinted>2018-04-20T09:15:49Z</cp:lastPrinted>
  <dcterms:created xsi:type="dcterms:W3CDTF">2008-06-25T10:46:56Z</dcterms:created>
  <dcterms:modified xsi:type="dcterms:W3CDTF">2025-11-06T07:07:49Z</dcterms:modified>
</cp:coreProperties>
</file>